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FB47589-FA4A-45CA-A113-CFD744490376}" xr6:coauthVersionLast="34" xr6:coauthVersionMax="34" xr10:uidLastSave="{00000000-0000-0000-0000-000000000000}"/>
  <bookViews>
    <workbookView xWindow="0" yWindow="-465" windowWidth="28800" windowHeight="17955" tabRatio="500" firstSheet="1" activeTab="1" xr2:uid="{00000000-000D-0000-FFFF-FFFF00000000}"/>
  </bookViews>
  <sheets>
    <sheet name="datapura" sheetId="1" state="hidden" r:id="rId1"/>
    <sheet name="Sheet1" sheetId="2" r:id="rId2"/>
    <sheet name="Sheet2" sheetId="3" r:id="rId3"/>
    <sheet name="Sheet4" sheetId="4" r:id="rId4"/>
  </sheets>
  <definedNames>
    <definedName name="_xlnm._FilterDatabase" localSheetId="1" hidden="1">Sheet1!$A$1:$AL$1455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34" i="2" l="1"/>
  <c r="B2" i="2"/>
  <c r="P2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3" i="2"/>
  <c r="B142" i="2"/>
  <c r="B141" i="2"/>
  <c r="B140" i="2"/>
  <c r="B139" i="2"/>
  <c r="B134" i="2"/>
  <c r="B133" i="2"/>
  <c r="B132" i="2"/>
  <c r="B131" i="2"/>
  <c r="B128" i="2"/>
  <c r="B127" i="2"/>
  <c r="B126" i="2"/>
  <c r="B125" i="2"/>
  <c r="B124" i="2"/>
  <c r="B123" i="2"/>
  <c r="B120" i="2"/>
  <c r="B119" i="2"/>
  <c r="B118" i="2"/>
  <c r="B117" i="2"/>
  <c r="B116" i="2"/>
  <c r="B115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6" i="2"/>
  <c r="B84" i="2"/>
  <c r="B82" i="2"/>
  <c r="B81" i="2"/>
  <c r="B80" i="2"/>
  <c r="A80" i="2"/>
  <c r="A81" i="2"/>
  <c r="A82" i="2"/>
  <c r="A84" i="2"/>
  <c r="A86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5" i="2"/>
  <c r="A116" i="2"/>
  <c r="A117" i="2"/>
  <c r="A118" i="2"/>
  <c r="A119" i="2"/>
  <c r="A120" i="2"/>
  <c r="A123" i="2"/>
  <c r="A124" i="2"/>
  <c r="A125" i="2"/>
  <c r="A126" i="2"/>
  <c r="A127" i="2"/>
  <c r="A128" i="2"/>
  <c r="A131" i="2"/>
  <c r="A132" i="2"/>
  <c r="A133" i="2"/>
  <c r="A134" i="2"/>
  <c r="A139" i="2"/>
  <c r="A140" i="2"/>
  <c r="A141" i="2"/>
  <c r="A142" i="2"/>
  <c r="A143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Q7" i="2"/>
  <c r="R2" i="2"/>
  <c r="S2" i="2"/>
  <c r="P3" i="2"/>
  <c r="R3" i="2"/>
  <c r="S3" i="2"/>
  <c r="P4" i="2"/>
  <c r="R4" i="2"/>
  <c r="S4" i="2"/>
  <c r="P5" i="2"/>
  <c r="R5" i="2"/>
  <c r="S5" i="2"/>
  <c r="P6" i="2"/>
  <c r="R6" i="2"/>
  <c r="S6" i="2"/>
  <c r="P7" i="2"/>
  <c r="R7" i="2"/>
  <c r="S7" i="2"/>
  <c r="P8" i="2"/>
  <c r="Q8" i="2"/>
  <c r="R8" i="2"/>
  <c r="S8" i="2"/>
  <c r="P9" i="2"/>
  <c r="Q9" i="2"/>
  <c r="R9" i="2"/>
  <c r="S9" i="2"/>
  <c r="P10" i="2"/>
  <c r="Q10" i="2"/>
  <c r="R10" i="2"/>
  <c r="S10" i="2"/>
  <c r="P11" i="2"/>
  <c r="B24" i="2"/>
  <c r="A24" i="2"/>
  <c r="B25" i="2"/>
  <c r="A25" i="2"/>
  <c r="B26" i="2"/>
  <c r="A26" i="2"/>
  <c r="B27" i="2"/>
  <c r="A27" i="2"/>
  <c r="B28" i="2"/>
  <c r="A28" i="2"/>
  <c r="B29" i="2"/>
  <c r="A29" i="2"/>
  <c r="B30" i="2"/>
  <c r="A30" i="2"/>
  <c r="B31" i="2"/>
  <c r="A31" i="2"/>
  <c r="B32" i="2"/>
  <c r="A32" i="2"/>
  <c r="B33" i="2"/>
  <c r="A33" i="2"/>
  <c r="B34" i="2"/>
  <c r="A34" i="2"/>
  <c r="B35" i="2"/>
  <c r="A35" i="2"/>
  <c r="B36" i="2"/>
  <c r="A36" i="2"/>
  <c r="B37" i="2"/>
  <c r="A37" i="2"/>
  <c r="B38" i="2"/>
  <c r="A38" i="2"/>
  <c r="B42" i="2"/>
  <c r="A42" i="2"/>
  <c r="B43" i="2"/>
  <c r="A43" i="2"/>
  <c r="B44" i="2"/>
  <c r="A44" i="2"/>
  <c r="B46" i="2"/>
  <c r="A46" i="2"/>
  <c r="B48" i="2"/>
  <c r="A48" i="2"/>
  <c r="B49" i="2"/>
  <c r="A49" i="2"/>
  <c r="B50" i="2"/>
  <c r="A50" i="2"/>
  <c r="B52" i="2"/>
  <c r="A52" i="2"/>
  <c r="B56" i="2"/>
  <c r="A56" i="2"/>
  <c r="B57" i="2"/>
  <c r="A57" i="2"/>
  <c r="B58" i="2"/>
  <c r="A58" i="2"/>
  <c r="B59" i="2"/>
  <c r="A59" i="2"/>
  <c r="B60" i="2"/>
  <c r="A60" i="2"/>
  <c r="B61" i="2"/>
  <c r="A61" i="2"/>
  <c r="B62" i="2"/>
  <c r="A62" i="2"/>
  <c r="B63" i="2"/>
  <c r="A63" i="2"/>
  <c r="B65" i="2"/>
  <c r="A65" i="2"/>
  <c r="B66" i="2"/>
  <c r="A66" i="2"/>
  <c r="B68" i="2"/>
  <c r="A68" i="2"/>
  <c r="B72" i="2"/>
  <c r="A72" i="2"/>
  <c r="B73" i="2"/>
  <c r="A73" i="2"/>
  <c r="B74" i="2"/>
  <c r="A74" i="2"/>
  <c r="B75" i="2"/>
  <c r="A75" i="2"/>
  <c r="B76" i="2"/>
  <c r="A76" i="2"/>
  <c r="B77" i="2"/>
  <c r="A77" i="2"/>
  <c r="B708" i="2"/>
  <c r="A708" i="2"/>
  <c r="B709" i="2"/>
  <c r="A709" i="2"/>
  <c r="B710" i="2"/>
  <c r="A710" i="2"/>
  <c r="B711" i="2"/>
  <c r="A711" i="2"/>
  <c r="B712" i="2"/>
  <c r="A712" i="2"/>
  <c r="B713" i="2"/>
  <c r="A713" i="2"/>
  <c r="B714" i="2"/>
  <c r="A714" i="2"/>
  <c r="B715" i="2"/>
  <c r="A715" i="2"/>
  <c r="B716" i="2"/>
  <c r="A716" i="2"/>
  <c r="B717" i="2"/>
  <c r="A717" i="2"/>
  <c r="B718" i="2"/>
  <c r="A718" i="2"/>
  <c r="B719" i="2"/>
  <c r="A719" i="2"/>
  <c r="B720" i="2"/>
  <c r="A720" i="2"/>
  <c r="B721" i="2"/>
  <c r="A721" i="2"/>
  <c r="B722" i="2"/>
  <c r="A722" i="2"/>
  <c r="B723" i="2"/>
  <c r="A723" i="2"/>
  <c r="B724" i="2"/>
  <c r="A724" i="2"/>
  <c r="B725" i="2"/>
  <c r="A725" i="2"/>
  <c r="B726" i="2"/>
  <c r="A726" i="2"/>
  <c r="B727" i="2"/>
  <c r="A727" i="2"/>
  <c r="B728" i="2"/>
  <c r="A728" i="2"/>
  <c r="B729" i="2"/>
  <c r="A729" i="2"/>
  <c r="B730" i="2"/>
  <c r="A730" i="2"/>
  <c r="B731" i="2"/>
  <c r="A731" i="2"/>
  <c r="B732" i="2"/>
  <c r="A732" i="2"/>
  <c r="B733" i="2"/>
  <c r="A733" i="2"/>
  <c r="B734" i="2"/>
  <c r="A734" i="2"/>
  <c r="B735" i="2"/>
  <c r="A735" i="2"/>
  <c r="B736" i="2"/>
  <c r="A736" i="2"/>
  <c r="B737" i="2"/>
  <c r="A737" i="2"/>
  <c r="B738" i="2"/>
  <c r="A738" i="2"/>
  <c r="B739" i="2"/>
  <c r="A739" i="2"/>
  <c r="B740" i="2"/>
  <c r="A740" i="2"/>
  <c r="B741" i="2"/>
  <c r="A741" i="2"/>
  <c r="B742" i="2"/>
  <c r="A742" i="2"/>
  <c r="B743" i="2"/>
  <c r="A743" i="2"/>
  <c r="B744" i="2"/>
  <c r="A744" i="2"/>
  <c r="B745" i="2"/>
  <c r="A745" i="2"/>
  <c r="B746" i="2"/>
  <c r="A746" i="2"/>
  <c r="B747" i="2"/>
  <c r="A747" i="2"/>
  <c r="B748" i="2"/>
  <c r="A748" i="2"/>
  <c r="B749" i="2"/>
  <c r="A749" i="2"/>
  <c r="B750" i="2"/>
  <c r="A750" i="2"/>
  <c r="B751" i="2"/>
  <c r="A751" i="2"/>
  <c r="B752" i="2"/>
  <c r="A752" i="2"/>
  <c r="B753" i="2"/>
  <c r="A753" i="2"/>
  <c r="B754" i="2"/>
  <c r="A754" i="2"/>
  <c r="B755" i="2"/>
  <c r="A755" i="2"/>
  <c r="B756" i="2"/>
  <c r="A756" i="2"/>
  <c r="B757" i="2"/>
  <c r="A757" i="2"/>
  <c r="B758" i="2"/>
  <c r="A758" i="2"/>
  <c r="B759" i="2"/>
  <c r="A759" i="2"/>
  <c r="B760" i="2"/>
  <c r="A760" i="2"/>
  <c r="B761" i="2"/>
  <c r="A761" i="2"/>
  <c r="B762" i="2"/>
  <c r="A762" i="2"/>
  <c r="B763" i="2"/>
  <c r="A763" i="2"/>
  <c r="B764" i="2"/>
  <c r="A764" i="2"/>
  <c r="B765" i="2"/>
  <c r="A765" i="2"/>
  <c r="B766" i="2"/>
  <c r="A766" i="2"/>
  <c r="B767" i="2"/>
  <c r="A767" i="2"/>
  <c r="B768" i="2"/>
  <c r="A768" i="2"/>
  <c r="B769" i="2"/>
  <c r="A769" i="2"/>
  <c r="B770" i="2"/>
  <c r="A770" i="2"/>
  <c r="B771" i="2"/>
  <c r="A771" i="2"/>
  <c r="B772" i="2"/>
  <c r="A772" i="2"/>
  <c r="B773" i="2"/>
  <c r="A773" i="2"/>
  <c r="B774" i="2"/>
  <c r="A774" i="2"/>
  <c r="B775" i="2"/>
  <c r="A775" i="2"/>
  <c r="B776" i="2"/>
  <c r="A776" i="2"/>
  <c r="B777" i="2"/>
  <c r="A777" i="2"/>
  <c r="B778" i="2"/>
  <c r="A778" i="2"/>
  <c r="B779" i="2"/>
  <c r="A779" i="2"/>
  <c r="B780" i="2"/>
  <c r="A780" i="2"/>
  <c r="B781" i="2"/>
  <c r="A781" i="2"/>
  <c r="B782" i="2"/>
  <c r="A782" i="2"/>
  <c r="B783" i="2"/>
  <c r="A783" i="2"/>
  <c r="B784" i="2"/>
  <c r="A784" i="2"/>
  <c r="B785" i="2"/>
  <c r="A785" i="2"/>
  <c r="B786" i="2"/>
  <c r="A786" i="2"/>
  <c r="B787" i="2"/>
  <c r="A787" i="2"/>
  <c r="B788" i="2"/>
  <c r="A788" i="2"/>
  <c r="B789" i="2"/>
  <c r="A789" i="2"/>
  <c r="B790" i="2"/>
  <c r="A790" i="2"/>
  <c r="B791" i="2"/>
  <c r="A791" i="2"/>
  <c r="B792" i="2"/>
  <c r="A792" i="2"/>
  <c r="B793" i="2"/>
  <c r="A793" i="2"/>
  <c r="B794" i="2"/>
  <c r="A794" i="2"/>
  <c r="B795" i="2"/>
  <c r="A795" i="2"/>
  <c r="B796" i="2"/>
  <c r="A796" i="2"/>
  <c r="B797" i="2"/>
  <c r="A797" i="2"/>
  <c r="B798" i="2"/>
  <c r="A798" i="2"/>
  <c r="B799" i="2"/>
  <c r="A799" i="2"/>
  <c r="B800" i="2"/>
  <c r="A800" i="2"/>
  <c r="B801" i="2"/>
  <c r="A801" i="2"/>
  <c r="B802" i="2"/>
  <c r="A802" i="2"/>
  <c r="B803" i="2"/>
  <c r="A803" i="2"/>
  <c r="B804" i="2"/>
  <c r="A804" i="2"/>
  <c r="B805" i="2"/>
  <c r="A805" i="2"/>
  <c r="B806" i="2"/>
  <c r="A806" i="2"/>
  <c r="B807" i="2"/>
  <c r="A807" i="2"/>
  <c r="B808" i="2"/>
  <c r="A808" i="2"/>
  <c r="B809" i="2"/>
  <c r="A809" i="2"/>
  <c r="B810" i="2"/>
  <c r="A810" i="2"/>
  <c r="B811" i="2"/>
  <c r="A811" i="2"/>
  <c r="B812" i="2"/>
  <c r="A812" i="2"/>
  <c r="B813" i="2"/>
  <c r="A813" i="2"/>
  <c r="B814" i="2"/>
  <c r="A814" i="2"/>
  <c r="B815" i="2"/>
  <c r="A815" i="2"/>
  <c r="B816" i="2"/>
  <c r="A816" i="2"/>
  <c r="B817" i="2"/>
  <c r="A817" i="2"/>
  <c r="B818" i="2"/>
  <c r="A818" i="2"/>
  <c r="B819" i="2"/>
  <c r="A819" i="2"/>
  <c r="B820" i="2"/>
  <c r="A820" i="2"/>
  <c r="B821" i="2"/>
  <c r="A821" i="2"/>
  <c r="B822" i="2"/>
  <c r="A822" i="2"/>
  <c r="B823" i="2"/>
  <c r="A823" i="2"/>
  <c r="B824" i="2"/>
  <c r="A824" i="2"/>
  <c r="B825" i="2"/>
  <c r="A825" i="2"/>
  <c r="B826" i="2"/>
  <c r="A826" i="2"/>
  <c r="B827" i="2"/>
  <c r="A827" i="2"/>
  <c r="B828" i="2"/>
  <c r="A828" i="2"/>
  <c r="B829" i="2"/>
  <c r="A829" i="2"/>
  <c r="B830" i="2"/>
  <c r="A830" i="2"/>
  <c r="B831" i="2"/>
  <c r="A831" i="2"/>
  <c r="B832" i="2"/>
  <c r="A832" i="2"/>
  <c r="B833" i="2"/>
  <c r="A833" i="2"/>
  <c r="B834" i="2"/>
  <c r="A834" i="2"/>
  <c r="B835" i="2"/>
  <c r="A835" i="2"/>
  <c r="B836" i="2"/>
  <c r="A836" i="2"/>
  <c r="B837" i="2"/>
  <c r="A837" i="2"/>
  <c r="B838" i="2"/>
  <c r="A838" i="2"/>
  <c r="B839" i="2"/>
  <c r="A839" i="2"/>
  <c r="B840" i="2"/>
  <c r="A840" i="2"/>
  <c r="B841" i="2"/>
  <c r="A841" i="2"/>
  <c r="B842" i="2"/>
  <c r="A842" i="2"/>
  <c r="B843" i="2"/>
  <c r="A843" i="2"/>
  <c r="B844" i="2"/>
  <c r="A844" i="2"/>
  <c r="B845" i="2"/>
  <c r="A845" i="2"/>
  <c r="B846" i="2"/>
  <c r="A846" i="2"/>
  <c r="B847" i="2"/>
  <c r="A847" i="2"/>
  <c r="B848" i="2"/>
  <c r="A848" i="2"/>
  <c r="B849" i="2"/>
  <c r="A849" i="2"/>
  <c r="B850" i="2"/>
  <c r="A850" i="2"/>
  <c r="B851" i="2"/>
  <c r="A851" i="2"/>
  <c r="B852" i="2"/>
  <c r="A852" i="2"/>
  <c r="B853" i="2"/>
  <c r="A853" i="2"/>
  <c r="B854" i="2"/>
  <c r="A854" i="2"/>
  <c r="B855" i="2"/>
  <c r="A855" i="2"/>
  <c r="B856" i="2"/>
  <c r="A856" i="2"/>
  <c r="B857" i="2"/>
  <c r="A857" i="2"/>
  <c r="B858" i="2"/>
  <c r="A858" i="2"/>
  <c r="B859" i="2"/>
  <c r="A859" i="2"/>
  <c r="B860" i="2"/>
  <c r="A860" i="2"/>
  <c r="B861" i="2"/>
  <c r="A861" i="2"/>
  <c r="B862" i="2"/>
  <c r="A862" i="2"/>
  <c r="B863" i="2"/>
  <c r="A863" i="2"/>
  <c r="B864" i="2"/>
  <c r="A864" i="2"/>
  <c r="B865" i="2"/>
  <c r="A865" i="2"/>
  <c r="B866" i="2"/>
  <c r="A866" i="2"/>
  <c r="B867" i="2"/>
  <c r="A867" i="2"/>
  <c r="B868" i="2"/>
  <c r="A868" i="2"/>
  <c r="B869" i="2"/>
  <c r="A869" i="2"/>
  <c r="B870" i="2"/>
  <c r="A870" i="2"/>
  <c r="B871" i="2"/>
  <c r="A871" i="2"/>
  <c r="B872" i="2"/>
  <c r="A872" i="2"/>
  <c r="B873" i="2"/>
  <c r="A873" i="2"/>
  <c r="B874" i="2"/>
  <c r="A874" i="2"/>
  <c r="B875" i="2"/>
  <c r="A875" i="2"/>
  <c r="B876" i="2"/>
  <c r="A876" i="2"/>
  <c r="B877" i="2"/>
  <c r="A877" i="2"/>
  <c r="B878" i="2"/>
  <c r="A878" i="2"/>
  <c r="B879" i="2"/>
  <c r="A879" i="2"/>
  <c r="B880" i="2"/>
  <c r="A880" i="2"/>
  <c r="B881" i="2"/>
  <c r="A881" i="2"/>
  <c r="B882" i="2"/>
  <c r="A882" i="2"/>
  <c r="B883" i="2"/>
  <c r="A883" i="2"/>
  <c r="B884" i="2"/>
  <c r="A884" i="2"/>
  <c r="B885" i="2"/>
  <c r="A885" i="2"/>
  <c r="B886" i="2"/>
  <c r="A886" i="2"/>
  <c r="B887" i="2"/>
  <c r="A887" i="2"/>
  <c r="B888" i="2"/>
  <c r="A888" i="2"/>
  <c r="B889" i="2"/>
  <c r="A889" i="2"/>
  <c r="B890" i="2"/>
  <c r="A890" i="2"/>
  <c r="B891" i="2"/>
  <c r="A891" i="2"/>
  <c r="B892" i="2"/>
  <c r="A892" i="2"/>
  <c r="B893" i="2"/>
  <c r="A893" i="2"/>
  <c r="B894" i="2"/>
  <c r="A894" i="2"/>
  <c r="B895" i="2"/>
  <c r="A895" i="2"/>
  <c r="B896" i="2"/>
  <c r="A896" i="2"/>
  <c r="B897" i="2"/>
  <c r="A897" i="2"/>
  <c r="B898" i="2"/>
  <c r="A898" i="2"/>
  <c r="B899" i="2"/>
  <c r="A899" i="2"/>
  <c r="B900" i="2"/>
  <c r="A900" i="2"/>
  <c r="B901" i="2"/>
  <c r="A901" i="2"/>
  <c r="B902" i="2"/>
  <c r="A902" i="2"/>
  <c r="B903" i="2"/>
  <c r="A903" i="2"/>
  <c r="B904" i="2"/>
  <c r="A904" i="2"/>
  <c r="B905" i="2"/>
  <c r="A905" i="2"/>
  <c r="B906" i="2"/>
  <c r="A906" i="2"/>
  <c r="B907" i="2"/>
  <c r="A907" i="2"/>
  <c r="B908" i="2"/>
  <c r="A908" i="2"/>
  <c r="B909" i="2"/>
  <c r="A909" i="2"/>
  <c r="B910" i="2"/>
  <c r="A910" i="2"/>
  <c r="B911" i="2"/>
  <c r="A911" i="2"/>
  <c r="B912" i="2"/>
  <c r="A912" i="2"/>
  <c r="B913" i="2"/>
  <c r="A913" i="2"/>
  <c r="B914" i="2"/>
  <c r="A914" i="2"/>
  <c r="B915" i="2"/>
  <c r="A915" i="2"/>
  <c r="B916" i="2"/>
  <c r="A916" i="2"/>
  <c r="B917" i="2"/>
  <c r="A917" i="2"/>
  <c r="B918" i="2"/>
  <c r="A918" i="2"/>
  <c r="B919" i="2"/>
  <c r="A919" i="2"/>
  <c r="B920" i="2"/>
  <c r="A920" i="2"/>
  <c r="B921" i="2"/>
  <c r="A921" i="2"/>
  <c r="B922" i="2"/>
  <c r="A922" i="2"/>
  <c r="B923" i="2"/>
  <c r="A923" i="2"/>
  <c r="B924" i="2"/>
  <c r="A924" i="2"/>
  <c r="B925" i="2"/>
  <c r="A925" i="2"/>
  <c r="B926" i="2"/>
  <c r="A926" i="2"/>
  <c r="B927" i="2"/>
  <c r="A927" i="2"/>
  <c r="B928" i="2"/>
  <c r="A928" i="2"/>
  <c r="B929" i="2"/>
  <c r="A929" i="2"/>
  <c r="B930" i="2"/>
  <c r="A930" i="2"/>
  <c r="B931" i="2"/>
  <c r="A931" i="2"/>
  <c r="B932" i="2"/>
  <c r="A932" i="2"/>
  <c r="B933" i="2"/>
  <c r="A933" i="2"/>
  <c r="B934" i="2"/>
  <c r="A934" i="2"/>
  <c r="B935" i="2"/>
  <c r="A935" i="2"/>
  <c r="B936" i="2"/>
  <c r="A936" i="2"/>
  <c r="B937" i="2"/>
  <c r="A937" i="2"/>
  <c r="B938" i="2"/>
  <c r="A938" i="2"/>
  <c r="B939" i="2"/>
  <c r="A939" i="2"/>
  <c r="B940" i="2"/>
  <c r="A940" i="2"/>
  <c r="B941" i="2"/>
  <c r="A941" i="2"/>
  <c r="B942" i="2"/>
  <c r="A942" i="2"/>
  <c r="B943" i="2"/>
  <c r="A943" i="2"/>
  <c r="B944" i="2"/>
  <c r="A944" i="2"/>
  <c r="B945" i="2"/>
  <c r="A945" i="2"/>
  <c r="B946" i="2"/>
  <c r="A946" i="2"/>
  <c r="B947" i="2"/>
  <c r="A947" i="2"/>
  <c r="B948" i="2"/>
  <c r="A948" i="2"/>
  <c r="B949" i="2"/>
  <c r="A949" i="2"/>
  <c r="B950" i="2"/>
  <c r="A950" i="2"/>
  <c r="B951" i="2"/>
  <c r="A951" i="2"/>
  <c r="B952" i="2"/>
  <c r="A952" i="2"/>
  <c r="B953" i="2"/>
  <c r="A953" i="2"/>
  <c r="B954" i="2"/>
  <c r="A954" i="2"/>
  <c r="B955" i="2"/>
  <c r="A955" i="2"/>
  <c r="B956" i="2"/>
  <c r="A956" i="2"/>
  <c r="B957" i="2"/>
  <c r="A957" i="2"/>
  <c r="B958" i="2"/>
  <c r="A958" i="2"/>
  <c r="B959" i="2"/>
  <c r="A959" i="2"/>
  <c r="B960" i="2"/>
  <c r="A960" i="2"/>
  <c r="B961" i="2"/>
  <c r="A961" i="2"/>
  <c r="B962" i="2"/>
  <c r="A962" i="2"/>
  <c r="B963" i="2"/>
  <c r="A963" i="2"/>
  <c r="B964" i="2"/>
  <c r="A964" i="2"/>
  <c r="B965" i="2"/>
  <c r="A965" i="2"/>
  <c r="B966" i="2"/>
  <c r="A966" i="2"/>
  <c r="B967" i="2"/>
  <c r="A967" i="2"/>
  <c r="B968" i="2"/>
  <c r="A968" i="2"/>
  <c r="B969" i="2"/>
  <c r="A969" i="2"/>
  <c r="B970" i="2"/>
  <c r="A970" i="2"/>
  <c r="B971" i="2"/>
  <c r="A971" i="2"/>
  <c r="B972" i="2"/>
  <c r="A972" i="2"/>
  <c r="B973" i="2"/>
  <c r="A973" i="2"/>
  <c r="B974" i="2"/>
  <c r="A974" i="2"/>
  <c r="B975" i="2"/>
  <c r="A975" i="2"/>
  <c r="B976" i="2"/>
  <c r="A976" i="2"/>
  <c r="B977" i="2"/>
  <c r="A977" i="2"/>
  <c r="B978" i="2"/>
  <c r="A978" i="2"/>
  <c r="B979" i="2"/>
  <c r="A979" i="2"/>
  <c r="B980" i="2"/>
  <c r="A980" i="2"/>
  <c r="B981" i="2"/>
  <c r="A981" i="2"/>
  <c r="B982" i="2"/>
  <c r="A982" i="2"/>
  <c r="B983" i="2"/>
  <c r="A983" i="2"/>
  <c r="B984" i="2"/>
  <c r="A984" i="2"/>
  <c r="B985" i="2"/>
  <c r="A985" i="2"/>
  <c r="B986" i="2"/>
  <c r="A986" i="2"/>
  <c r="B987" i="2"/>
  <c r="A987" i="2"/>
  <c r="B988" i="2"/>
  <c r="A988" i="2"/>
  <c r="B989" i="2"/>
  <c r="A989" i="2"/>
  <c r="B990" i="2"/>
  <c r="A990" i="2"/>
  <c r="B991" i="2"/>
  <c r="A991" i="2"/>
  <c r="B992" i="2"/>
  <c r="A992" i="2"/>
  <c r="B993" i="2"/>
  <c r="A993" i="2"/>
  <c r="B994" i="2"/>
  <c r="A994" i="2"/>
  <c r="B995" i="2"/>
  <c r="A995" i="2"/>
  <c r="B996" i="2"/>
  <c r="A996" i="2"/>
  <c r="B997" i="2"/>
  <c r="A997" i="2"/>
  <c r="B998" i="2"/>
  <c r="A998" i="2"/>
  <c r="B999" i="2"/>
  <c r="A999" i="2"/>
  <c r="B1000" i="2"/>
  <c r="A1000" i="2"/>
  <c r="B1001" i="2"/>
  <c r="A1001" i="2"/>
  <c r="B1002" i="2"/>
  <c r="A1002" i="2"/>
  <c r="B1003" i="2"/>
  <c r="A1003" i="2"/>
  <c r="B1004" i="2"/>
  <c r="A1004" i="2"/>
  <c r="B1005" i="2"/>
  <c r="A1005" i="2"/>
  <c r="B1006" i="2"/>
  <c r="A1006" i="2"/>
  <c r="B1007" i="2"/>
  <c r="A1007" i="2"/>
  <c r="B1008" i="2"/>
  <c r="A1008" i="2"/>
  <c r="B1009" i="2"/>
  <c r="A1009" i="2"/>
  <c r="B1010" i="2"/>
  <c r="A1010" i="2"/>
  <c r="B1011" i="2"/>
  <c r="A1011" i="2"/>
  <c r="B1012" i="2"/>
  <c r="A1012" i="2"/>
  <c r="B1013" i="2"/>
  <c r="A1013" i="2"/>
  <c r="B1014" i="2"/>
  <c r="A1014" i="2"/>
  <c r="B1015" i="2"/>
  <c r="A1015" i="2"/>
  <c r="B1016" i="2"/>
  <c r="A1016" i="2"/>
  <c r="B1017" i="2"/>
  <c r="A1017" i="2"/>
  <c r="B1018" i="2"/>
  <c r="A1018" i="2"/>
  <c r="B1019" i="2"/>
  <c r="A1019" i="2"/>
  <c r="B1020" i="2"/>
  <c r="A1020" i="2"/>
  <c r="B1021" i="2"/>
  <c r="A1021" i="2"/>
  <c r="B1022" i="2"/>
  <c r="A1022" i="2"/>
  <c r="B1023" i="2"/>
  <c r="A1023" i="2"/>
  <c r="B1024" i="2"/>
  <c r="A1024" i="2"/>
  <c r="B1025" i="2"/>
  <c r="A1025" i="2"/>
  <c r="B1026" i="2"/>
  <c r="A1026" i="2"/>
  <c r="B1027" i="2"/>
  <c r="A1027" i="2"/>
  <c r="B1028" i="2"/>
  <c r="A1028" i="2"/>
  <c r="B1029" i="2"/>
  <c r="A1029" i="2"/>
  <c r="B1030" i="2"/>
  <c r="A1030" i="2"/>
  <c r="B1031" i="2"/>
  <c r="A1031" i="2"/>
  <c r="B1032" i="2"/>
  <c r="A1032" i="2"/>
  <c r="B1033" i="2"/>
  <c r="A1033" i="2"/>
  <c r="B1034" i="2"/>
  <c r="A1034" i="2"/>
  <c r="B1035" i="2"/>
  <c r="A1035" i="2"/>
  <c r="B1036" i="2"/>
  <c r="A1036" i="2"/>
  <c r="B1037" i="2"/>
  <c r="A1037" i="2"/>
  <c r="B1038" i="2"/>
  <c r="A1038" i="2"/>
  <c r="B1039" i="2"/>
  <c r="A1039" i="2"/>
  <c r="B1040" i="2"/>
  <c r="A1040" i="2"/>
  <c r="B1041" i="2"/>
  <c r="A1041" i="2"/>
  <c r="B1042" i="2"/>
  <c r="A1042" i="2"/>
  <c r="B1043" i="2"/>
  <c r="A1043" i="2"/>
  <c r="B1044" i="2"/>
  <c r="A1044" i="2"/>
  <c r="B1045" i="2"/>
  <c r="A1045" i="2"/>
  <c r="B1046" i="2"/>
  <c r="A1046" i="2"/>
  <c r="B1047" i="2"/>
  <c r="A1047" i="2"/>
  <c r="B1048" i="2"/>
  <c r="A1048" i="2"/>
  <c r="B1049" i="2"/>
  <c r="A1049" i="2"/>
  <c r="B1050" i="2"/>
  <c r="A1050" i="2"/>
  <c r="B1051" i="2"/>
  <c r="A1051" i="2"/>
  <c r="B1052" i="2"/>
  <c r="A1052" i="2"/>
  <c r="B1053" i="2"/>
  <c r="A1053" i="2"/>
  <c r="B1054" i="2"/>
  <c r="A1054" i="2"/>
  <c r="B1055" i="2"/>
  <c r="A1055" i="2"/>
  <c r="B1056" i="2"/>
  <c r="A1056" i="2"/>
  <c r="B1057" i="2"/>
  <c r="A1057" i="2"/>
  <c r="B1058" i="2"/>
  <c r="A1058" i="2"/>
  <c r="B1059" i="2"/>
  <c r="A1059" i="2"/>
  <c r="B1060" i="2"/>
  <c r="A1060" i="2"/>
  <c r="B1061" i="2"/>
  <c r="A1061" i="2"/>
  <c r="B1062" i="2"/>
  <c r="A1062" i="2"/>
  <c r="B1063" i="2"/>
  <c r="A1063" i="2"/>
  <c r="B1064" i="2"/>
  <c r="A1064" i="2"/>
  <c r="B1065" i="2"/>
  <c r="A1065" i="2"/>
  <c r="B1066" i="2"/>
  <c r="A1066" i="2"/>
  <c r="B1067" i="2"/>
  <c r="A1067" i="2"/>
  <c r="B1068" i="2"/>
  <c r="A1068" i="2"/>
  <c r="B1069" i="2"/>
  <c r="A1069" i="2"/>
  <c r="B1070" i="2"/>
  <c r="A1070" i="2"/>
  <c r="B1071" i="2"/>
  <c r="A1071" i="2"/>
  <c r="B1072" i="2"/>
  <c r="A1072" i="2"/>
  <c r="B1073" i="2"/>
  <c r="A1073" i="2"/>
  <c r="B1074" i="2"/>
  <c r="A1074" i="2"/>
  <c r="B1075" i="2"/>
  <c r="A1075" i="2"/>
  <c r="B1076" i="2"/>
  <c r="A1076" i="2"/>
  <c r="B1077" i="2"/>
  <c r="A1077" i="2"/>
  <c r="B1078" i="2"/>
  <c r="A1078" i="2"/>
  <c r="B1079" i="2"/>
  <c r="A1079" i="2"/>
  <c r="B1080" i="2"/>
  <c r="A1080" i="2"/>
  <c r="B1081" i="2"/>
  <c r="A1081" i="2"/>
  <c r="B1082" i="2"/>
  <c r="A1082" i="2"/>
  <c r="B1083" i="2"/>
  <c r="A1083" i="2"/>
  <c r="B1084" i="2"/>
  <c r="A1084" i="2"/>
  <c r="B1085" i="2"/>
  <c r="A1085" i="2"/>
  <c r="B1086" i="2"/>
  <c r="A1086" i="2"/>
  <c r="B1087" i="2"/>
  <c r="A1087" i="2"/>
  <c r="B1088" i="2"/>
  <c r="A1088" i="2"/>
  <c r="B1089" i="2"/>
  <c r="A1089" i="2"/>
  <c r="B1090" i="2"/>
  <c r="A1090" i="2"/>
  <c r="B1091" i="2"/>
  <c r="A1091" i="2"/>
  <c r="B1092" i="2"/>
  <c r="A1092" i="2"/>
  <c r="B1093" i="2"/>
  <c r="A1093" i="2"/>
  <c r="B1094" i="2"/>
  <c r="A1094" i="2"/>
  <c r="B1095" i="2"/>
  <c r="A1095" i="2"/>
  <c r="B1096" i="2"/>
  <c r="A1096" i="2"/>
  <c r="B1097" i="2"/>
  <c r="A1097" i="2"/>
  <c r="B1098" i="2"/>
  <c r="A1098" i="2"/>
  <c r="B1099" i="2"/>
  <c r="A1099" i="2"/>
  <c r="B1100" i="2"/>
  <c r="A1100" i="2"/>
  <c r="B1101" i="2"/>
  <c r="A1101" i="2"/>
  <c r="B1102" i="2"/>
  <c r="A1102" i="2"/>
  <c r="B1103" i="2"/>
  <c r="A1103" i="2"/>
  <c r="B1104" i="2"/>
  <c r="A1104" i="2"/>
  <c r="B1105" i="2"/>
  <c r="A1105" i="2"/>
  <c r="B1106" i="2"/>
  <c r="A1106" i="2"/>
  <c r="B1107" i="2"/>
  <c r="A1107" i="2"/>
  <c r="B1108" i="2"/>
  <c r="A1108" i="2"/>
  <c r="B1109" i="2"/>
  <c r="A1109" i="2"/>
  <c r="B1110" i="2"/>
  <c r="A1110" i="2"/>
  <c r="B1111" i="2"/>
  <c r="A1111" i="2"/>
  <c r="B1112" i="2"/>
  <c r="A1112" i="2"/>
  <c r="B1113" i="2"/>
  <c r="A1113" i="2"/>
  <c r="B1114" i="2"/>
  <c r="A1114" i="2"/>
  <c r="B1115" i="2"/>
  <c r="A1115" i="2"/>
  <c r="B1116" i="2"/>
  <c r="A1116" i="2"/>
  <c r="B1117" i="2"/>
  <c r="A1117" i="2"/>
  <c r="B1118" i="2"/>
  <c r="A1118" i="2"/>
  <c r="B1119" i="2"/>
  <c r="A1119" i="2"/>
  <c r="B1120" i="2"/>
  <c r="A1120" i="2"/>
  <c r="B1121" i="2"/>
  <c r="A1121" i="2"/>
  <c r="B1122" i="2"/>
  <c r="A1122" i="2"/>
  <c r="B1123" i="2"/>
  <c r="A1123" i="2"/>
  <c r="B1124" i="2"/>
  <c r="A1124" i="2"/>
  <c r="B1125" i="2"/>
  <c r="A1125" i="2"/>
  <c r="B1126" i="2"/>
  <c r="A1126" i="2"/>
  <c r="B1127" i="2"/>
  <c r="A1127" i="2"/>
  <c r="B1128" i="2"/>
  <c r="A1128" i="2"/>
  <c r="B1129" i="2"/>
  <c r="A1129" i="2"/>
  <c r="B1130" i="2"/>
  <c r="A1130" i="2"/>
  <c r="B1131" i="2"/>
  <c r="A1131" i="2"/>
  <c r="B1132" i="2"/>
  <c r="A1132" i="2"/>
  <c r="B1133" i="2"/>
  <c r="A1133" i="2"/>
  <c r="B1134" i="2"/>
  <c r="A1134" i="2"/>
  <c r="B1135" i="2"/>
  <c r="A1135" i="2"/>
  <c r="B1136" i="2"/>
  <c r="A1136" i="2"/>
  <c r="B1137" i="2"/>
  <c r="A1137" i="2"/>
  <c r="B1138" i="2"/>
  <c r="A1138" i="2"/>
  <c r="B1139" i="2"/>
  <c r="A1139" i="2"/>
  <c r="B1140" i="2"/>
  <c r="A1140" i="2"/>
  <c r="B1141" i="2"/>
  <c r="A1141" i="2"/>
  <c r="B1142" i="2"/>
  <c r="A1142" i="2"/>
  <c r="B1143" i="2"/>
  <c r="A1143" i="2"/>
  <c r="B1144" i="2"/>
  <c r="A1144" i="2"/>
  <c r="B1145" i="2"/>
  <c r="A1145" i="2"/>
  <c r="B1146" i="2"/>
  <c r="A1146" i="2"/>
  <c r="B1147" i="2"/>
  <c r="A1147" i="2"/>
  <c r="B1148" i="2"/>
  <c r="A1148" i="2"/>
  <c r="B1149" i="2"/>
  <c r="A1149" i="2"/>
  <c r="B1150" i="2"/>
  <c r="A1150" i="2"/>
  <c r="B1151" i="2"/>
  <c r="A1151" i="2"/>
  <c r="B1152" i="2"/>
  <c r="A1152" i="2"/>
  <c r="B1153" i="2"/>
  <c r="A1153" i="2"/>
  <c r="B1154" i="2"/>
  <c r="A1154" i="2"/>
  <c r="B1155" i="2"/>
  <c r="A1155" i="2"/>
  <c r="B1156" i="2"/>
  <c r="A1156" i="2"/>
  <c r="B1157" i="2"/>
  <c r="A1157" i="2"/>
  <c r="B1158" i="2"/>
  <c r="A1158" i="2"/>
  <c r="B1159" i="2"/>
  <c r="A1159" i="2"/>
  <c r="B1160" i="2"/>
  <c r="A1160" i="2"/>
  <c r="B1161" i="2"/>
  <c r="A1161" i="2"/>
  <c r="B1162" i="2"/>
  <c r="A1162" i="2"/>
  <c r="B1163" i="2"/>
  <c r="A1163" i="2"/>
  <c r="B1164" i="2"/>
  <c r="A1164" i="2"/>
  <c r="B1165" i="2"/>
  <c r="A1165" i="2"/>
  <c r="B1166" i="2"/>
  <c r="A1166" i="2"/>
  <c r="B1167" i="2"/>
  <c r="A1167" i="2"/>
  <c r="B1168" i="2"/>
  <c r="A1168" i="2"/>
  <c r="B1169" i="2"/>
  <c r="A1169" i="2"/>
  <c r="B1170" i="2"/>
  <c r="A1170" i="2"/>
  <c r="B1171" i="2"/>
  <c r="A1171" i="2"/>
  <c r="B1172" i="2"/>
  <c r="A1172" i="2"/>
  <c r="B1173" i="2"/>
  <c r="A1173" i="2"/>
  <c r="B1174" i="2"/>
  <c r="A1174" i="2"/>
  <c r="B1175" i="2"/>
  <c r="A1175" i="2"/>
  <c r="B1176" i="2"/>
  <c r="A1176" i="2"/>
  <c r="B1177" i="2"/>
  <c r="A1177" i="2"/>
  <c r="B1178" i="2"/>
  <c r="A1178" i="2"/>
  <c r="B1179" i="2"/>
  <c r="A1179" i="2"/>
  <c r="B1180" i="2"/>
  <c r="A1180" i="2"/>
  <c r="B1181" i="2"/>
  <c r="A1181" i="2"/>
  <c r="B1182" i="2"/>
  <c r="A1182" i="2"/>
  <c r="B1183" i="2"/>
  <c r="A1183" i="2"/>
  <c r="B1184" i="2"/>
  <c r="A1184" i="2"/>
  <c r="B1185" i="2"/>
  <c r="A1185" i="2"/>
  <c r="B1186" i="2"/>
  <c r="A1186" i="2"/>
  <c r="B1187" i="2"/>
  <c r="A1187" i="2"/>
  <c r="B1188" i="2"/>
  <c r="A1188" i="2"/>
  <c r="B1189" i="2"/>
  <c r="A1189" i="2"/>
  <c r="B1190" i="2"/>
  <c r="A1190" i="2"/>
  <c r="B1191" i="2"/>
  <c r="A1191" i="2"/>
  <c r="B1192" i="2"/>
  <c r="A1192" i="2"/>
  <c r="B1193" i="2"/>
  <c r="A1193" i="2"/>
  <c r="B1194" i="2"/>
  <c r="A1194" i="2"/>
  <c r="B1195" i="2"/>
  <c r="A1195" i="2"/>
  <c r="B1196" i="2"/>
  <c r="A1196" i="2"/>
  <c r="B1197" i="2"/>
  <c r="A1197" i="2"/>
  <c r="B1198" i="2"/>
  <c r="A1198" i="2"/>
  <c r="B1199" i="2"/>
  <c r="A1199" i="2"/>
  <c r="B1200" i="2"/>
  <c r="A1200" i="2"/>
  <c r="B1201" i="2"/>
  <c r="A1201" i="2"/>
  <c r="B1202" i="2"/>
  <c r="A1202" i="2"/>
  <c r="B1203" i="2"/>
  <c r="A1203" i="2"/>
  <c r="B1204" i="2"/>
  <c r="A1204" i="2"/>
  <c r="B1205" i="2"/>
  <c r="A1205" i="2"/>
  <c r="B1206" i="2"/>
  <c r="A1206" i="2"/>
  <c r="B1207" i="2"/>
  <c r="A1207" i="2"/>
  <c r="B1208" i="2"/>
  <c r="A1208" i="2"/>
  <c r="B1209" i="2"/>
  <c r="A1209" i="2"/>
  <c r="B1210" i="2"/>
  <c r="A1210" i="2"/>
  <c r="B1211" i="2"/>
  <c r="A1211" i="2"/>
  <c r="B1212" i="2"/>
  <c r="A1212" i="2"/>
  <c r="B1213" i="2"/>
  <c r="A1213" i="2"/>
  <c r="B1214" i="2"/>
  <c r="A1214" i="2"/>
  <c r="B1215" i="2"/>
  <c r="A1215" i="2"/>
  <c r="B1216" i="2"/>
  <c r="A1216" i="2"/>
  <c r="B1217" i="2"/>
  <c r="A1217" i="2"/>
  <c r="B1218" i="2"/>
  <c r="A1218" i="2"/>
  <c r="B1219" i="2"/>
  <c r="A1219" i="2"/>
  <c r="B1220" i="2"/>
  <c r="A1220" i="2"/>
  <c r="B1221" i="2"/>
  <c r="A1221" i="2"/>
  <c r="B1222" i="2"/>
  <c r="A1222" i="2"/>
  <c r="B1223" i="2"/>
  <c r="A1223" i="2"/>
  <c r="B1224" i="2"/>
  <c r="A1224" i="2"/>
  <c r="B1225" i="2"/>
  <c r="A1225" i="2"/>
  <c r="B1226" i="2"/>
  <c r="A1226" i="2"/>
  <c r="B1227" i="2"/>
  <c r="A1227" i="2"/>
  <c r="B1228" i="2"/>
  <c r="A1228" i="2"/>
  <c r="B1229" i="2"/>
  <c r="A1229" i="2"/>
  <c r="B1230" i="2"/>
  <c r="A1230" i="2"/>
  <c r="B1231" i="2"/>
  <c r="A1231" i="2"/>
  <c r="B1232" i="2"/>
  <c r="A1232" i="2"/>
  <c r="B1233" i="2"/>
  <c r="A1233" i="2"/>
  <c r="B1234" i="2"/>
  <c r="A1234" i="2"/>
  <c r="B1235" i="2"/>
  <c r="A1235" i="2"/>
  <c r="B1236" i="2"/>
  <c r="A1236" i="2"/>
  <c r="B1237" i="2"/>
  <c r="A1237" i="2"/>
  <c r="B1238" i="2"/>
  <c r="A1238" i="2"/>
  <c r="B1239" i="2"/>
  <c r="A1239" i="2"/>
  <c r="B1240" i="2"/>
  <c r="A1240" i="2"/>
  <c r="B1241" i="2"/>
  <c r="A1241" i="2"/>
  <c r="B1242" i="2"/>
  <c r="A1242" i="2"/>
  <c r="B1243" i="2"/>
  <c r="A1243" i="2"/>
  <c r="B1244" i="2"/>
  <c r="A1244" i="2"/>
  <c r="B1245" i="2"/>
  <c r="A1245" i="2"/>
  <c r="B1246" i="2"/>
  <c r="A1246" i="2"/>
  <c r="B1247" i="2"/>
  <c r="A1247" i="2"/>
  <c r="B1248" i="2"/>
  <c r="A1248" i="2"/>
  <c r="B1249" i="2"/>
  <c r="A1249" i="2"/>
  <c r="B1250" i="2"/>
  <c r="A1250" i="2"/>
  <c r="B1251" i="2"/>
  <c r="A1251" i="2"/>
  <c r="B1252" i="2"/>
  <c r="A1252" i="2"/>
  <c r="B1253" i="2"/>
  <c r="A1253" i="2"/>
  <c r="B1254" i="2"/>
  <c r="A1254" i="2"/>
  <c r="B1255" i="2"/>
  <c r="A1255" i="2"/>
  <c r="B1256" i="2"/>
  <c r="A1256" i="2"/>
  <c r="B1257" i="2"/>
  <c r="A1257" i="2"/>
  <c r="B1258" i="2"/>
  <c r="A1258" i="2"/>
  <c r="B1259" i="2"/>
  <c r="A1259" i="2"/>
  <c r="B1260" i="2"/>
  <c r="A1260" i="2"/>
  <c r="B1261" i="2"/>
  <c r="A1261" i="2"/>
  <c r="B1262" i="2"/>
  <c r="A1262" i="2"/>
  <c r="B1263" i="2"/>
  <c r="A1263" i="2"/>
  <c r="B1264" i="2"/>
  <c r="A1264" i="2"/>
  <c r="B1265" i="2"/>
  <c r="A1265" i="2"/>
  <c r="B1266" i="2"/>
  <c r="A1266" i="2"/>
  <c r="B1267" i="2"/>
  <c r="A1267" i="2"/>
  <c r="B1268" i="2"/>
  <c r="A1268" i="2"/>
  <c r="B1269" i="2"/>
  <c r="A1269" i="2"/>
  <c r="B1270" i="2"/>
  <c r="A1270" i="2"/>
  <c r="B1271" i="2"/>
  <c r="A1271" i="2"/>
  <c r="B1272" i="2"/>
  <c r="A1272" i="2"/>
  <c r="B1273" i="2"/>
  <c r="A1273" i="2"/>
  <c r="B1274" i="2"/>
  <c r="A1274" i="2"/>
  <c r="B1275" i="2"/>
  <c r="A1275" i="2"/>
  <c r="B1276" i="2"/>
  <c r="A1276" i="2"/>
  <c r="B1277" i="2"/>
  <c r="A1277" i="2"/>
  <c r="B1278" i="2"/>
  <c r="A1278" i="2"/>
  <c r="B1279" i="2"/>
  <c r="A1279" i="2"/>
  <c r="B1280" i="2"/>
  <c r="A1280" i="2"/>
  <c r="B1281" i="2"/>
  <c r="A1281" i="2"/>
  <c r="B1282" i="2"/>
  <c r="A1282" i="2"/>
  <c r="B1283" i="2"/>
  <c r="A1283" i="2"/>
  <c r="B1284" i="2"/>
  <c r="A1284" i="2"/>
  <c r="B1285" i="2"/>
  <c r="A1285" i="2"/>
  <c r="B1286" i="2"/>
  <c r="A1286" i="2"/>
  <c r="B1287" i="2"/>
  <c r="A1287" i="2"/>
  <c r="B1288" i="2"/>
  <c r="A1288" i="2"/>
  <c r="B1289" i="2"/>
  <c r="A1289" i="2"/>
  <c r="B1290" i="2"/>
  <c r="A1290" i="2"/>
  <c r="B1291" i="2"/>
  <c r="A1291" i="2"/>
  <c r="B1292" i="2"/>
  <c r="A1292" i="2"/>
  <c r="B1293" i="2"/>
  <c r="A1293" i="2"/>
  <c r="B1294" i="2"/>
  <c r="A1294" i="2"/>
  <c r="B1295" i="2"/>
  <c r="A1295" i="2"/>
  <c r="B1296" i="2"/>
  <c r="A1296" i="2"/>
  <c r="B1297" i="2"/>
  <c r="A1297" i="2"/>
  <c r="B1298" i="2"/>
  <c r="A1298" i="2"/>
  <c r="B1299" i="2"/>
  <c r="A1299" i="2"/>
  <c r="B1300" i="2"/>
  <c r="A1300" i="2"/>
  <c r="B1301" i="2"/>
  <c r="A1301" i="2"/>
  <c r="B1302" i="2"/>
  <c r="A1302" i="2"/>
  <c r="B1303" i="2"/>
  <c r="A1303" i="2"/>
  <c r="B1304" i="2"/>
  <c r="A1304" i="2"/>
  <c r="B1305" i="2"/>
  <c r="A1305" i="2"/>
  <c r="B1306" i="2"/>
  <c r="A1306" i="2"/>
  <c r="B1307" i="2"/>
  <c r="A1307" i="2"/>
  <c r="B1308" i="2"/>
  <c r="A1308" i="2"/>
  <c r="B1309" i="2"/>
  <c r="A1309" i="2"/>
  <c r="B1310" i="2"/>
  <c r="A1310" i="2"/>
  <c r="B1311" i="2"/>
  <c r="A1311" i="2"/>
  <c r="B1312" i="2"/>
  <c r="A1312" i="2"/>
  <c r="B1313" i="2"/>
  <c r="A1313" i="2"/>
  <c r="B1314" i="2"/>
  <c r="A1314" i="2"/>
  <c r="B1315" i="2"/>
  <c r="A1315" i="2"/>
  <c r="B1316" i="2"/>
  <c r="A1316" i="2"/>
  <c r="B1317" i="2"/>
  <c r="A1317" i="2"/>
  <c r="B1318" i="2"/>
  <c r="A1318" i="2"/>
  <c r="B1319" i="2"/>
  <c r="A1319" i="2"/>
  <c r="B1320" i="2"/>
  <c r="A1320" i="2"/>
  <c r="B1321" i="2"/>
  <c r="A1321" i="2"/>
  <c r="B1322" i="2"/>
  <c r="A1322" i="2"/>
  <c r="B1323" i="2"/>
  <c r="A1323" i="2"/>
  <c r="B1324" i="2"/>
  <c r="A1324" i="2"/>
  <c r="B1325" i="2"/>
  <c r="A1325" i="2"/>
  <c r="B1326" i="2"/>
  <c r="A1326" i="2"/>
  <c r="B1327" i="2"/>
  <c r="A1327" i="2"/>
  <c r="B1328" i="2"/>
  <c r="A1328" i="2"/>
  <c r="B1329" i="2"/>
  <c r="A1329" i="2"/>
  <c r="B1330" i="2"/>
  <c r="A1330" i="2"/>
  <c r="B1331" i="2"/>
  <c r="A1331" i="2"/>
  <c r="B1332" i="2"/>
  <c r="A1332" i="2"/>
  <c r="B1333" i="2"/>
  <c r="A1333" i="2"/>
  <c r="B1334" i="2"/>
  <c r="A1334" i="2"/>
  <c r="B1335" i="2"/>
  <c r="A1335" i="2"/>
  <c r="B1336" i="2"/>
  <c r="A1336" i="2"/>
  <c r="B1337" i="2"/>
  <c r="A1337" i="2"/>
  <c r="B1338" i="2"/>
  <c r="A1338" i="2"/>
  <c r="B1339" i="2"/>
  <c r="A1339" i="2"/>
  <c r="B1340" i="2"/>
  <c r="A1340" i="2"/>
  <c r="B1341" i="2"/>
  <c r="A1341" i="2"/>
  <c r="B1342" i="2"/>
  <c r="A1342" i="2"/>
  <c r="B1343" i="2"/>
  <c r="A1343" i="2"/>
  <c r="B1344" i="2"/>
  <c r="A1344" i="2"/>
  <c r="B1345" i="2"/>
  <c r="A1345" i="2"/>
  <c r="B1346" i="2"/>
  <c r="A1346" i="2"/>
  <c r="B1347" i="2"/>
  <c r="A1347" i="2"/>
  <c r="B1348" i="2"/>
  <c r="A1348" i="2"/>
  <c r="B1349" i="2"/>
  <c r="A1349" i="2"/>
  <c r="B1350" i="2"/>
  <c r="A1350" i="2"/>
  <c r="B1351" i="2"/>
  <c r="A1351" i="2"/>
  <c r="B1352" i="2"/>
  <c r="A1352" i="2"/>
  <c r="B1353" i="2"/>
  <c r="A1353" i="2"/>
  <c r="B1354" i="2"/>
  <c r="A1354" i="2"/>
  <c r="B1355" i="2"/>
  <c r="A1355" i="2"/>
  <c r="B1356" i="2"/>
  <c r="A1356" i="2"/>
  <c r="B1357" i="2"/>
  <c r="A1357" i="2"/>
  <c r="B1358" i="2"/>
  <c r="A1358" i="2"/>
  <c r="B1359" i="2"/>
  <c r="A1359" i="2"/>
  <c r="B1360" i="2"/>
  <c r="A1360" i="2"/>
  <c r="B1361" i="2"/>
  <c r="A1361" i="2"/>
  <c r="B1362" i="2"/>
  <c r="A1362" i="2"/>
  <c r="B1363" i="2"/>
  <c r="A1363" i="2"/>
  <c r="B1364" i="2"/>
  <c r="A1364" i="2"/>
  <c r="B1365" i="2"/>
  <c r="A1365" i="2"/>
  <c r="B1366" i="2"/>
  <c r="A1366" i="2"/>
  <c r="B1367" i="2"/>
  <c r="A1367" i="2"/>
  <c r="B1368" i="2"/>
  <c r="A1368" i="2"/>
  <c r="B1369" i="2"/>
  <c r="A1369" i="2"/>
  <c r="B1370" i="2"/>
  <c r="A1370" i="2"/>
  <c r="B1371" i="2"/>
  <c r="A1371" i="2"/>
  <c r="B1372" i="2"/>
  <c r="A1372" i="2"/>
  <c r="B1373" i="2"/>
  <c r="A1373" i="2"/>
  <c r="B1374" i="2"/>
  <c r="A1374" i="2"/>
  <c r="B1375" i="2"/>
  <c r="A1375" i="2"/>
  <c r="B1376" i="2"/>
  <c r="A1376" i="2"/>
  <c r="B1377" i="2"/>
  <c r="A1377" i="2"/>
  <c r="B1378" i="2"/>
  <c r="A1378" i="2"/>
  <c r="B1379" i="2"/>
  <c r="A1379" i="2"/>
  <c r="B1380" i="2"/>
  <c r="A1380" i="2"/>
  <c r="B1381" i="2"/>
  <c r="A1381" i="2"/>
  <c r="B1382" i="2"/>
  <c r="A1382" i="2"/>
  <c r="B1383" i="2"/>
  <c r="A1383" i="2"/>
  <c r="B1384" i="2"/>
  <c r="A1384" i="2"/>
  <c r="B1385" i="2"/>
  <c r="A1385" i="2"/>
  <c r="B1386" i="2"/>
  <c r="A1386" i="2"/>
  <c r="B1387" i="2"/>
  <c r="A1387" i="2"/>
  <c r="B1388" i="2"/>
  <c r="A1388" i="2"/>
  <c r="B1389" i="2"/>
  <c r="A1389" i="2"/>
  <c r="B1390" i="2"/>
  <c r="A1390" i="2"/>
  <c r="B1391" i="2"/>
  <c r="A1391" i="2"/>
  <c r="B1392" i="2"/>
  <c r="A1392" i="2"/>
  <c r="B1393" i="2"/>
  <c r="A1393" i="2"/>
  <c r="B1394" i="2"/>
  <c r="A1394" i="2"/>
  <c r="B1395" i="2"/>
  <c r="A1395" i="2"/>
  <c r="B1396" i="2"/>
  <c r="A1396" i="2"/>
  <c r="B1397" i="2"/>
  <c r="A1397" i="2"/>
  <c r="B1398" i="2"/>
  <c r="A1398" i="2"/>
  <c r="B1399" i="2"/>
  <c r="A1399" i="2"/>
  <c r="B1400" i="2"/>
  <c r="A1400" i="2"/>
  <c r="B1401" i="2"/>
  <c r="A1401" i="2"/>
  <c r="B1402" i="2"/>
  <c r="A1402" i="2"/>
  <c r="B1403" i="2"/>
  <c r="A1403" i="2"/>
  <c r="B1404" i="2"/>
  <c r="A1404" i="2"/>
  <c r="B1405" i="2"/>
  <c r="A1405" i="2"/>
  <c r="B1406" i="2"/>
  <c r="A1406" i="2"/>
  <c r="B1407" i="2"/>
  <c r="A1407" i="2"/>
  <c r="B1408" i="2"/>
  <c r="A1408" i="2"/>
  <c r="B1409" i="2"/>
  <c r="A1409" i="2"/>
  <c r="B1410" i="2"/>
  <c r="A1410" i="2"/>
  <c r="B1411" i="2"/>
  <c r="A1411" i="2"/>
  <c r="B1412" i="2"/>
  <c r="A1412" i="2"/>
  <c r="B1413" i="2"/>
  <c r="A1413" i="2"/>
  <c r="Q2" i="2"/>
  <c r="Q3" i="2"/>
  <c r="Q4" i="2"/>
  <c r="Q5" i="2"/>
  <c r="Q6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42" i="2"/>
  <c r="Q43" i="2"/>
  <c r="Q44" i="2"/>
  <c r="Q46" i="2"/>
  <c r="Q48" i="2"/>
  <c r="Q49" i="2"/>
  <c r="Q50" i="2"/>
  <c r="Q52" i="2"/>
  <c r="Q56" i="2"/>
  <c r="Q57" i="2"/>
  <c r="Q58" i="2"/>
  <c r="Q59" i="2"/>
  <c r="Q60" i="2"/>
  <c r="Q61" i="2"/>
  <c r="Q62" i="2"/>
  <c r="Q63" i="2"/>
  <c r="Q65" i="2"/>
  <c r="Q66" i="2"/>
  <c r="Q68" i="2"/>
  <c r="Q72" i="2"/>
  <c r="Q73" i="2"/>
  <c r="Q74" i="2"/>
  <c r="Q75" i="2"/>
  <c r="Q76" i="2"/>
  <c r="Q77" i="2"/>
  <c r="Q80" i="2"/>
  <c r="Q81" i="2"/>
  <c r="Q82" i="2"/>
  <c r="Q84" i="2"/>
  <c r="Q86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5" i="2"/>
  <c r="Q116" i="2"/>
  <c r="Q117" i="2"/>
  <c r="Q118" i="2"/>
  <c r="Q119" i="2"/>
  <c r="Q120" i="2"/>
  <c r="Q123" i="2"/>
  <c r="Q124" i="2"/>
  <c r="Q125" i="2"/>
  <c r="Q126" i="2"/>
  <c r="Q127" i="2"/>
  <c r="Q128" i="2"/>
  <c r="Q131" i="2"/>
  <c r="Q132" i="2"/>
  <c r="Q133" i="2"/>
  <c r="Q134" i="2"/>
  <c r="Q139" i="2"/>
  <c r="Q140" i="2"/>
  <c r="Q141" i="2"/>
  <c r="Q142" i="2"/>
  <c r="Q143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R11" i="2"/>
  <c r="S11" i="2"/>
  <c r="P12" i="2"/>
  <c r="R12" i="2"/>
  <c r="S12" i="2"/>
  <c r="P13" i="2"/>
  <c r="R13" i="2"/>
  <c r="S13" i="2"/>
  <c r="P14" i="2"/>
  <c r="R14" i="2"/>
  <c r="S14" i="2"/>
  <c r="P15" i="2"/>
  <c r="R15" i="2"/>
  <c r="S15" i="2"/>
  <c r="P16" i="2"/>
  <c r="R16" i="2"/>
  <c r="S16" i="2"/>
  <c r="P17" i="2"/>
  <c r="R17" i="2"/>
  <c r="S17" i="2"/>
  <c r="P18" i="2"/>
  <c r="R18" i="2"/>
  <c r="S18" i="2"/>
  <c r="P19" i="2"/>
  <c r="R19" i="2"/>
  <c r="S19" i="2"/>
  <c r="P20" i="2"/>
  <c r="R20" i="2"/>
  <c r="S20" i="2"/>
  <c r="P21" i="2"/>
  <c r="R21" i="2"/>
  <c r="S21" i="2"/>
  <c r="P22" i="2"/>
  <c r="R22" i="2"/>
  <c r="S22" i="2"/>
  <c r="P23" i="2"/>
  <c r="R23" i="2"/>
  <c r="S23" i="2"/>
  <c r="P24" i="2"/>
  <c r="R24" i="2"/>
  <c r="S24" i="2"/>
  <c r="P25" i="2"/>
  <c r="R25" i="2"/>
  <c r="S25" i="2"/>
  <c r="P26" i="2"/>
  <c r="R26" i="2"/>
  <c r="S26" i="2"/>
  <c r="P27" i="2"/>
  <c r="R27" i="2"/>
  <c r="S27" i="2"/>
  <c r="P28" i="2"/>
  <c r="R28" i="2"/>
  <c r="S28" i="2"/>
  <c r="P29" i="2"/>
  <c r="R29" i="2"/>
  <c r="S29" i="2"/>
  <c r="P30" i="2"/>
  <c r="R30" i="2"/>
  <c r="S30" i="2"/>
  <c r="P31" i="2"/>
  <c r="R31" i="2"/>
  <c r="S31" i="2"/>
  <c r="P32" i="2"/>
  <c r="R32" i="2"/>
  <c r="S32" i="2"/>
  <c r="P33" i="2"/>
  <c r="R33" i="2"/>
  <c r="S33" i="2"/>
  <c r="P34" i="2"/>
  <c r="R34" i="2"/>
  <c r="S34" i="2"/>
  <c r="P35" i="2"/>
  <c r="R35" i="2"/>
  <c r="S35" i="2"/>
  <c r="P36" i="2"/>
  <c r="R36" i="2"/>
  <c r="S36" i="2"/>
  <c r="P37" i="2"/>
  <c r="R37" i="2"/>
  <c r="S37" i="2"/>
  <c r="P38" i="2"/>
  <c r="R38" i="2"/>
  <c r="S38" i="2"/>
  <c r="P42" i="2"/>
  <c r="R42" i="2"/>
  <c r="S42" i="2"/>
  <c r="P43" i="2"/>
  <c r="R43" i="2"/>
  <c r="S43" i="2"/>
  <c r="P44" i="2"/>
  <c r="R44" i="2"/>
  <c r="S44" i="2"/>
  <c r="P46" i="2"/>
  <c r="R46" i="2"/>
  <c r="S46" i="2"/>
  <c r="P48" i="2"/>
  <c r="R48" i="2"/>
  <c r="S48" i="2"/>
  <c r="P49" i="2"/>
  <c r="R49" i="2"/>
  <c r="S49" i="2"/>
  <c r="P50" i="2"/>
  <c r="R50" i="2"/>
  <c r="S50" i="2"/>
  <c r="P52" i="2"/>
  <c r="R52" i="2"/>
  <c r="S52" i="2"/>
  <c r="P56" i="2"/>
  <c r="R56" i="2"/>
  <c r="S56" i="2"/>
  <c r="P57" i="2"/>
  <c r="R57" i="2"/>
  <c r="S57" i="2"/>
  <c r="P58" i="2"/>
  <c r="R58" i="2"/>
  <c r="S58" i="2"/>
  <c r="P59" i="2"/>
  <c r="R59" i="2"/>
  <c r="S59" i="2"/>
  <c r="P60" i="2"/>
  <c r="R60" i="2"/>
  <c r="S60" i="2"/>
  <c r="P61" i="2"/>
  <c r="R61" i="2"/>
  <c r="S61" i="2"/>
  <c r="P62" i="2"/>
  <c r="R62" i="2"/>
  <c r="S62" i="2"/>
  <c r="P63" i="2"/>
  <c r="R63" i="2"/>
  <c r="S63" i="2"/>
  <c r="P65" i="2"/>
  <c r="R65" i="2"/>
  <c r="S65" i="2"/>
  <c r="P66" i="2"/>
  <c r="R66" i="2"/>
  <c r="S66" i="2"/>
  <c r="P68" i="2"/>
  <c r="R68" i="2"/>
  <c r="S68" i="2"/>
  <c r="P72" i="2"/>
  <c r="R72" i="2"/>
  <c r="S72" i="2"/>
  <c r="P73" i="2"/>
  <c r="R73" i="2"/>
  <c r="S73" i="2"/>
  <c r="P74" i="2"/>
  <c r="R74" i="2"/>
  <c r="S74" i="2"/>
  <c r="P75" i="2"/>
  <c r="R75" i="2"/>
  <c r="S75" i="2"/>
  <c r="P76" i="2"/>
  <c r="R76" i="2"/>
  <c r="S76" i="2"/>
  <c r="P77" i="2"/>
  <c r="R77" i="2"/>
  <c r="S77" i="2"/>
  <c r="P80" i="2"/>
  <c r="R80" i="2"/>
  <c r="S80" i="2"/>
  <c r="P81" i="2"/>
  <c r="R81" i="2"/>
  <c r="S81" i="2"/>
  <c r="P82" i="2"/>
  <c r="R82" i="2"/>
  <c r="S82" i="2"/>
  <c r="P84" i="2"/>
  <c r="R84" i="2"/>
  <c r="S84" i="2"/>
  <c r="P86" i="2"/>
  <c r="R86" i="2"/>
  <c r="S86" i="2"/>
  <c r="P88" i="2"/>
  <c r="R88" i="2"/>
  <c r="S88" i="2"/>
  <c r="P89" i="2"/>
  <c r="R89" i="2"/>
  <c r="S89" i="2"/>
  <c r="P90" i="2"/>
  <c r="R90" i="2"/>
  <c r="S90" i="2"/>
  <c r="P91" i="2"/>
  <c r="R91" i="2"/>
  <c r="S91" i="2"/>
  <c r="P92" i="2"/>
  <c r="R92" i="2"/>
  <c r="S92" i="2"/>
  <c r="P93" i="2"/>
  <c r="R93" i="2"/>
  <c r="S93" i="2"/>
  <c r="P94" i="2"/>
  <c r="R94" i="2"/>
  <c r="S94" i="2"/>
  <c r="P95" i="2"/>
  <c r="R95" i="2"/>
  <c r="S95" i="2"/>
  <c r="P96" i="2"/>
  <c r="R96" i="2"/>
  <c r="S96" i="2"/>
  <c r="P97" i="2"/>
  <c r="R97" i="2"/>
  <c r="S97" i="2"/>
  <c r="P98" i="2"/>
  <c r="R98" i="2"/>
  <c r="S98" i="2"/>
  <c r="P99" i="2"/>
  <c r="R99" i="2"/>
  <c r="S99" i="2"/>
  <c r="P100" i="2"/>
  <c r="R100" i="2"/>
  <c r="S100" i="2"/>
  <c r="P101" i="2"/>
  <c r="R101" i="2"/>
  <c r="S101" i="2"/>
  <c r="P102" i="2"/>
  <c r="R102" i="2"/>
  <c r="S102" i="2"/>
  <c r="P103" i="2"/>
  <c r="R103" i="2"/>
  <c r="S103" i="2"/>
  <c r="P104" i="2"/>
  <c r="R104" i="2"/>
  <c r="S104" i="2"/>
  <c r="P105" i="2"/>
  <c r="R105" i="2"/>
  <c r="S105" i="2"/>
  <c r="P106" i="2"/>
  <c r="R106" i="2"/>
  <c r="S106" i="2"/>
  <c r="P107" i="2"/>
  <c r="R107" i="2"/>
  <c r="S107" i="2"/>
  <c r="P108" i="2"/>
  <c r="R108" i="2"/>
  <c r="S108" i="2"/>
  <c r="P109" i="2"/>
  <c r="R109" i="2"/>
  <c r="S109" i="2"/>
  <c r="P110" i="2"/>
  <c r="R110" i="2"/>
  <c r="S110" i="2"/>
  <c r="P111" i="2"/>
  <c r="R111" i="2"/>
  <c r="S111" i="2"/>
  <c r="P112" i="2"/>
  <c r="R112" i="2"/>
  <c r="S112" i="2"/>
  <c r="P113" i="2"/>
  <c r="R113" i="2"/>
  <c r="S113" i="2"/>
  <c r="P115" i="2"/>
  <c r="R115" i="2"/>
  <c r="S115" i="2"/>
  <c r="P116" i="2"/>
  <c r="R116" i="2"/>
  <c r="S116" i="2"/>
  <c r="P117" i="2"/>
  <c r="R117" i="2"/>
  <c r="S117" i="2"/>
  <c r="P118" i="2"/>
  <c r="R118" i="2"/>
  <c r="S118" i="2"/>
  <c r="P119" i="2"/>
  <c r="R119" i="2"/>
  <c r="S119" i="2"/>
  <c r="P120" i="2"/>
  <c r="R120" i="2"/>
  <c r="S120" i="2"/>
  <c r="P123" i="2"/>
  <c r="R123" i="2"/>
  <c r="S123" i="2"/>
  <c r="P124" i="2"/>
  <c r="R124" i="2"/>
  <c r="S124" i="2"/>
  <c r="P125" i="2"/>
  <c r="R125" i="2"/>
  <c r="S125" i="2"/>
  <c r="P126" i="2"/>
  <c r="R126" i="2"/>
  <c r="S126" i="2"/>
  <c r="P127" i="2"/>
  <c r="R127" i="2"/>
  <c r="S127" i="2"/>
  <c r="P128" i="2"/>
  <c r="R128" i="2"/>
  <c r="S128" i="2"/>
  <c r="P131" i="2"/>
  <c r="R131" i="2"/>
  <c r="S131" i="2"/>
  <c r="P132" i="2"/>
  <c r="R132" i="2"/>
  <c r="S132" i="2"/>
  <c r="P133" i="2"/>
  <c r="R133" i="2"/>
  <c r="S133" i="2"/>
  <c r="P134" i="2"/>
  <c r="R134" i="2"/>
  <c r="S134" i="2"/>
  <c r="P139" i="2"/>
  <c r="R139" i="2"/>
  <c r="S139" i="2"/>
  <c r="P140" i="2"/>
  <c r="R140" i="2"/>
  <c r="S140" i="2"/>
  <c r="P141" i="2"/>
  <c r="R141" i="2"/>
  <c r="S141" i="2"/>
  <c r="P142" i="2"/>
  <c r="R142" i="2"/>
  <c r="S142" i="2"/>
  <c r="P143" i="2"/>
  <c r="R143" i="2"/>
  <c r="S143" i="2"/>
  <c r="P145" i="2"/>
  <c r="R145" i="2"/>
  <c r="S145" i="2"/>
  <c r="P146" i="2"/>
  <c r="R146" i="2"/>
  <c r="S146" i="2"/>
  <c r="P147" i="2"/>
  <c r="R147" i="2"/>
  <c r="S147" i="2"/>
  <c r="P148" i="2"/>
  <c r="R148" i="2"/>
  <c r="S148" i="2"/>
  <c r="P149" i="2"/>
  <c r="R149" i="2"/>
  <c r="S149" i="2"/>
  <c r="P150" i="2"/>
  <c r="R150" i="2"/>
  <c r="S150" i="2"/>
  <c r="P151" i="2"/>
  <c r="R151" i="2"/>
  <c r="S151" i="2"/>
  <c r="P152" i="2"/>
  <c r="R152" i="2"/>
  <c r="S152" i="2"/>
  <c r="P153" i="2"/>
  <c r="R153" i="2"/>
  <c r="S153" i="2"/>
  <c r="P154" i="2"/>
  <c r="R154" i="2"/>
  <c r="S154" i="2"/>
  <c r="P155" i="2"/>
  <c r="R155" i="2"/>
  <c r="S155" i="2"/>
  <c r="P156" i="2"/>
  <c r="R156" i="2"/>
  <c r="S156" i="2"/>
  <c r="P157" i="2"/>
  <c r="R157" i="2"/>
  <c r="S157" i="2"/>
  <c r="P158" i="2"/>
  <c r="R158" i="2"/>
  <c r="S158" i="2"/>
  <c r="P159" i="2"/>
  <c r="R159" i="2"/>
  <c r="S159" i="2"/>
  <c r="P161" i="2"/>
  <c r="R161" i="2"/>
  <c r="S161" i="2"/>
  <c r="P162" i="2"/>
  <c r="R162" i="2"/>
  <c r="S162" i="2"/>
  <c r="P163" i="2"/>
  <c r="R163" i="2"/>
  <c r="S163" i="2"/>
  <c r="P164" i="2"/>
  <c r="R164" i="2"/>
  <c r="S164" i="2"/>
  <c r="P165" i="2"/>
  <c r="R165" i="2"/>
  <c r="S165" i="2"/>
  <c r="P166" i="2"/>
  <c r="R166" i="2"/>
  <c r="S166" i="2"/>
  <c r="P167" i="2"/>
  <c r="R167" i="2"/>
  <c r="S167" i="2"/>
  <c r="P168" i="2"/>
  <c r="R168" i="2"/>
  <c r="S168" i="2"/>
  <c r="P169" i="2"/>
  <c r="R169" i="2"/>
  <c r="S169" i="2"/>
  <c r="P170" i="2"/>
  <c r="R170" i="2"/>
  <c r="S170" i="2"/>
  <c r="P171" i="2"/>
  <c r="R171" i="2"/>
  <c r="S171" i="2"/>
  <c r="P172" i="2"/>
  <c r="R172" i="2"/>
  <c r="S172" i="2"/>
  <c r="P173" i="2"/>
  <c r="R173" i="2"/>
  <c r="S173" i="2"/>
  <c r="P174" i="2"/>
  <c r="R174" i="2"/>
  <c r="S174" i="2"/>
  <c r="P175" i="2"/>
  <c r="R175" i="2"/>
  <c r="S175" i="2"/>
  <c r="P176" i="2"/>
  <c r="R176" i="2"/>
  <c r="S176" i="2"/>
  <c r="P177" i="2"/>
  <c r="R177" i="2"/>
  <c r="S177" i="2"/>
  <c r="P178" i="2"/>
  <c r="R178" i="2"/>
  <c r="S178" i="2"/>
  <c r="P179" i="2"/>
  <c r="R179" i="2"/>
  <c r="S179" i="2"/>
  <c r="P180" i="2"/>
  <c r="R180" i="2"/>
  <c r="S180" i="2"/>
  <c r="P181" i="2"/>
  <c r="R181" i="2"/>
  <c r="S181" i="2"/>
  <c r="P182" i="2"/>
  <c r="R182" i="2"/>
  <c r="S182" i="2"/>
  <c r="P183" i="2"/>
  <c r="R183" i="2"/>
  <c r="S183" i="2"/>
  <c r="P184" i="2"/>
  <c r="R184" i="2"/>
  <c r="S184" i="2"/>
  <c r="P185" i="2"/>
  <c r="R185" i="2"/>
  <c r="S185" i="2"/>
  <c r="P186" i="2"/>
  <c r="R186" i="2"/>
  <c r="S186" i="2"/>
  <c r="P187" i="2"/>
  <c r="R187" i="2"/>
  <c r="S187" i="2"/>
  <c r="P188" i="2"/>
  <c r="R188" i="2"/>
  <c r="S188" i="2"/>
  <c r="P189" i="2"/>
  <c r="R189" i="2"/>
  <c r="S189" i="2"/>
  <c r="P190" i="2"/>
  <c r="R190" i="2"/>
  <c r="S190" i="2"/>
  <c r="P191" i="2"/>
  <c r="R191" i="2"/>
  <c r="S191" i="2"/>
  <c r="P192" i="2"/>
  <c r="R192" i="2"/>
  <c r="S192" i="2"/>
  <c r="P193" i="2"/>
  <c r="R193" i="2"/>
  <c r="S193" i="2"/>
  <c r="P194" i="2"/>
  <c r="R194" i="2"/>
  <c r="S194" i="2"/>
  <c r="P195" i="2"/>
  <c r="R195" i="2"/>
  <c r="S195" i="2"/>
  <c r="P196" i="2"/>
  <c r="R196" i="2"/>
  <c r="S196" i="2"/>
  <c r="P197" i="2"/>
  <c r="R197" i="2"/>
  <c r="S197" i="2"/>
  <c r="P198" i="2"/>
  <c r="R198" i="2"/>
  <c r="S198" i="2"/>
  <c r="P199" i="2"/>
  <c r="R199" i="2"/>
  <c r="S199" i="2"/>
  <c r="P200" i="2"/>
  <c r="R200" i="2"/>
  <c r="S200" i="2"/>
  <c r="P201" i="2"/>
  <c r="R201" i="2"/>
  <c r="S201" i="2"/>
  <c r="P202" i="2"/>
  <c r="R202" i="2"/>
  <c r="S202" i="2"/>
  <c r="P203" i="2"/>
  <c r="R203" i="2"/>
  <c r="S203" i="2"/>
  <c r="P204" i="2"/>
  <c r="R204" i="2"/>
  <c r="S204" i="2"/>
  <c r="P205" i="2"/>
  <c r="R205" i="2"/>
  <c r="S205" i="2"/>
  <c r="P206" i="2"/>
  <c r="R206" i="2"/>
  <c r="S206" i="2"/>
  <c r="P207" i="2"/>
  <c r="R207" i="2"/>
  <c r="S207" i="2"/>
  <c r="P208" i="2"/>
  <c r="R208" i="2"/>
  <c r="S208" i="2"/>
  <c r="P209" i="2"/>
  <c r="R209" i="2"/>
  <c r="S209" i="2"/>
  <c r="P210" i="2"/>
  <c r="R210" i="2"/>
  <c r="S210" i="2"/>
  <c r="P211" i="2"/>
  <c r="R211" i="2"/>
  <c r="S211" i="2"/>
  <c r="P212" i="2"/>
  <c r="R212" i="2"/>
  <c r="S212" i="2"/>
  <c r="P213" i="2"/>
  <c r="R213" i="2"/>
  <c r="S213" i="2"/>
  <c r="P214" i="2"/>
  <c r="R214" i="2"/>
  <c r="S214" i="2"/>
  <c r="P215" i="2"/>
  <c r="R215" i="2"/>
  <c r="S215" i="2"/>
  <c r="P216" i="2"/>
  <c r="R216" i="2"/>
  <c r="S216" i="2"/>
  <c r="P217" i="2"/>
  <c r="R217" i="2"/>
  <c r="S217" i="2"/>
  <c r="P218" i="2"/>
  <c r="R218" i="2"/>
  <c r="S218" i="2"/>
  <c r="P219" i="2"/>
  <c r="R219" i="2"/>
  <c r="S219" i="2"/>
  <c r="P220" i="2"/>
  <c r="R220" i="2"/>
  <c r="S220" i="2"/>
  <c r="P221" i="2"/>
  <c r="R221" i="2"/>
  <c r="S221" i="2"/>
  <c r="P222" i="2"/>
  <c r="R222" i="2"/>
  <c r="S222" i="2"/>
  <c r="P223" i="2"/>
  <c r="R223" i="2"/>
  <c r="S223" i="2"/>
  <c r="P224" i="2"/>
  <c r="R224" i="2"/>
  <c r="S224" i="2"/>
  <c r="P225" i="2"/>
  <c r="R225" i="2"/>
  <c r="S225" i="2"/>
  <c r="P226" i="2"/>
  <c r="R226" i="2"/>
  <c r="S226" i="2"/>
  <c r="P227" i="2"/>
  <c r="R227" i="2"/>
  <c r="S227" i="2"/>
  <c r="P228" i="2"/>
  <c r="R228" i="2"/>
  <c r="S228" i="2"/>
  <c r="P229" i="2"/>
  <c r="R229" i="2"/>
  <c r="S229" i="2"/>
  <c r="P230" i="2"/>
  <c r="R230" i="2"/>
  <c r="S230" i="2"/>
  <c r="P231" i="2"/>
  <c r="R231" i="2"/>
  <c r="S231" i="2"/>
  <c r="P232" i="2"/>
  <c r="R232" i="2"/>
  <c r="S232" i="2"/>
  <c r="P233" i="2"/>
  <c r="R233" i="2"/>
  <c r="S233" i="2"/>
  <c r="P234" i="2"/>
  <c r="R234" i="2"/>
  <c r="S234" i="2"/>
  <c r="P235" i="2"/>
  <c r="R235" i="2"/>
  <c r="S235" i="2"/>
  <c r="P236" i="2"/>
  <c r="R236" i="2"/>
  <c r="S236" i="2"/>
  <c r="P237" i="2"/>
  <c r="R237" i="2"/>
  <c r="S237" i="2"/>
  <c r="P238" i="2"/>
  <c r="R238" i="2"/>
  <c r="S238" i="2"/>
  <c r="P239" i="2"/>
  <c r="R239" i="2"/>
  <c r="S239" i="2"/>
  <c r="P240" i="2"/>
  <c r="R240" i="2"/>
  <c r="S240" i="2"/>
  <c r="P241" i="2"/>
  <c r="R241" i="2"/>
  <c r="S241" i="2"/>
  <c r="P242" i="2"/>
  <c r="R242" i="2"/>
  <c r="S242" i="2"/>
  <c r="P243" i="2"/>
  <c r="R243" i="2"/>
  <c r="S243" i="2"/>
  <c r="P244" i="2"/>
  <c r="R244" i="2"/>
  <c r="S244" i="2"/>
  <c r="P245" i="2"/>
  <c r="R245" i="2"/>
  <c r="S245" i="2"/>
  <c r="P246" i="2"/>
  <c r="R246" i="2"/>
  <c r="S246" i="2"/>
  <c r="P247" i="2"/>
  <c r="R247" i="2"/>
  <c r="S247" i="2"/>
  <c r="P248" i="2"/>
  <c r="R248" i="2"/>
  <c r="S248" i="2"/>
  <c r="P249" i="2"/>
  <c r="R249" i="2"/>
  <c r="S249" i="2"/>
  <c r="P250" i="2"/>
  <c r="R250" i="2"/>
  <c r="S250" i="2"/>
  <c r="P251" i="2"/>
  <c r="R251" i="2"/>
  <c r="S251" i="2"/>
  <c r="P252" i="2"/>
  <c r="R252" i="2"/>
  <c r="S252" i="2"/>
  <c r="P253" i="2"/>
  <c r="R253" i="2"/>
  <c r="S253" i="2"/>
  <c r="P254" i="2"/>
  <c r="R254" i="2"/>
  <c r="S254" i="2"/>
  <c r="P255" i="2"/>
  <c r="R255" i="2"/>
  <c r="S255" i="2"/>
  <c r="P256" i="2"/>
  <c r="R256" i="2"/>
  <c r="S256" i="2"/>
  <c r="P257" i="2"/>
  <c r="R257" i="2"/>
  <c r="S257" i="2"/>
  <c r="P258" i="2"/>
  <c r="R258" i="2"/>
  <c r="S258" i="2"/>
  <c r="P259" i="2"/>
  <c r="R259" i="2"/>
  <c r="S259" i="2"/>
  <c r="P260" i="2"/>
  <c r="R260" i="2"/>
  <c r="S260" i="2"/>
  <c r="P261" i="2"/>
  <c r="R261" i="2"/>
  <c r="S261" i="2"/>
  <c r="P262" i="2"/>
  <c r="R262" i="2"/>
  <c r="S262" i="2"/>
  <c r="P263" i="2"/>
  <c r="R263" i="2"/>
  <c r="S263" i="2"/>
  <c r="P264" i="2"/>
  <c r="R264" i="2"/>
  <c r="S264" i="2"/>
  <c r="P265" i="2"/>
  <c r="R265" i="2"/>
  <c r="S265" i="2"/>
  <c r="P266" i="2"/>
  <c r="R266" i="2"/>
  <c r="S266" i="2"/>
  <c r="P267" i="2"/>
  <c r="R267" i="2"/>
  <c r="S267" i="2"/>
  <c r="P268" i="2"/>
  <c r="R268" i="2"/>
  <c r="S268" i="2"/>
  <c r="P269" i="2"/>
  <c r="R269" i="2"/>
  <c r="S269" i="2"/>
  <c r="P270" i="2"/>
  <c r="R270" i="2"/>
  <c r="S270" i="2"/>
  <c r="P271" i="2"/>
  <c r="R271" i="2"/>
  <c r="S271" i="2"/>
  <c r="P272" i="2"/>
  <c r="R272" i="2"/>
  <c r="S272" i="2"/>
  <c r="P273" i="2"/>
  <c r="R273" i="2"/>
  <c r="S273" i="2"/>
  <c r="P274" i="2"/>
  <c r="R274" i="2"/>
  <c r="S274" i="2"/>
  <c r="P275" i="2"/>
  <c r="R275" i="2"/>
  <c r="S275" i="2"/>
  <c r="P276" i="2"/>
  <c r="R276" i="2"/>
  <c r="S276" i="2"/>
  <c r="P277" i="2"/>
  <c r="R277" i="2"/>
  <c r="S277" i="2"/>
  <c r="P278" i="2"/>
  <c r="R278" i="2"/>
  <c r="S278" i="2"/>
  <c r="P279" i="2"/>
  <c r="R279" i="2"/>
  <c r="S279" i="2"/>
  <c r="P280" i="2"/>
  <c r="R280" i="2"/>
  <c r="S280" i="2"/>
  <c r="P281" i="2"/>
  <c r="R281" i="2"/>
  <c r="S281" i="2"/>
  <c r="P282" i="2"/>
  <c r="R282" i="2"/>
  <c r="S282" i="2"/>
  <c r="P283" i="2"/>
  <c r="R283" i="2"/>
  <c r="S283" i="2"/>
  <c r="P284" i="2"/>
  <c r="R284" i="2"/>
  <c r="S284" i="2"/>
  <c r="P285" i="2"/>
  <c r="R285" i="2"/>
  <c r="S285" i="2"/>
  <c r="P286" i="2"/>
  <c r="R286" i="2"/>
  <c r="S286" i="2"/>
  <c r="P287" i="2"/>
  <c r="R287" i="2"/>
  <c r="S287" i="2"/>
  <c r="P288" i="2"/>
  <c r="R288" i="2"/>
  <c r="S288" i="2"/>
  <c r="P289" i="2"/>
  <c r="R289" i="2"/>
  <c r="S289" i="2"/>
  <c r="P290" i="2"/>
  <c r="R290" i="2"/>
  <c r="S290" i="2"/>
  <c r="P291" i="2"/>
  <c r="R291" i="2"/>
  <c r="S291" i="2"/>
  <c r="P292" i="2"/>
  <c r="R292" i="2"/>
  <c r="S292" i="2"/>
  <c r="P293" i="2"/>
  <c r="R293" i="2"/>
  <c r="S293" i="2"/>
  <c r="P294" i="2"/>
  <c r="R294" i="2"/>
  <c r="S294" i="2"/>
  <c r="P295" i="2"/>
  <c r="R295" i="2"/>
  <c r="S295" i="2"/>
  <c r="P296" i="2"/>
  <c r="R296" i="2"/>
  <c r="S296" i="2"/>
  <c r="P297" i="2"/>
  <c r="R297" i="2"/>
  <c r="S297" i="2"/>
  <c r="P298" i="2"/>
  <c r="R298" i="2"/>
  <c r="S298" i="2"/>
  <c r="P299" i="2"/>
  <c r="R299" i="2"/>
  <c r="S299" i="2"/>
  <c r="P300" i="2"/>
  <c r="R300" i="2"/>
  <c r="S300" i="2"/>
  <c r="P301" i="2"/>
  <c r="R301" i="2"/>
  <c r="S301" i="2"/>
  <c r="P302" i="2"/>
  <c r="R302" i="2"/>
  <c r="S302" i="2"/>
  <c r="P303" i="2"/>
  <c r="R303" i="2"/>
  <c r="S303" i="2"/>
  <c r="P304" i="2"/>
  <c r="R304" i="2"/>
  <c r="S304" i="2"/>
  <c r="P305" i="2"/>
  <c r="R305" i="2"/>
  <c r="S305" i="2"/>
  <c r="P306" i="2"/>
  <c r="R306" i="2"/>
  <c r="S306" i="2"/>
  <c r="P307" i="2"/>
  <c r="R307" i="2"/>
  <c r="S307" i="2"/>
  <c r="P308" i="2"/>
  <c r="R308" i="2"/>
  <c r="S308" i="2"/>
  <c r="P309" i="2"/>
  <c r="R309" i="2"/>
  <c r="S309" i="2"/>
  <c r="P310" i="2"/>
  <c r="R310" i="2"/>
  <c r="S310" i="2"/>
  <c r="P311" i="2"/>
  <c r="R311" i="2"/>
  <c r="S311" i="2"/>
  <c r="P312" i="2"/>
  <c r="R312" i="2"/>
  <c r="S312" i="2"/>
  <c r="P313" i="2"/>
  <c r="R313" i="2"/>
  <c r="S313" i="2"/>
  <c r="P314" i="2"/>
  <c r="R314" i="2"/>
  <c r="S314" i="2"/>
  <c r="P315" i="2"/>
  <c r="R315" i="2"/>
  <c r="S315" i="2"/>
  <c r="P316" i="2"/>
  <c r="R316" i="2"/>
  <c r="S316" i="2"/>
  <c r="P317" i="2"/>
  <c r="R317" i="2"/>
  <c r="S317" i="2"/>
  <c r="P318" i="2"/>
  <c r="R318" i="2"/>
  <c r="S318" i="2"/>
  <c r="P319" i="2"/>
  <c r="R319" i="2"/>
  <c r="S319" i="2"/>
  <c r="P320" i="2"/>
  <c r="R320" i="2"/>
  <c r="S320" i="2"/>
  <c r="P321" i="2"/>
  <c r="R321" i="2"/>
  <c r="S321" i="2"/>
  <c r="P322" i="2"/>
  <c r="R322" i="2"/>
  <c r="S322" i="2"/>
  <c r="P323" i="2"/>
  <c r="R323" i="2"/>
  <c r="S323" i="2"/>
  <c r="P324" i="2"/>
  <c r="R324" i="2"/>
  <c r="S324" i="2"/>
  <c r="P325" i="2"/>
  <c r="R325" i="2"/>
  <c r="S325" i="2"/>
  <c r="P326" i="2"/>
  <c r="R326" i="2"/>
  <c r="S326" i="2"/>
  <c r="P327" i="2"/>
  <c r="R327" i="2"/>
  <c r="S327" i="2"/>
  <c r="P328" i="2"/>
  <c r="R328" i="2"/>
  <c r="S328" i="2"/>
  <c r="P329" i="2"/>
  <c r="R329" i="2"/>
  <c r="S329" i="2"/>
  <c r="P330" i="2"/>
  <c r="R330" i="2"/>
  <c r="S330" i="2"/>
  <c r="P331" i="2"/>
  <c r="R331" i="2"/>
  <c r="S331" i="2"/>
  <c r="P332" i="2"/>
  <c r="R332" i="2"/>
  <c r="S332" i="2"/>
  <c r="P333" i="2"/>
  <c r="R333" i="2"/>
  <c r="S333" i="2"/>
  <c r="P334" i="2"/>
  <c r="R334" i="2"/>
  <c r="S334" i="2"/>
  <c r="P335" i="2"/>
  <c r="R335" i="2"/>
  <c r="S335" i="2"/>
  <c r="P336" i="2"/>
  <c r="R336" i="2"/>
  <c r="S336" i="2"/>
  <c r="P337" i="2"/>
  <c r="R337" i="2"/>
  <c r="S337" i="2"/>
  <c r="P338" i="2"/>
  <c r="R338" i="2"/>
  <c r="S338" i="2"/>
  <c r="P339" i="2"/>
  <c r="R339" i="2"/>
  <c r="S339" i="2"/>
  <c r="P340" i="2"/>
  <c r="R340" i="2"/>
  <c r="S340" i="2"/>
  <c r="P341" i="2"/>
  <c r="R341" i="2"/>
  <c r="S341" i="2"/>
  <c r="P342" i="2"/>
  <c r="R342" i="2"/>
  <c r="S342" i="2"/>
  <c r="P343" i="2"/>
  <c r="R343" i="2"/>
  <c r="S343" i="2"/>
  <c r="P344" i="2"/>
  <c r="R344" i="2"/>
  <c r="S344" i="2"/>
  <c r="P345" i="2"/>
  <c r="R345" i="2"/>
  <c r="S345" i="2"/>
  <c r="P346" i="2"/>
  <c r="R346" i="2"/>
  <c r="S346" i="2"/>
  <c r="P347" i="2"/>
  <c r="R347" i="2"/>
  <c r="S347" i="2"/>
  <c r="P348" i="2"/>
  <c r="R348" i="2"/>
  <c r="S348" i="2"/>
  <c r="P349" i="2"/>
  <c r="R349" i="2"/>
  <c r="S349" i="2"/>
  <c r="P350" i="2"/>
  <c r="R350" i="2"/>
  <c r="S350" i="2"/>
  <c r="P351" i="2"/>
  <c r="R351" i="2"/>
  <c r="S351" i="2"/>
  <c r="P352" i="2"/>
  <c r="R352" i="2"/>
  <c r="S352" i="2"/>
  <c r="P353" i="2"/>
  <c r="R353" i="2"/>
  <c r="S353" i="2"/>
  <c r="P354" i="2"/>
  <c r="R354" i="2"/>
  <c r="S354" i="2"/>
  <c r="P355" i="2"/>
  <c r="R355" i="2"/>
  <c r="S355" i="2"/>
  <c r="P356" i="2"/>
  <c r="R356" i="2"/>
  <c r="S356" i="2"/>
  <c r="P357" i="2"/>
  <c r="R357" i="2"/>
  <c r="S357" i="2"/>
  <c r="P358" i="2"/>
  <c r="R358" i="2"/>
  <c r="S358" i="2"/>
  <c r="P359" i="2"/>
  <c r="R359" i="2"/>
  <c r="S359" i="2"/>
  <c r="P360" i="2"/>
  <c r="R360" i="2"/>
  <c r="S360" i="2"/>
  <c r="P361" i="2"/>
  <c r="R361" i="2"/>
  <c r="S361" i="2"/>
  <c r="P362" i="2"/>
  <c r="R362" i="2"/>
  <c r="S362" i="2"/>
  <c r="P363" i="2"/>
  <c r="R363" i="2"/>
  <c r="S363" i="2"/>
  <c r="P364" i="2"/>
  <c r="R364" i="2"/>
  <c r="S364" i="2"/>
  <c r="P365" i="2"/>
  <c r="R365" i="2"/>
  <c r="S365" i="2"/>
  <c r="P366" i="2"/>
  <c r="R366" i="2"/>
  <c r="S366" i="2"/>
  <c r="P367" i="2"/>
  <c r="R367" i="2"/>
  <c r="S367" i="2"/>
  <c r="P368" i="2"/>
  <c r="R368" i="2"/>
  <c r="S368" i="2"/>
  <c r="P369" i="2"/>
  <c r="R369" i="2"/>
  <c r="S369" i="2"/>
  <c r="P370" i="2"/>
  <c r="R370" i="2"/>
  <c r="S370" i="2"/>
  <c r="P371" i="2"/>
  <c r="R371" i="2"/>
  <c r="S371" i="2"/>
  <c r="P372" i="2"/>
  <c r="R372" i="2"/>
  <c r="S372" i="2"/>
  <c r="P373" i="2"/>
  <c r="R373" i="2"/>
  <c r="S373" i="2"/>
  <c r="P374" i="2"/>
  <c r="R374" i="2"/>
  <c r="S374" i="2"/>
  <c r="P375" i="2"/>
  <c r="R375" i="2"/>
  <c r="S375" i="2"/>
  <c r="P376" i="2"/>
  <c r="R376" i="2"/>
  <c r="S376" i="2"/>
  <c r="P377" i="2"/>
  <c r="R377" i="2"/>
  <c r="S377" i="2"/>
  <c r="P378" i="2"/>
  <c r="R378" i="2"/>
  <c r="S378" i="2"/>
  <c r="P379" i="2"/>
  <c r="R379" i="2"/>
  <c r="S379" i="2"/>
  <c r="P380" i="2"/>
  <c r="R380" i="2"/>
  <c r="S380" i="2"/>
  <c r="P381" i="2"/>
  <c r="R381" i="2"/>
  <c r="S381" i="2"/>
  <c r="P382" i="2"/>
  <c r="R382" i="2"/>
  <c r="S382" i="2"/>
  <c r="P383" i="2"/>
  <c r="R383" i="2"/>
  <c r="S383" i="2"/>
  <c r="P384" i="2"/>
  <c r="R384" i="2"/>
  <c r="S384" i="2"/>
  <c r="P385" i="2"/>
  <c r="R385" i="2"/>
  <c r="S385" i="2"/>
  <c r="P386" i="2"/>
  <c r="R386" i="2"/>
  <c r="S386" i="2"/>
  <c r="P387" i="2"/>
  <c r="R387" i="2"/>
  <c r="S387" i="2"/>
  <c r="P388" i="2"/>
  <c r="R388" i="2"/>
  <c r="S388" i="2"/>
  <c r="P389" i="2"/>
  <c r="R389" i="2"/>
  <c r="S389" i="2"/>
  <c r="P390" i="2"/>
  <c r="R390" i="2"/>
  <c r="S390" i="2"/>
  <c r="P391" i="2"/>
  <c r="R391" i="2"/>
  <c r="S391" i="2"/>
  <c r="P392" i="2"/>
  <c r="R392" i="2"/>
  <c r="S392" i="2"/>
  <c r="P393" i="2"/>
  <c r="R393" i="2"/>
  <c r="S393" i="2"/>
  <c r="P394" i="2"/>
  <c r="R394" i="2"/>
  <c r="S394" i="2"/>
  <c r="P395" i="2"/>
  <c r="R395" i="2"/>
  <c r="S395" i="2"/>
  <c r="P396" i="2"/>
  <c r="R396" i="2"/>
  <c r="S396" i="2"/>
  <c r="P397" i="2"/>
  <c r="R397" i="2"/>
  <c r="S397" i="2"/>
  <c r="P398" i="2"/>
  <c r="R398" i="2"/>
  <c r="S398" i="2"/>
  <c r="P399" i="2"/>
  <c r="R399" i="2"/>
  <c r="S399" i="2"/>
  <c r="P400" i="2"/>
  <c r="R400" i="2"/>
  <c r="S400" i="2"/>
  <c r="P401" i="2"/>
  <c r="R401" i="2"/>
  <c r="S401" i="2"/>
  <c r="P402" i="2"/>
  <c r="R402" i="2"/>
  <c r="S402" i="2"/>
  <c r="P403" i="2"/>
  <c r="R403" i="2"/>
  <c r="S403" i="2"/>
  <c r="P404" i="2"/>
  <c r="R404" i="2"/>
  <c r="S404" i="2"/>
  <c r="P405" i="2"/>
  <c r="R405" i="2"/>
  <c r="S405" i="2"/>
  <c r="P406" i="2"/>
  <c r="R406" i="2"/>
  <c r="S406" i="2"/>
  <c r="P407" i="2"/>
  <c r="R407" i="2"/>
  <c r="S407" i="2"/>
  <c r="P408" i="2"/>
  <c r="R408" i="2"/>
  <c r="S408" i="2"/>
  <c r="P409" i="2"/>
  <c r="R409" i="2"/>
  <c r="S409" i="2"/>
  <c r="P410" i="2"/>
  <c r="R410" i="2"/>
  <c r="S410" i="2"/>
  <c r="P411" i="2"/>
  <c r="R411" i="2"/>
  <c r="S411" i="2"/>
  <c r="P412" i="2"/>
  <c r="R412" i="2"/>
  <c r="S412" i="2"/>
  <c r="P413" i="2"/>
  <c r="R413" i="2"/>
  <c r="S413" i="2"/>
  <c r="P414" i="2"/>
  <c r="R414" i="2"/>
  <c r="S414" i="2"/>
  <c r="P415" i="2"/>
  <c r="R415" i="2"/>
  <c r="S415" i="2"/>
  <c r="P416" i="2"/>
  <c r="R416" i="2"/>
  <c r="S416" i="2"/>
  <c r="P417" i="2"/>
  <c r="R417" i="2"/>
  <c r="S417" i="2"/>
  <c r="P418" i="2"/>
  <c r="R418" i="2"/>
  <c r="S418" i="2"/>
  <c r="P419" i="2"/>
  <c r="R419" i="2"/>
  <c r="S419" i="2"/>
  <c r="P420" i="2"/>
  <c r="R420" i="2"/>
  <c r="S420" i="2"/>
  <c r="P421" i="2"/>
  <c r="R421" i="2"/>
  <c r="S421" i="2"/>
  <c r="P422" i="2"/>
  <c r="R422" i="2"/>
  <c r="S422" i="2"/>
  <c r="P423" i="2"/>
  <c r="R423" i="2"/>
  <c r="S423" i="2"/>
  <c r="P424" i="2"/>
  <c r="R424" i="2"/>
  <c r="S424" i="2"/>
  <c r="P425" i="2"/>
  <c r="R425" i="2"/>
  <c r="S425" i="2"/>
  <c r="P426" i="2"/>
  <c r="R426" i="2"/>
  <c r="S426" i="2"/>
  <c r="P427" i="2"/>
  <c r="R427" i="2"/>
  <c r="S427" i="2"/>
  <c r="P428" i="2"/>
  <c r="R428" i="2"/>
  <c r="S428" i="2"/>
  <c r="P429" i="2"/>
  <c r="R429" i="2"/>
  <c r="S429" i="2"/>
  <c r="P430" i="2"/>
  <c r="R430" i="2"/>
  <c r="S430" i="2"/>
  <c r="P431" i="2"/>
  <c r="R431" i="2"/>
  <c r="S431" i="2"/>
  <c r="P432" i="2"/>
  <c r="R432" i="2"/>
  <c r="S432" i="2"/>
  <c r="P433" i="2"/>
  <c r="R433" i="2"/>
  <c r="S433" i="2"/>
  <c r="P434" i="2"/>
  <c r="R434" i="2"/>
  <c r="S434" i="2"/>
  <c r="P435" i="2"/>
  <c r="R435" i="2"/>
  <c r="S435" i="2"/>
  <c r="P436" i="2"/>
  <c r="R436" i="2"/>
  <c r="S436" i="2"/>
  <c r="P437" i="2"/>
  <c r="R437" i="2"/>
  <c r="S437" i="2"/>
  <c r="P438" i="2"/>
  <c r="R438" i="2"/>
  <c r="S438" i="2"/>
  <c r="P439" i="2"/>
  <c r="R439" i="2"/>
  <c r="S439" i="2"/>
  <c r="P440" i="2"/>
  <c r="R440" i="2"/>
  <c r="S440" i="2"/>
  <c r="P441" i="2"/>
  <c r="R441" i="2"/>
  <c r="S441" i="2"/>
  <c r="P442" i="2"/>
  <c r="R442" i="2"/>
  <c r="S442" i="2"/>
  <c r="P443" i="2"/>
  <c r="R443" i="2"/>
  <c r="S443" i="2"/>
  <c r="P444" i="2"/>
  <c r="R444" i="2"/>
  <c r="S444" i="2"/>
  <c r="P445" i="2"/>
  <c r="R445" i="2"/>
  <c r="S445" i="2"/>
  <c r="P446" i="2"/>
  <c r="R446" i="2"/>
  <c r="S446" i="2"/>
  <c r="P447" i="2"/>
  <c r="R447" i="2"/>
  <c r="S447" i="2"/>
  <c r="P448" i="2"/>
  <c r="R448" i="2"/>
  <c r="S448" i="2"/>
  <c r="P449" i="2"/>
  <c r="R449" i="2"/>
  <c r="S449" i="2"/>
  <c r="P450" i="2"/>
  <c r="R450" i="2"/>
  <c r="S450" i="2"/>
  <c r="P451" i="2"/>
  <c r="R451" i="2"/>
  <c r="S451" i="2"/>
  <c r="P452" i="2"/>
  <c r="R452" i="2"/>
  <c r="S452" i="2"/>
  <c r="P453" i="2"/>
  <c r="R453" i="2"/>
  <c r="S453" i="2"/>
  <c r="P454" i="2"/>
  <c r="R454" i="2"/>
  <c r="S454" i="2"/>
  <c r="P455" i="2"/>
  <c r="R455" i="2"/>
  <c r="S455" i="2"/>
  <c r="P456" i="2"/>
  <c r="R456" i="2"/>
  <c r="S456" i="2"/>
  <c r="P457" i="2"/>
  <c r="R457" i="2"/>
  <c r="S457" i="2"/>
  <c r="P458" i="2"/>
  <c r="R458" i="2"/>
  <c r="S458" i="2"/>
  <c r="P459" i="2"/>
  <c r="R459" i="2"/>
  <c r="S459" i="2"/>
  <c r="P460" i="2"/>
  <c r="R460" i="2"/>
  <c r="S460" i="2"/>
  <c r="P461" i="2"/>
  <c r="R461" i="2"/>
  <c r="S461" i="2"/>
  <c r="P462" i="2"/>
  <c r="R462" i="2"/>
  <c r="S462" i="2"/>
  <c r="P463" i="2"/>
  <c r="R463" i="2"/>
  <c r="S463" i="2"/>
  <c r="P464" i="2"/>
  <c r="R464" i="2"/>
  <c r="S464" i="2"/>
  <c r="P465" i="2"/>
  <c r="R465" i="2"/>
  <c r="S465" i="2"/>
  <c r="P466" i="2"/>
  <c r="R466" i="2"/>
  <c r="S466" i="2"/>
  <c r="P467" i="2"/>
  <c r="R467" i="2"/>
  <c r="S467" i="2"/>
  <c r="P468" i="2"/>
  <c r="R468" i="2"/>
  <c r="S468" i="2"/>
  <c r="P469" i="2"/>
  <c r="R469" i="2"/>
  <c r="S469" i="2"/>
  <c r="P470" i="2"/>
  <c r="R470" i="2"/>
  <c r="S470" i="2"/>
  <c r="P471" i="2"/>
  <c r="R471" i="2"/>
  <c r="S471" i="2"/>
  <c r="P472" i="2"/>
  <c r="R472" i="2"/>
  <c r="S472" i="2"/>
  <c r="P473" i="2"/>
  <c r="R473" i="2"/>
  <c r="S473" i="2"/>
  <c r="P474" i="2"/>
  <c r="R474" i="2"/>
  <c r="S474" i="2"/>
  <c r="P475" i="2"/>
  <c r="R475" i="2"/>
  <c r="S475" i="2"/>
  <c r="P476" i="2"/>
  <c r="R476" i="2"/>
  <c r="S476" i="2"/>
  <c r="P477" i="2"/>
  <c r="R477" i="2"/>
  <c r="S477" i="2"/>
  <c r="P478" i="2"/>
  <c r="R478" i="2"/>
  <c r="S478" i="2"/>
  <c r="P479" i="2"/>
  <c r="R479" i="2"/>
  <c r="S479" i="2"/>
  <c r="P480" i="2"/>
  <c r="R480" i="2"/>
  <c r="S480" i="2"/>
  <c r="P481" i="2"/>
  <c r="R481" i="2"/>
  <c r="S481" i="2"/>
  <c r="P482" i="2"/>
  <c r="R482" i="2"/>
  <c r="S482" i="2"/>
  <c r="P483" i="2"/>
  <c r="R483" i="2"/>
  <c r="S483" i="2"/>
  <c r="P484" i="2"/>
  <c r="R484" i="2"/>
  <c r="S484" i="2"/>
  <c r="P485" i="2"/>
  <c r="R485" i="2"/>
  <c r="S485" i="2"/>
  <c r="P486" i="2"/>
  <c r="R486" i="2"/>
  <c r="S486" i="2"/>
  <c r="P487" i="2"/>
  <c r="R487" i="2"/>
  <c r="S487" i="2"/>
  <c r="P488" i="2"/>
  <c r="R488" i="2"/>
  <c r="S488" i="2"/>
  <c r="P489" i="2"/>
  <c r="R489" i="2"/>
  <c r="S489" i="2"/>
  <c r="P490" i="2"/>
  <c r="R490" i="2"/>
  <c r="S490" i="2"/>
  <c r="P491" i="2"/>
  <c r="R491" i="2"/>
  <c r="S491" i="2"/>
  <c r="P492" i="2"/>
  <c r="R492" i="2"/>
  <c r="S492" i="2"/>
  <c r="P493" i="2"/>
  <c r="R493" i="2"/>
  <c r="S493" i="2"/>
  <c r="P494" i="2"/>
  <c r="R494" i="2"/>
  <c r="S494" i="2"/>
  <c r="P495" i="2"/>
  <c r="R495" i="2"/>
  <c r="S495" i="2"/>
  <c r="P496" i="2"/>
  <c r="R496" i="2"/>
  <c r="S496" i="2"/>
  <c r="P497" i="2"/>
  <c r="R497" i="2"/>
  <c r="S497" i="2"/>
  <c r="P498" i="2"/>
  <c r="R498" i="2"/>
  <c r="S498" i="2"/>
  <c r="P499" i="2"/>
  <c r="R499" i="2"/>
  <c r="S499" i="2"/>
  <c r="P500" i="2"/>
  <c r="R500" i="2"/>
  <c r="S500" i="2"/>
  <c r="P501" i="2"/>
  <c r="R501" i="2"/>
  <c r="S501" i="2"/>
  <c r="P502" i="2"/>
  <c r="R502" i="2"/>
  <c r="S502" i="2"/>
  <c r="P503" i="2"/>
  <c r="R503" i="2"/>
  <c r="S503" i="2"/>
  <c r="P504" i="2"/>
  <c r="R504" i="2"/>
  <c r="S504" i="2"/>
  <c r="P505" i="2"/>
  <c r="R505" i="2"/>
  <c r="S505" i="2"/>
  <c r="P506" i="2"/>
  <c r="R506" i="2"/>
  <c r="S506" i="2"/>
  <c r="P507" i="2"/>
  <c r="R507" i="2"/>
  <c r="S507" i="2"/>
  <c r="P508" i="2"/>
  <c r="R508" i="2"/>
  <c r="S508" i="2"/>
  <c r="P509" i="2"/>
  <c r="R509" i="2"/>
  <c r="S509" i="2"/>
  <c r="P510" i="2"/>
  <c r="R510" i="2"/>
  <c r="S510" i="2"/>
  <c r="P511" i="2"/>
  <c r="R511" i="2"/>
  <c r="S511" i="2"/>
  <c r="P512" i="2"/>
  <c r="R512" i="2"/>
  <c r="S512" i="2"/>
  <c r="P513" i="2"/>
  <c r="R513" i="2"/>
  <c r="S513" i="2"/>
  <c r="P514" i="2"/>
  <c r="R514" i="2"/>
  <c r="S514" i="2"/>
  <c r="P515" i="2"/>
  <c r="R515" i="2"/>
  <c r="S515" i="2"/>
  <c r="P516" i="2"/>
  <c r="R516" i="2"/>
  <c r="S516" i="2"/>
  <c r="P517" i="2"/>
  <c r="R517" i="2"/>
  <c r="S517" i="2"/>
  <c r="P518" i="2"/>
  <c r="R518" i="2"/>
  <c r="S518" i="2"/>
  <c r="P519" i="2"/>
  <c r="R519" i="2"/>
  <c r="S519" i="2"/>
  <c r="P520" i="2"/>
  <c r="R520" i="2"/>
  <c r="S520" i="2"/>
  <c r="P521" i="2"/>
  <c r="R521" i="2"/>
  <c r="S521" i="2"/>
  <c r="P522" i="2"/>
  <c r="R522" i="2"/>
  <c r="S522" i="2"/>
  <c r="P523" i="2"/>
  <c r="R523" i="2"/>
  <c r="S523" i="2"/>
  <c r="P524" i="2"/>
  <c r="R524" i="2"/>
  <c r="S524" i="2"/>
  <c r="P525" i="2"/>
  <c r="R525" i="2"/>
  <c r="S525" i="2"/>
  <c r="P526" i="2"/>
  <c r="R526" i="2"/>
  <c r="S526" i="2"/>
  <c r="P527" i="2"/>
  <c r="R527" i="2"/>
  <c r="S527" i="2"/>
  <c r="P528" i="2"/>
  <c r="R528" i="2"/>
  <c r="S528" i="2"/>
  <c r="P529" i="2"/>
  <c r="R529" i="2"/>
  <c r="S529" i="2"/>
  <c r="P530" i="2"/>
  <c r="R530" i="2"/>
  <c r="S530" i="2"/>
  <c r="P531" i="2"/>
  <c r="R531" i="2"/>
  <c r="S531" i="2"/>
  <c r="P532" i="2"/>
  <c r="R532" i="2"/>
  <c r="S532" i="2"/>
  <c r="P533" i="2"/>
  <c r="R533" i="2"/>
  <c r="S533" i="2"/>
  <c r="P534" i="2"/>
  <c r="R534" i="2"/>
  <c r="S534" i="2"/>
  <c r="P535" i="2"/>
  <c r="R535" i="2"/>
  <c r="S535" i="2"/>
  <c r="P536" i="2"/>
  <c r="R536" i="2"/>
  <c r="S536" i="2"/>
  <c r="P537" i="2"/>
  <c r="R537" i="2"/>
  <c r="S537" i="2"/>
  <c r="P538" i="2"/>
  <c r="R538" i="2"/>
  <c r="S538" i="2"/>
  <c r="P539" i="2"/>
  <c r="R539" i="2"/>
  <c r="S539" i="2"/>
  <c r="P540" i="2"/>
  <c r="R540" i="2"/>
  <c r="S540" i="2"/>
  <c r="P541" i="2"/>
  <c r="R541" i="2"/>
  <c r="S541" i="2"/>
  <c r="P542" i="2"/>
  <c r="R542" i="2"/>
  <c r="S542" i="2"/>
  <c r="P543" i="2"/>
  <c r="R543" i="2"/>
  <c r="S543" i="2"/>
  <c r="P544" i="2"/>
  <c r="R544" i="2"/>
  <c r="S544" i="2"/>
  <c r="P545" i="2"/>
  <c r="R545" i="2"/>
  <c r="S545" i="2"/>
  <c r="P546" i="2"/>
  <c r="R546" i="2"/>
  <c r="S546" i="2"/>
  <c r="P547" i="2"/>
  <c r="R547" i="2"/>
  <c r="S547" i="2"/>
  <c r="P548" i="2"/>
  <c r="R548" i="2"/>
  <c r="S548" i="2"/>
  <c r="P549" i="2"/>
  <c r="R549" i="2"/>
  <c r="S549" i="2"/>
  <c r="P550" i="2"/>
  <c r="R550" i="2"/>
  <c r="S550" i="2"/>
  <c r="P551" i="2"/>
  <c r="R551" i="2"/>
  <c r="S551" i="2"/>
  <c r="P552" i="2"/>
  <c r="R552" i="2"/>
  <c r="S552" i="2"/>
  <c r="P553" i="2"/>
  <c r="R553" i="2"/>
  <c r="S553" i="2"/>
  <c r="P554" i="2"/>
  <c r="R554" i="2"/>
  <c r="S554" i="2"/>
  <c r="P555" i="2"/>
  <c r="R555" i="2"/>
  <c r="S555" i="2"/>
  <c r="P556" i="2"/>
  <c r="R556" i="2"/>
  <c r="S556" i="2"/>
  <c r="P557" i="2"/>
  <c r="R557" i="2"/>
  <c r="S557" i="2"/>
  <c r="P558" i="2"/>
  <c r="R558" i="2"/>
  <c r="S558" i="2"/>
  <c r="P559" i="2"/>
  <c r="R559" i="2"/>
  <c r="S559" i="2"/>
  <c r="P560" i="2"/>
  <c r="R560" i="2"/>
  <c r="S560" i="2"/>
  <c r="P561" i="2"/>
  <c r="R561" i="2"/>
  <c r="S561" i="2"/>
  <c r="P562" i="2"/>
  <c r="R562" i="2"/>
  <c r="S562" i="2"/>
  <c r="P563" i="2"/>
  <c r="R563" i="2"/>
  <c r="S563" i="2"/>
  <c r="P564" i="2"/>
  <c r="R564" i="2"/>
  <c r="S564" i="2"/>
  <c r="P565" i="2"/>
  <c r="R565" i="2"/>
  <c r="S565" i="2"/>
  <c r="P566" i="2"/>
  <c r="R566" i="2"/>
  <c r="S566" i="2"/>
  <c r="P567" i="2"/>
  <c r="R567" i="2"/>
  <c r="S567" i="2"/>
  <c r="P568" i="2"/>
  <c r="R568" i="2"/>
  <c r="S568" i="2"/>
  <c r="P569" i="2"/>
  <c r="R569" i="2"/>
  <c r="S569" i="2"/>
  <c r="P570" i="2"/>
  <c r="R570" i="2"/>
  <c r="S570" i="2"/>
  <c r="P571" i="2"/>
  <c r="R571" i="2"/>
  <c r="S571" i="2"/>
  <c r="P572" i="2"/>
  <c r="R572" i="2"/>
  <c r="S572" i="2"/>
  <c r="P573" i="2"/>
  <c r="R573" i="2"/>
  <c r="S573" i="2"/>
  <c r="P574" i="2"/>
  <c r="R574" i="2"/>
  <c r="S574" i="2"/>
  <c r="P575" i="2"/>
  <c r="R575" i="2"/>
  <c r="S575" i="2"/>
  <c r="P576" i="2"/>
  <c r="R576" i="2"/>
  <c r="S576" i="2"/>
  <c r="P577" i="2"/>
  <c r="R577" i="2"/>
  <c r="S577" i="2"/>
  <c r="P578" i="2"/>
  <c r="R578" i="2"/>
  <c r="S578" i="2"/>
  <c r="P579" i="2"/>
  <c r="R579" i="2"/>
  <c r="S579" i="2"/>
  <c r="P580" i="2"/>
  <c r="R580" i="2"/>
  <c r="S580" i="2"/>
  <c r="P581" i="2"/>
  <c r="R581" i="2"/>
  <c r="S581" i="2"/>
  <c r="P582" i="2"/>
  <c r="R582" i="2"/>
  <c r="S582" i="2"/>
  <c r="P583" i="2"/>
  <c r="R583" i="2"/>
  <c r="S583" i="2"/>
  <c r="P584" i="2"/>
  <c r="R584" i="2"/>
  <c r="S584" i="2"/>
  <c r="P585" i="2"/>
  <c r="R585" i="2"/>
  <c r="S585" i="2"/>
  <c r="P586" i="2"/>
  <c r="R586" i="2"/>
  <c r="S586" i="2"/>
  <c r="P587" i="2"/>
  <c r="R587" i="2"/>
  <c r="S587" i="2"/>
  <c r="P588" i="2"/>
  <c r="R588" i="2"/>
  <c r="S588" i="2"/>
  <c r="P589" i="2"/>
  <c r="R589" i="2"/>
  <c r="S589" i="2"/>
  <c r="P590" i="2"/>
  <c r="R590" i="2"/>
  <c r="S590" i="2"/>
  <c r="P591" i="2"/>
  <c r="R591" i="2"/>
  <c r="S591" i="2"/>
  <c r="P592" i="2"/>
  <c r="R592" i="2"/>
  <c r="S592" i="2"/>
  <c r="P593" i="2"/>
  <c r="R593" i="2"/>
  <c r="S593" i="2"/>
  <c r="P594" i="2"/>
  <c r="R594" i="2"/>
  <c r="S594" i="2"/>
  <c r="P595" i="2"/>
  <c r="R595" i="2"/>
  <c r="S595" i="2"/>
  <c r="P596" i="2"/>
  <c r="R596" i="2"/>
  <c r="S596" i="2"/>
  <c r="P597" i="2"/>
  <c r="R597" i="2"/>
  <c r="S597" i="2"/>
  <c r="P598" i="2"/>
  <c r="R598" i="2"/>
  <c r="S598" i="2"/>
  <c r="P599" i="2"/>
  <c r="R599" i="2"/>
  <c r="S599" i="2"/>
  <c r="P600" i="2"/>
  <c r="R600" i="2"/>
  <c r="S600" i="2"/>
  <c r="P601" i="2"/>
  <c r="R601" i="2"/>
  <c r="S601" i="2"/>
  <c r="P602" i="2"/>
  <c r="R602" i="2"/>
  <c r="S602" i="2"/>
  <c r="P603" i="2"/>
  <c r="R603" i="2"/>
  <c r="S603" i="2"/>
  <c r="P604" i="2"/>
  <c r="R604" i="2"/>
  <c r="S604" i="2"/>
  <c r="P605" i="2"/>
  <c r="R605" i="2"/>
  <c r="S605" i="2"/>
  <c r="P606" i="2"/>
  <c r="R606" i="2"/>
  <c r="S606" i="2"/>
  <c r="P607" i="2"/>
  <c r="R607" i="2"/>
  <c r="S607" i="2"/>
  <c r="P608" i="2"/>
  <c r="R608" i="2"/>
  <c r="S608" i="2"/>
  <c r="P609" i="2"/>
  <c r="R609" i="2"/>
  <c r="S609" i="2"/>
  <c r="P610" i="2"/>
  <c r="R610" i="2"/>
  <c r="S610" i="2"/>
  <c r="P611" i="2"/>
  <c r="R611" i="2"/>
  <c r="S611" i="2"/>
  <c r="P612" i="2"/>
  <c r="R612" i="2"/>
  <c r="S612" i="2"/>
  <c r="P613" i="2"/>
  <c r="R613" i="2"/>
  <c r="S613" i="2"/>
  <c r="P614" i="2"/>
  <c r="R614" i="2"/>
  <c r="S614" i="2"/>
  <c r="P615" i="2"/>
  <c r="R615" i="2"/>
  <c r="S615" i="2"/>
  <c r="P616" i="2"/>
  <c r="R616" i="2"/>
  <c r="S616" i="2"/>
  <c r="P617" i="2"/>
  <c r="R617" i="2"/>
  <c r="S617" i="2"/>
  <c r="P618" i="2"/>
  <c r="R618" i="2"/>
  <c r="S618" i="2"/>
  <c r="P619" i="2"/>
  <c r="R619" i="2"/>
  <c r="S619" i="2"/>
  <c r="P620" i="2"/>
  <c r="R620" i="2"/>
  <c r="S620" i="2"/>
  <c r="P621" i="2"/>
  <c r="R621" i="2"/>
  <c r="S621" i="2"/>
  <c r="P622" i="2"/>
  <c r="R622" i="2"/>
  <c r="S622" i="2"/>
  <c r="P623" i="2"/>
  <c r="R623" i="2"/>
  <c r="S623" i="2"/>
  <c r="P624" i="2"/>
  <c r="R624" i="2"/>
  <c r="S624" i="2"/>
  <c r="P625" i="2"/>
  <c r="R625" i="2"/>
  <c r="S625" i="2"/>
  <c r="P626" i="2"/>
  <c r="R626" i="2"/>
  <c r="S626" i="2"/>
  <c r="P627" i="2"/>
  <c r="R627" i="2"/>
  <c r="S627" i="2"/>
  <c r="P628" i="2"/>
  <c r="R628" i="2"/>
  <c r="S628" i="2"/>
  <c r="P629" i="2"/>
  <c r="R629" i="2"/>
  <c r="S629" i="2"/>
  <c r="P630" i="2"/>
  <c r="R630" i="2"/>
  <c r="S630" i="2"/>
  <c r="P631" i="2"/>
  <c r="R631" i="2"/>
  <c r="S631" i="2"/>
  <c r="P632" i="2"/>
  <c r="R632" i="2"/>
  <c r="S632" i="2"/>
  <c r="P633" i="2"/>
  <c r="R633" i="2"/>
  <c r="S633" i="2"/>
  <c r="P634" i="2"/>
  <c r="R634" i="2"/>
  <c r="S634" i="2"/>
  <c r="P635" i="2"/>
  <c r="R635" i="2"/>
  <c r="S635" i="2"/>
  <c r="P636" i="2"/>
  <c r="R636" i="2"/>
  <c r="S636" i="2"/>
  <c r="P637" i="2"/>
  <c r="R637" i="2"/>
  <c r="S637" i="2"/>
  <c r="P638" i="2"/>
  <c r="R638" i="2"/>
  <c r="S638" i="2"/>
  <c r="P639" i="2"/>
  <c r="R639" i="2"/>
  <c r="S639" i="2"/>
  <c r="P640" i="2"/>
  <c r="R640" i="2"/>
  <c r="S640" i="2"/>
  <c r="P641" i="2"/>
  <c r="R641" i="2"/>
  <c r="S641" i="2"/>
  <c r="P642" i="2"/>
  <c r="R642" i="2"/>
  <c r="S642" i="2"/>
  <c r="P643" i="2"/>
  <c r="R643" i="2"/>
  <c r="S643" i="2"/>
  <c r="P644" i="2"/>
  <c r="R644" i="2"/>
  <c r="S644" i="2"/>
  <c r="P645" i="2"/>
  <c r="R645" i="2"/>
  <c r="S645" i="2"/>
  <c r="P646" i="2"/>
  <c r="R646" i="2"/>
  <c r="S646" i="2"/>
  <c r="P647" i="2"/>
  <c r="R647" i="2"/>
  <c r="S647" i="2"/>
  <c r="P648" i="2"/>
  <c r="R648" i="2"/>
  <c r="S648" i="2"/>
  <c r="P649" i="2"/>
  <c r="R649" i="2"/>
  <c r="S649" i="2"/>
  <c r="P650" i="2"/>
  <c r="R650" i="2"/>
  <c r="S650" i="2"/>
  <c r="P651" i="2"/>
  <c r="R651" i="2"/>
  <c r="S651" i="2"/>
  <c r="P652" i="2"/>
  <c r="R652" i="2"/>
  <c r="S652" i="2"/>
  <c r="P653" i="2"/>
  <c r="R653" i="2"/>
  <c r="S653" i="2"/>
  <c r="P654" i="2"/>
  <c r="R654" i="2"/>
  <c r="S654" i="2"/>
  <c r="P655" i="2"/>
  <c r="R655" i="2"/>
  <c r="S655" i="2"/>
  <c r="P656" i="2"/>
  <c r="R656" i="2"/>
  <c r="S656" i="2"/>
  <c r="P657" i="2"/>
  <c r="R657" i="2"/>
  <c r="S657" i="2"/>
  <c r="P658" i="2"/>
  <c r="R658" i="2"/>
  <c r="S658" i="2"/>
  <c r="P659" i="2"/>
  <c r="R659" i="2"/>
  <c r="S659" i="2"/>
  <c r="P660" i="2"/>
  <c r="R660" i="2"/>
  <c r="S660" i="2"/>
  <c r="P661" i="2"/>
  <c r="R661" i="2"/>
  <c r="S661" i="2"/>
  <c r="P662" i="2"/>
  <c r="R662" i="2"/>
  <c r="S662" i="2"/>
  <c r="P663" i="2"/>
  <c r="R663" i="2"/>
  <c r="S663" i="2"/>
  <c r="P664" i="2"/>
  <c r="R664" i="2"/>
  <c r="S664" i="2"/>
  <c r="P665" i="2"/>
  <c r="R665" i="2"/>
  <c r="S665" i="2"/>
  <c r="P666" i="2"/>
  <c r="R666" i="2"/>
  <c r="S666" i="2"/>
  <c r="P667" i="2"/>
  <c r="R667" i="2"/>
  <c r="S667" i="2"/>
  <c r="P668" i="2"/>
  <c r="R668" i="2"/>
  <c r="S668" i="2"/>
  <c r="P669" i="2"/>
  <c r="R669" i="2"/>
  <c r="S669" i="2"/>
  <c r="P670" i="2"/>
  <c r="R670" i="2"/>
  <c r="S670" i="2"/>
  <c r="P671" i="2"/>
  <c r="R671" i="2"/>
  <c r="S671" i="2"/>
  <c r="P672" i="2"/>
  <c r="R672" i="2"/>
  <c r="S672" i="2"/>
  <c r="P673" i="2"/>
  <c r="R673" i="2"/>
  <c r="S673" i="2"/>
  <c r="P674" i="2"/>
  <c r="R674" i="2"/>
  <c r="S674" i="2"/>
  <c r="P675" i="2"/>
  <c r="R675" i="2"/>
  <c r="S675" i="2"/>
  <c r="P676" i="2"/>
  <c r="R676" i="2"/>
  <c r="S676" i="2"/>
  <c r="P677" i="2"/>
  <c r="R677" i="2"/>
  <c r="S677" i="2"/>
  <c r="P678" i="2"/>
  <c r="R678" i="2"/>
  <c r="S678" i="2"/>
  <c r="P679" i="2"/>
  <c r="R679" i="2"/>
  <c r="S679" i="2"/>
  <c r="P680" i="2"/>
  <c r="R680" i="2"/>
  <c r="S680" i="2"/>
  <c r="P681" i="2"/>
  <c r="R681" i="2"/>
  <c r="S681" i="2"/>
  <c r="P682" i="2"/>
  <c r="R682" i="2"/>
  <c r="S682" i="2"/>
  <c r="P683" i="2"/>
  <c r="R683" i="2"/>
  <c r="S683" i="2"/>
  <c r="P684" i="2"/>
  <c r="R684" i="2"/>
  <c r="S684" i="2"/>
  <c r="P685" i="2"/>
  <c r="R685" i="2"/>
  <c r="S685" i="2"/>
  <c r="P686" i="2"/>
  <c r="R686" i="2"/>
  <c r="S686" i="2"/>
  <c r="P687" i="2"/>
  <c r="R687" i="2"/>
  <c r="S687" i="2"/>
  <c r="P688" i="2"/>
  <c r="R688" i="2"/>
  <c r="S688" i="2"/>
  <c r="P689" i="2"/>
  <c r="R689" i="2"/>
  <c r="S689" i="2"/>
  <c r="P690" i="2"/>
  <c r="R690" i="2"/>
  <c r="S690" i="2"/>
  <c r="P691" i="2"/>
  <c r="R691" i="2"/>
  <c r="S691" i="2"/>
  <c r="P692" i="2"/>
  <c r="R692" i="2"/>
  <c r="S692" i="2"/>
  <c r="P693" i="2"/>
  <c r="R693" i="2"/>
  <c r="S693" i="2"/>
  <c r="P694" i="2"/>
  <c r="R694" i="2"/>
  <c r="S694" i="2"/>
  <c r="P695" i="2"/>
  <c r="R695" i="2"/>
  <c r="S695" i="2"/>
  <c r="P696" i="2"/>
  <c r="R696" i="2"/>
  <c r="S696" i="2"/>
  <c r="P697" i="2"/>
  <c r="R697" i="2"/>
  <c r="S697" i="2"/>
  <c r="P698" i="2"/>
  <c r="R698" i="2"/>
  <c r="S698" i="2"/>
  <c r="P699" i="2"/>
  <c r="R699" i="2"/>
  <c r="S699" i="2"/>
  <c r="P700" i="2"/>
  <c r="R700" i="2"/>
  <c r="S700" i="2"/>
  <c r="P701" i="2"/>
  <c r="R701" i="2"/>
  <c r="S701" i="2"/>
  <c r="P702" i="2"/>
  <c r="R702" i="2"/>
  <c r="S702" i="2"/>
  <c r="P703" i="2"/>
  <c r="R703" i="2"/>
  <c r="S703" i="2"/>
  <c r="P704" i="2"/>
  <c r="R704" i="2"/>
  <c r="S704" i="2"/>
  <c r="P705" i="2"/>
  <c r="R705" i="2"/>
  <c r="S705" i="2"/>
  <c r="P706" i="2"/>
  <c r="R706" i="2"/>
  <c r="S706" i="2"/>
  <c r="P707" i="2"/>
  <c r="R707" i="2"/>
  <c r="S707" i="2"/>
  <c r="P708" i="2"/>
  <c r="R708" i="2"/>
  <c r="S708" i="2"/>
  <c r="P709" i="2"/>
  <c r="R709" i="2"/>
  <c r="S709" i="2"/>
  <c r="P710" i="2"/>
  <c r="R710" i="2"/>
  <c r="S710" i="2"/>
  <c r="P711" i="2"/>
  <c r="R711" i="2"/>
  <c r="S711" i="2"/>
  <c r="P712" i="2"/>
  <c r="R712" i="2"/>
  <c r="S712" i="2"/>
  <c r="P713" i="2"/>
  <c r="R713" i="2"/>
  <c r="S713" i="2"/>
  <c r="P714" i="2"/>
  <c r="R714" i="2"/>
  <c r="S714" i="2"/>
  <c r="P715" i="2"/>
  <c r="R715" i="2"/>
  <c r="S715" i="2"/>
  <c r="P716" i="2"/>
  <c r="R716" i="2"/>
  <c r="S716" i="2"/>
  <c r="P717" i="2"/>
  <c r="R717" i="2"/>
  <c r="S717" i="2"/>
  <c r="P718" i="2"/>
  <c r="R718" i="2"/>
  <c r="S718" i="2"/>
  <c r="P719" i="2"/>
  <c r="R719" i="2"/>
  <c r="S719" i="2"/>
  <c r="P720" i="2"/>
  <c r="R720" i="2"/>
  <c r="S720" i="2"/>
  <c r="P721" i="2"/>
  <c r="R721" i="2"/>
  <c r="S721" i="2"/>
  <c r="P722" i="2"/>
  <c r="R722" i="2"/>
  <c r="S722" i="2"/>
  <c r="P723" i="2"/>
  <c r="R723" i="2"/>
  <c r="S723" i="2"/>
  <c r="P724" i="2"/>
  <c r="R724" i="2"/>
  <c r="S724" i="2"/>
  <c r="P725" i="2"/>
  <c r="R725" i="2"/>
  <c r="S725" i="2"/>
  <c r="P726" i="2"/>
  <c r="R726" i="2"/>
  <c r="S726" i="2"/>
  <c r="P727" i="2"/>
  <c r="R727" i="2"/>
  <c r="S727" i="2"/>
  <c r="P728" i="2"/>
  <c r="R728" i="2"/>
  <c r="S728" i="2"/>
  <c r="P729" i="2"/>
  <c r="R729" i="2"/>
  <c r="S729" i="2"/>
  <c r="P730" i="2"/>
  <c r="R730" i="2"/>
  <c r="S730" i="2"/>
  <c r="P731" i="2"/>
  <c r="R731" i="2"/>
  <c r="S731" i="2"/>
  <c r="P732" i="2"/>
  <c r="R732" i="2"/>
  <c r="S732" i="2"/>
  <c r="P733" i="2"/>
  <c r="R733" i="2"/>
  <c r="S733" i="2"/>
  <c r="P734" i="2"/>
  <c r="R734" i="2"/>
  <c r="S734" i="2"/>
  <c r="P735" i="2"/>
  <c r="R735" i="2"/>
  <c r="S735" i="2"/>
  <c r="P736" i="2"/>
  <c r="R736" i="2"/>
  <c r="S736" i="2"/>
  <c r="P737" i="2"/>
  <c r="R737" i="2"/>
  <c r="S737" i="2"/>
  <c r="P738" i="2"/>
  <c r="R738" i="2"/>
  <c r="S738" i="2"/>
  <c r="P739" i="2"/>
  <c r="R739" i="2"/>
  <c r="S739" i="2"/>
  <c r="P740" i="2"/>
  <c r="R740" i="2"/>
  <c r="S740" i="2"/>
  <c r="P741" i="2"/>
  <c r="R741" i="2"/>
  <c r="S741" i="2"/>
  <c r="P742" i="2"/>
  <c r="R742" i="2"/>
  <c r="S742" i="2"/>
  <c r="P743" i="2"/>
  <c r="R743" i="2"/>
  <c r="S743" i="2"/>
  <c r="P744" i="2"/>
  <c r="R744" i="2"/>
  <c r="S744" i="2"/>
  <c r="P745" i="2"/>
  <c r="R745" i="2"/>
  <c r="S745" i="2"/>
  <c r="P746" i="2"/>
  <c r="R746" i="2"/>
  <c r="S746" i="2"/>
  <c r="P747" i="2"/>
  <c r="R747" i="2"/>
  <c r="S747" i="2"/>
  <c r="P748" i="2"/>
  <c r="R748" i="2"/>
  <c r="S748" i="2"/>
  <c r="P749" i="2"/>
  <c r="R749" i="2"/>
  <c r="S749" i="2"/>
  <c r="P750" i="2"/>
  <c r="R750" i="2"/>
  <c r="S750" i="2"/>
  <c r="P751" i="2"/>
  <c r="R751" i="2"/>
  <c r="S751" i="2"/>
  <c r="P752" i="2"/>
  <c r="R752" i="2"/>
  <c r="S752" i="2"/>
  <c r="P753" i="2"/>
  <c r="R753" i="2"/>
  <c r="S753" i="2"/>
  <c r="P754" i="2"/>
  <c r="R754" i="2"/>
  <c r="S754" i="2"/>
  <c r="P755" i="2"/>
  <c r="R755" i="2"/>
  <c r="S755" i="2"/>
  <c r="P756" i="2"/>
  <c r="R756" i="2"/>
  <c r="S756" i="2"/>
  <c r="P757" i="2"/>
  <c r="R757" i="2"/>
  <c r="S757" i="2"/>
  <c r="P758" i="2"/>
  <c r="R758" i="2"/>
  <c r="S758" i="2"/>
  <c r="P759" i="2"/>
  <c r="R759" i="2"/>
  <c r="S759" i="2"/>
  <c r="P760" i="2"/>
  <c r="R760" i="2"/>
  <c r="S760" i="2"/>
  <c r="P761" i="2"/>
  <c r="R761" i="2"/>
  <c r="S761" i="2"/>
  <c r="P762" i="2"/>
  <c r="R762" i="2"/>
  <c r="S762" i="2"/>
  <c r="P763" i="2"/>
  <c r="R763" i="2"/>
  <c r="S763" i="2"/>
  <c r="P764" i="2"/>
  <c r="R764" i="2"/>
  <c r="S764" i="2"/>
  <c r="P765" i="2"/>
  <c r="R765" i="2"/>
  <c r="S765" i="2"/>
  <c r="P766" i="2"/>
  <c r="R766" i="2"/>
  <c r="S766" i="2"/>
  <c r="P767" i="2"/>
  <c r="R767" i="2"/>
  <c r="S767" i="2"/>
  <c r="P768" i="2"/>
  <c r="R768" i="2"/>
  <c r="S768" i="2"/>
  <c r="P769" i="2"/>
  <c r="R769" i="2"/>
  <c r="S769" i="2"/>
  <c r="P770" i="2"/>
  <c r="R770" i="2"/>
  <c r="S770" i="2"/>
  <c r="P771" i="2"/>
  <c r="R771" i="2"/>
  <c r="S771" i="2"/>
  <c r="P772" i="2"/>
  <c r="R772" i="2"/>
  <c r="S772" i="2"/>
  <c r="P773" i="2"/>
  <c r="R773" i="2"/>
  <c r="S773" i="2"/>
  <c r="P774" i="2"/>
  <c r="R774" i="2"/>
  <c r="S774" i="2"/>
  <c r="P775" i="2"/>
  <c r="R775" i="2"/>
  <c r="S775" i="2"/>
  <c r="P776" i="2"/>
  <c r="R776" i="2"/>
  <c r="S776" i="2"/>
  <c r="P777" i="2"/>
  <c r="R777" i="2"/>
  <c r="S777" i="2"/>
  <c r="P778" i="2"/>
  <c r="R778" i="2"/>
  <c r="S778" i="2"/>
  <c r="P779" i="2"/>
  <c r="R779" i="2"/>
  <c r="S779" i="2"/>
  <c r="P780" i="2"/>
  <c r="R780" i="2"/>
  <c r="S780" i="2"/>
  <c r="P781" i="2"/>
  <c r="R781" i="2"/>
  <c r="S781" i="2"/>
  <c r="P782" i="2"/>
  <c r="R782" i="2"/>
  <c r="S782" i="2"/>
  <c r="P783" i="2"/>
  <c r="R783" i="2"/>
  <c r="S783" i="2"/>
  <c r="P784" i="2"/>
  <c r="R784" i="2"/>
  <c r="S784" i="2"/>
  <c r="P785" i="2"/>
  <c r="R785" i="2"/>
  <c r="S785" i="2"/>
  <c r="P786" i="2"/>
  <c r="R786" i="2"/>
  <c r="S786" i="2"/>
  <c r="P787" i="2"/>
  <c r="R787" i="2"/>
  <c r="S787" i="2"/>
  <c r="P788" i="2"/>
  <c r="R788" i="2"/>
  <c r="S788" i="2"/>
  <c r="P789" i="2"/>
  <c r="R789" i="2"/>
  <c r="S789" i="2"/>
  <c r="P790" i="2"/>
  <c r="R790" i="2"/>
  <c r="S790" i="2"/>
  <c r="P791" i="2"/>
  <c r="R791" i="2"/>
  <c r="S791" i="2"/>
  <c r="P792" i="2"/>
  <c r="R792" i="2"/>
  <c r="S792" i="2"/>
  <c r="P793" i="2"/>
  <c r="R793" i="2"/>
  <c r="S793" i="2"/>
  <c r="P794" i="2"/>
  <c r="R794" i="2"/>
  <c r="S794" i="2"/>
  <c r="P795" i="2"/>
  <c r="R795" i="2"/>
  <c r="S795" i="2"/>
  <c r="P796" i="2"/>
  <c r="R796" i="2"/>
  <c r="S796" i="2"/>
  <c r="P797" i="2"/>
  <c r="R797" i="2"/>
  <c r="S797" i="2"/>
  <c r="P798" i="2"/>
  <c r="R798" i="2"/>
  <c r="S798" i="2"/>
  <c r="P799" i="2"/>
  <c r="R799" i="2"/>
  <c r="S799" i="2"/>
  <c r="P800" i="2"/>
  <c r="R800" i="2"/>
  <c r="S800" i="2"/>
  <c r="P801" i="2"/>
  <c r="R801" i="2"/>
  <c r="S801" i="2"/>
  <c r="P802" i="2"/>
  <c r="R802" i="2"/>
  <c r="S802" i="2"/>
  <c r="P803" i="2"/>
  <c r="R803" i="2"/>
  <c r="S803" i="2"/>
  <c r="P804" i="2"/>
  <c r="R804" i="2"/>
  <c r="S804" i="2"/>
  <c r="P805" i="2"/>
  <c r="R805" i="2"/>
  <c r="S805" i="2"/>
  <c r="P806" i="2"/>
  <c r="R806" i="2"/>
  <c r="S806" i="2"/>
  <c r="P807" i="2"/>
  <c r="R807" i="2"/>
  <c r="S807" i="2"/>
  <c r="P808" i="2"/>
  <c r="R808" i="2"/>
  <c r="S808" i="2"/>
  <c r="P809" i="2"/>
  <c r="R809" i="2"/>
  <c r="S809" i="2"/>
  <c r="P810" i="2"/>
  <c r="R810" i="2"/>
  <c r="S810" i="2"/>
  <c r="P811" i="2"/>
  <c r="R811" i="2"/>
  <c r="S811" i="2"/>
  <c r="P812" i="2"/>
  <c r="R812" i="2"/>
  <c r="S812" i="2"/>
  <c r="P813" i="2"/>
  <c r="R813" i="2"/>
  <c r="S813" i="2"/>
  <c r="P814" i="2"/>
  <c r="R814" i="2"/>
  <c r="S814" i="2"/>
  <c r="P815" i="2"/>
  <c r="R815" i="2"/>
  <c r="S815" i="2"/>
  <c r="P816" i="2"/>
  <c r="R816" i="2"/>
  <c r="S816" i="2"/>
  <c r="P817" i="2"/>
  <c r="R817" i="2"/>
  <c r="S817" i="2"/>
  <c r="P818" i="2"/>
  <c r="R818" i="2"/>
  <c r="S818" i="2"/>
  <c r="P819" i="2"/>
  <c r="R819" i="2"/>
  <c r="S819" i="2"/>
  <c r="P820" i="2"/>
  <c r="R820" i="2"/>
  <c r="S820" i="2"/>
  <c r="P821" i="2"/>
  <c r="R821" i="2"/>
  <c r="S821" i="2"/>
  <c r="P822" i="2"/>
  <c r="R822" i="2"/>
  <c r="S822" i="2"/>
  <c r="P823" i="2"/>
  <c r="R823" i="2"/>
  <c r="S823" i="2"/>
  <c r="P824" i="2"/>
  <c r="R824" i="2"/>
  <c r="S824" i="2"/>
  <c r="P825" i="2"/>
  <c r="R825" i="2"/>
  <c r="S825" i="2"/>
  <c r="P826" i="2"/>
  <c r="R826" i="2"/>
  <c r="S826" i="2"/>
  <c r="P827" i="2"/>
  <c r="R827" i="2"/>
  <c r="S827" i="2"/>
  <c r="P828" i="2"/>
  <c r="R828" i="2"/>
  <c r="S828" i="2"/>
  <c r="P829" i="2"/>
  <c r="R829" i="2"/>
  <c r="S829" i="2"/>
  <c r="P830" i="2"/>
  <c r="R830" i="2"/>
  <c r="S830" i="2"/>
  <c r="P831" i="2"/>
  <c r="R831" i="2"/>
  <c r="S831" i="2"/>
  <c r="P832" i="2"/>
  <c r="R832" i="2"/>
  <c r="S832" i="2"/>
  <c r="P833" i="2"/>
  <c r="R833" i="2"/>
  <c r="S833" i="2"/>
  <c r="P834" i="2"/>
  <c r="R834" i="2"/>
  <c r="S834" i="2"/>
  <c r="P835" i="2"/>
  <c r="R835" i="2"/>
  <c r="S835" i="2"/>
  <c r="P836" i="2"/>
  <c r="R836" i="2"/>
  <c r="S836" i="2"/>
  <c r="P837" i="2"/>
  <c r="R837" i="2"/>
  <c r="S837" i="2"/>
  <c r="P838" i="2"/>
  <c r="R838" i="2"/>
  <c r="S838" i="2"/>
  <c r="P839" i="2"/>
  <c r="R839" i="2"/>
  <c r="S839" i="2"/>
  <c r="P840" i="2"/>
  <c r="R840" i="2"/>
  <c r="S840" i="2"/>
  <c r="P841" i="2"/>
  <c r="R841" i="2"/>
  <c r="S841" i="2"/>
  <c r="P842" i="2"/>
  <c r="R842" i="2"/>
  <c r="S842" i="2"/>
  <c r="P843" i="2"/>
  <c r="R843" i="2"/>
  <c r="S843" i="2"/>
  <c r="P844" i="2"/>
  <c r="R844" i="2"/>
  <c r="S844" i="2"/>
  <c r="P845" i="2"/>
  <c r="R845" i="2"/>
  <c r="S845" i="2"/>
  <c r="P846" i="2"/>
  <c r="R846" i="2"/>
  <c r="S846" i="2"/>
  <c r="P847" i="2"/>
  <c r="R847" i="2"/>
  <c r="S847" i="2"/>
  <c r="P848" i="2"/>
  <c r="R848" i="2"/>
  <c r="S848" i="2"/>
  <c r="P849" i="2"/>
  <c r="R849" i="2"/>
  <c r="S849" i="2"/>
  <c r="P850" i="2"/>
  <c r="R850" i="2"/>
  <c r="S850" i="2"/>
  <c r="P851" i="2"/>
  <c r="R851" i="2"/>
  <c r="S851" i="2"/>
  <c r="P852" i="2"/>
  <c r="R852" i="2"/>
  <c r="S852" i="2"/>
  <c r="P853" i="2"/>
  <c r="R853" i="2"/>
  <c r="S853" i="2"/>
  <c r="P854" i="2"/>
  <c r="R854" i="2"/>
  <c r="S854" i="2"/>
  <c r="P855" i="2"/>
  <c r="R855" i="2"/>
  <c r="S855" i="2"/>
  <c r="P856" i="2"/>
  <c r="R856" i="2"/>
  <c r="S856" i="2"/>
  <c r="P857" i="2"/>
  <c r="R857" i="2"/>
  <c r="S857" i="2"/>
  <c r="P858" i="2"/>
  <c r="R858" i="2"/>
  <c r="S858" i="2"/>
  <c r="P859" i="2"/>
  <c r="R859" i="2"/>
  <c r="S859" i="2"/>
  <c r="P860" i="2"/>
  <c r="R860" i="2"/>
  <c r="S860" i="2"/>
  <c r="P861" i="2"/>
  <c r="R861" i="2"/>
  <c r="S861" i="2"/>
  <c r="P862" i="2"/>
  <c r="R862" i="2"/>
  <c r="S862" i="2"/>
  <c r="P863" i="2"/>
  <c r="R863" i="2"/>
  <c r="S863" i="2"/>
  <c r="P864" i="2"/>
  <c r="R864" i="2"/>
  <c r="S864" i="2"/>
  <c r="P865" i="2"/>
  <c r="R865" i="2"/>
  <c r="S865" i="2"/>
  <c r="P866" i="2"/>
  <c r="R866" i="2"/>
  <c r="S866" i="2"/>
  <c r="P867" i="2"/>
  <c r="R867" i="2"/>
  <c r="S867" i="2"/>
  <c r="P868" i="2"/>
  <c r="R868" i="2"/>
  <c r="S868" i="2"/>
  <c r="P869" i="2"/>
  <c r="R869" i="2"/>
  <c r="S869" i="2"/>
  <c r="P870" i="2"/>
  <c r="R870" i="2"/>
  <c r="S870" i="2"/>
  <c r="P871" i="2"/>
  <c r="R871" i="2"/>
  <c r="S871" i="2"/>
  <c r="P872" i="2"/>
  <c r="R872" i="2"/>
  <c r="S872" i="2"/>
  <c r="P873" i="2"/>
  <c r="R873" i="2"/>
  <c r="S873" i="2"/>
  <c r="P874" i="2"/>
  <c r="R874" i="2"/>
  <c r="S874" i="2"/>
  <c r="P875" i="2"/>
  <c r="R875" i="2"/>
  <c r="S875" i="2"/>
  <c r="P876" i="2"/>
  <c r="R876" i="2"/>
  <c r="S876" i="2"/>
  <c r="P877" i="2"/>
  <c r="R877" i="2"/>
  <c r="S877" i="2"/>
  <c r="P878" i="2"/>
  <c r="R878" i="2"/>
  <c r="S878" i="2"/>
  <c r="P879" i="2"/>
  <c r="R879" i="2"/>
  <c r="S879" i="2"/>
  <c r="P880" i="2"/>
  <c r="R880" i="2"/>
  <c r="S880" i="2"/>
  <c r="P881" i="2"/>
  <c r="R881" i="2"/>
  <c r="S881" i="2"/>
  <c r="P882" i="2"/>
  <c r="R882" i="2"/>
  <c r="S882" i="2"/>
  <c r="P883" i="2"/>
  <c r="R883" i="2"/>
  <c r="S883" i="2"/>
  <c r="P884" i="2"/>
  <c r="R884" i="2"/>
  <c r="S884" i="2"/>
  <c r="P885" i="2"/>
  <c r="R885" i="2"/>
  <c r="S885" i="2"/>
  <c r="P886" i="2"/>
  <c r="R886" i="2"/>
  <c r="S886" i="2"/>
  <c r="P887" i="2"/>
  <c r="R887" i="2"/>
  <c r="S887" i="2"/>
  <c r="P888" i="2"/>
  <c r="R888" i="2"/>
  <c r="S888" i="2"/>
  <c r="P889" i="2"/>
  <c r="R889" i="2"/>
  <c r="S889" i="2"/>
  <c r="P890" i="2"/>
  <c r="R890" i="2"/>
  <c r="S890" i="2"/>
  <c r="P891" i="2"/>
  <c r="R891" i="2"/>
  <c r="S891" i="2"/>
  <c r="P892" i="2"/>
  <c r="R892" i="2"/>
  <c r="S892" i="2"/>
  <c r="P893" i="2"/>
  <c r="R893" i="2"/>
  <c r="S893" i="2"/>
  <c r="P894" i="2"/>
  <c r="R894" i="2"/>
  <c r="S894" i="2"/>
  <c r="P895" i="2"/>
  <c r="R895" i="2"/>
  <c r="S895" i="2"/>
  <c r="P896" i="2"/>
  <c r="R896" i="2"/>
  <c r="S896" i="2"/>
  <c r="P897" i="2"/>
  <c r="R897" i="2"/>
  <c r="S897" i="2"/>
  <c r="P898" i="2"/>
  <c r="R898" i="2"/>
  <c r="S898" i="2"/>
  <c r="P899" i="2"/>
  <c r="R899" i="2"/>
  <c r="S899" i="2"/>
  <c r="P900" i="2"/>
  <c r="R900" i="2"/>
  <c r="S900" i="2"/>
  <c r="P901" i="2"/>
  <c r="R901" i="2"/>
  <c r="S901" i="2"/>
  <c r="P902" i="2"/>
  <c r="R902" i="2"/>
  <c r="S902" i="2"/>
  <c r="P903" i="2"/>
  <c r="R903" i="2"/>
  <c r="S903" i="2"/>
  <c r="P904" i="2"/>
  <c r="R904" i="2"/>
  <c r="S904" i="2"/>
  <c r="P905" i="2"/>
  <c r="R905" i="2"/>
  <c r="S905" i="2"/>
  <c r="P906" i="2"/>
  <c r="R906" i="2"/>
  <c r="S906" i="2"/>
  <c r="P907" i="2"/>
  <c r="R907" i="2"/>
  <c r="S907" i="2"/>
  <c r="P908" i="2"/>
  <c r="R908" i="2"/>
  <c r="S908" i="2"/>
  <c r="P909" i="2"/>
  <c r="R909" i="2"/>
  <c r="S909" i="2"/>
  <c r="P910" i="2"/>
  <c r="R910" i="2"/>
  <c r="S910" i="2"/>
  <c r="P911" i="2"/>
  <c r="R911" i="2"/>
  <c r="S911" i="2"/>
  <c r="P912" i="2"/>
  <c r="R912" i="2"/>
  <c r="S912" i="2"/>
  <c r="P913" i="2"/>
  <c r="R913" i="2"/>
  <c r="S913" i="2"/>
  <c r="P914" i="2"/>
  <c r="R914" i="2"/>
  <c r="S914" i="2"/>
  <c r="P915" i="2"/>
  <c r="R915" i="2"/>
  <c r="S915" i="2"/>
  <c r="P916" i="2"/>
  <c r="R916" i="2"/>
  <c r="S916" i="2"/>
  <c r="P917" i="2"/>
  <c r="R917" i="2"/>
  <c r="S917" i="2"/>
  <c r="P918" i="2"/>
  <c r="R918" i="2"/>
  <c r="S918" i="2"/>
  <c r="P919" i="2"/>
  <c r="R919" i="2"/>
  <c r="S919" i="2"/>
  <c r="P920" i="2"/>
  <c r="R920" i="2"/>
  <c r="S920" i="2"/>
  <c r="P921" i="2"/>
  <c r="R921" i="2"/>
  <c r="S921" i="2"/>
  <c r="P922" i="2"/>
  <c r="R922" i="2"/>
  <c r="S922" i="2"/>
  <c r="P923" i="2"/>
  <c r="R923" i="2"/>
  <c r="S923" i="2"/>
  <c r="P924" i="2"/>
  <c r="R924" i="2"/>
  <c r="S924" i="2"/>
  <c r="P925" i="2"/>
  <c r="R925" i="2"/>
  <c r="S925" i="2"/>
  <c r="P926" i="2"/>
  <c r="R926" i="2"/>
  <c r="S926" i="2"/>
  <c r="P927" i="2"/>
  <c r="R927" i="2"/>
  <c r="S927" i="2"/>
  <c r="P928" i="2"/>
  <c r="R928" i="2"/>
  <c r="S928" i="2"/>
  <c r="P929" i="2"/>
  <c r="R929" i="2"/>
  <c r="S929" i="2"/>
  <c r="P930" i="2"/>
  <c r="R930" i="2"/>
  <c r="S930" i="2"/>
  <c r="P931" i="2"/>
  <c r="R931" i="2"/>
  <c r="S931" i="2"/>
  <c r="P932" i="2"/>
  <c r="R932" i="2"/>
  <c r="S932" i="2"/>
  <c r="P933" i="2"/>
  <c r="R933" i="2"/>
  <c r="S933" i="2"/>
  <c r="P934" i="2"/>
  <c r="R934" i="2"/>
  <c r="S934" i="2"/>
  <c r="P935" i="2"/>
  <c r="R935" i="2"/>
  <c r="S935" i="2"/>
  <c r="P936" i="2"/>
  <c r="R936" i="2"/>
  <c r="S936" i="2"/>
  <c r="P937" i="2"/>
  <c r="R937" i="2"/>
  <c r="S937" i="2"/>
  <c r="P938" i="2"/>
  <c r="R938" i="2"/>
  <c r="S938" i="2"/>
  <c r="P939" i="2"/>
  <c r="R939" i="2"/>
  <c r="S939" i="2"/>
  <c r="P940" i="2"/>
  <c r="R940" i="2"/>
  <c r="S940" i="2"/>
  <c r="P941" i="2"/>
  <c r="R941" i="2"/>
  <c r="S941" i="2"/>
  <c r="P942" i="2"/>
  <c r="R942" i="2"/>
  <c r="S942" i="2"/>
  <c r="P943" i="2"/>
  <c r="R943" i="2"/>
  <c r="S943" i="2"/>
  <c r="P944" i="2"/>
  <c r="R944" i="2"/>
  <c r="S944" i="2"/>
  <c r="P945" i="2"/>
  <c r="R945" i="2"/>
  <c r="S945" i="2"/>
  <c r="P946" i="2"/>
  <c r="R946" i="2"/>
  <c r="S946" i="2"/>
  <c r="P947" i="2"/>
  <c r="R947" i="2"/>
  <c r="S947" i="2"/>
  <c r="P948" i="2"/>
  <c r="R948" i="2"/>
  <c r="S948" i="2"/>
  <c r="P949" i="2"/>
  <c r="R949" i="2"/>
  <c r="S949" i="2"/>
  <c r="P950" i="2"/>
  <c r="R950" i="2"/>
  <c r="S950" i="2"/>
  <c r="P951" i="2"/>
  <c r="R951" i="2"/>
  <c r="S951" i="2"/>
  <c r="P952" i="2"/>
  <c r="R952" i="2"/>
  <c r="S952" i="2"/>
  <c r="P953" i="2"/>
  <c r="R953" i="2"/>
  <c r="S953" i="2"/>
  <c r="P954" i="2"/>
  <c r="R954" i="2"/>
  <c r="S954" i="2"/>
  <c r="P955" i="2"/>
  <c r="R955" i="2"/>
  <c r="S955" i="2"/>
  <c r="P956" i="2"/>
  <c r="R956" i="2"/>
  <c r="S956" i="2"/>
  <c r="P957" i="2"/>
  <c r="R957" i="2"/>
  <c r="S957" i="2"/>
  <c r="P958" i="2"/>
  <c r="R958" i="2"/>
  <c r="S958" i="2"/>
  <c r="P959" i="2"/>
  <c r="R959" i="2"/>
  <c r="S959" i="2"/>
  <c r="P960" i="2"/>
  <c r="R960" i="2"/>
  <c r="S960" i="2"/>
  <c r="P961" i="2"/>
  <c r="R961" i="2"/>
  <c r="S961" i="2"/>
  <c r="P962" i="2"/>
  <c r="R962" i="2"/>
  <c r="S962" i="2"/>
  <c r="P963" i="2"/>
  <c r="R963" i="2"/>
  <c r="S963" i="2"/>
  <c r="P964" i="2"/>
  <c r="R964" i="2"/>
  <c r="S964" i="2"/>
  <c r="P965" i="2"/>
  <c r="R965" i="2"/>
  <c r="S965" i="2"/>
  <c r="P966" i="2"/>
  <c r="R966" i="2"/>
  <c r="S966" i="2"/>
  <c r="P967" i="2"/>
  <c r="R967" i="2"/>
  <c r="S967" i="2"/>
  <c r="P968" i="2"/>
  <c r="R968" i="2"/>
  <c r="S968" i="2"/>
  <c r="P969" i="2"/>
  <c r="R969" i="2"/>
  <c r="S969" i="2"/>
  <c r="P970" i="2"/>
  <c r="R970" i="2"/>
  <c r="S970" i="2"/>
  <c r="P971" i="2"/>
  <c r="R971" i="2"/>
  <c r="S971" i="2"/>
  <c r="P972" i="2"/>
  <c r="R972" i="2"/>
  <c r="S972" i="2"/>
  <c r="P973" i="2"/>
  <c r="R973" i="2"/>
  <c r="S973" i="2"/>
  <c r="P974" i="2"/>
  <c r="R974" i="2"/>
  <c r="S974" i="2"/>
  <c r="P975" i="2"/>
  <c r="R975" i="2"/>
  <c r="S975" i="2"/>
  <c r="P976" i="2"/>
  <c r="R976" i="2"/>
  <c r="S976" i="2"/>
  <c r="P977" i="2"/>
  <c r="R977" i="2"/>
  <c r="S977" i="2"/>
  <c r="P978" i="2"/>
  <c r="R978" i="2"/>
  <c r="S978" i="2"/>
  <c r="P979" i="2"/>
  <c r="R979" i="2"/>
  <c r="S979" i="2"/>
  <c r="P980" i="2"/>
  <c r="R980" i="2"/>
  <c r="S980" i="2"/>
  <c r="P981" i="2"/>
  <c r="R981" i="2"/>
  <c r="S981" i="2"/>
  <c r="P982" i="2"/>
  <c r="R982" i="2"/>
  <c r="S982" i="2"/>
  <c r="P983" i="2"/>
  <c r="R983" i="2"/>
  <c r="S983" i="2"/>
  <c r="P984" i="2"/>
  <c r="R984" i="2"/>
  <c r="S984" i="2"/>
  <c r="P985" i="2"/>
  <c r="R985" i="2"/>
  <c r="S985" i="2"/>
  <c r="P986" i="2"/>
  <c r="R986" i="2"/>
  <c r="S986" i="2"/>
  <c r="P987" i="2"/>
  <c r="R987" i="2"/>
  <c r="S987" i="2"/>
  <c r="P988" i="2"/>
  <c r="R988" i="2"/>
  <c r="S988" i="2"/>
  <c r="P989" i="2"/>
  <c r="R989" i="2"/>
  <c r="S989" i="2"/>
  <c r="P990" i="2"/>
  <c r="R990" i="2"/>
  <c r="S990" i="2"/>
  <c r="P991" i="2"/>
  <c r="R991" i="2"/>
  <c r="S991" i="2"/>
  <c r="P992" i="2"/>
  <c r="R992" i="2"/>
  <c r="S992" i="2"/>
  <c r="P993" i="2"/>
  <c r="R993" i="2"/>
  <c r="S993" i="2"/>
  <c r="P994" i="2"/>
  <c r="R994" i="2"/>
  <c r="S994" i="2"/>
  <c r="P995" i="2"/>
  <c r="R995" i="2"/>
  <c r="S995" i="2"/>
  <c r="P996" i="2"/>
  <c r="R996" i="2"/>
  <c r="S996" i="2"/>
  <c r="P997" i="2"/>
  <c r="R997" i="2"/>
  <c r="S997" i="2"/>
  <c r="P998" i="2"/>
  <c r="R998" i="2"/>
  <c r="S998" i="2"/>
  <c r="P999" i="2"/>
  <c r="R999" i="2"/>
  <c r="S999" i="2"/>
  <c r="P1000" i="2"/>
  <c r="R1000" i="2"/>
  <c r="S1000" i="2"/>
  <c r="P1001" i="2"/>
  <c r="R1001" i="2"/>
  <c r="S1001" i="2"/>
  <c r="P1002" i="2"/>
  <c r="R1002" i="2"/>
  <c r="S1002" i="2"/>
  <c r="P1003" i="2"/>
  <c r="R1003" i="2"/>
  <c r="S1003" i="2"/>
  <c r="P1004" i="2"/>
  <c r="R1004" i="2"/>
  <c r="S1004" i="2"/>
  <c r="P1005" i="2"/>
  <c r="R1005" i="2"/>
  <c r="S1005" i="2"/>
  <c r="P1006" i="2"/>
  <c r="R1006" i="2"/>
  <c r="S1006" i="2"/>
  <c r="P1007" i="2"/>
  <c r="R1007" i="2"/>
  <c r="S1007" i="2"/>
  <c r="P1008" i="2"/>
  <c r="R1008" i="2"/>
  <c r="S1008" i="2"/>
  <c r="P1009" i="2"/>
  <c r="R1009" i="2"/>
  <c r="S1009" i="2"/>
  <c r="P1010" i="2"/>
  <c r="R1010" i="2"/>
  <c r="S1010" i="2"/>
  <c r="P1011" i="2"/>
  <c r="R1011" i="2"/>
  <c r="S1011" i="2"/>
  <c r="P1012" i="2"/>
  <c r="R1012" i="2"/>
  <c r="S1012" i="2"/>
  <c r="P1013" i="2"/>
  <c r="R1013" i="2"/>
  <c r="S1013" i="2"/>
  <c r="P1014" i="2"/>
  <c r="R1014" i="2"/>
  <c r="S1014" i="2"/>
  <c r="P1015" i="2"/>
  <c r="R1015" i="2"/>
  <c r="S1015" i="2"/>
  <c r="P1016" i="2"/>
  <c r="R1016" i="2"/>
  <c r="S1016" i="2"/>
  <c r="P1017" i="2"/>
  <c r="R1017" i="2"/>
  <c r="S1017" i="2"/>
  <c r="P1018" i="2"/>
  <c r="R1018" i="2"/>
  <c r="S1018" i="2"/>
  <c r="P1019" i="2"/>
  <c r="R1019" i="2"/>
  <c r="S1019" i="2"/>
  <c r="P1020" i="2"/>
  <c r="R1020" i="2"/>
  <c r="S1020" i="2"/>
  <c r="P1021" i="2"/>
  <c r="R1021" i="2"/>
  <c r="S1021" i="2"/>
  <c r="P1022" i="2"/>
  <c r="R1022" i="2"/>
  <c r="S1022" i="2"/>
  <c r="P1023" i="2"/>
  <c r="R1023" i="2"/>
  <c r="S1023" i="2"/>
  <c r="P1024" i="2"/>
  <c r="R1024" i="2"/>
  <c r="S1024" i="2"/>
  <c r="P1025" i="2"/>
  <c r="R1025" i="2"/>
  <c r="S1025" i="2"/>
  <c r="P1026" i="2"/>
  <c r="R1026" i="2"/>
  <c r="S1026" i="2"/>
  <c r="P1027" i="2"/>
  <c r="R1027" i="2"/>
  <c r="S1027" i="2"/>
  <c r="P1028" i="2"/>
  <c r="R1028" i="2"/>
  <c r="S1028" i="2"/>
  <c r="P1029" i="2"/>
  <c r="R1029" i="2"/>
  <c r="S1029" i="2"/>
  <c r="P1030" i="2"/>
  <c r="R1030" i="2"/>
  <c r="S1030" i="2"/>
  <c r="P1031" i="2"/>
  <c r="R1031" i="2"/>
  <c r="S1031" i="2"/>
  <c r="P1032" i="2"/>
  <c r="R1032" i="2"/>
  <c r="S1032" i="2"/>
  <c r="P1033" i="2"/>
  <c r="R1033" i="2"/>
  <c r="S1033" i="2"/>
  <c r="P1034" i="2"/>
  <c r="R1034" i="2"/>
  <c r="S1034" i="2"/>
  <c r="P1035" i="2"/>
  <c r="R1035" i="2"/>
  <c r="S1035" i="2"/>
  <c r="P1036" i="2"/>
  <c r="R1036" i="2"/>
  <c r="S1036" i="2"/>
  <c r="P1037" i="2"/>
  <c r="R1037" i="2"/>
  <c r="S1037" i="2"/>
  <c r="P1038" i="2"/>
  <c r="R1038" i="2"/>
  <c r="S1038" i="2"/>
  <c r="P1039" i="2"/>
  <c r="R1039" i="2"/>
  <c r="S1039" i="2"/>
  <c r="P1040" i="2"/>
  <c r="R1040" i="2"/>
  <c r="S1040" i="2"/>
  <c r="P1041" i="2"/>
  <c r="R1041" i="2"/>
  <c r="S1041" i="2"/>
  <c r="P1042" i="2"/>
  <c r="R1042" i="2"/>
  <c r="S1042" i="2"/>
  <c r="P1043" i="2"/>
  <c r="R1043" i="2"/>
  <c r="S1043" i="2"/>
  <c r="P1044" i="2"/>
  <c r="R1044" i="2"/>
  <c r="S1044" i="2"/>
  <c r="P1045" i="2"/>
  <c r="R1045" i="2"/>
  <c r="S1045" i="2"/>
  <c r="P1046" i="2"/>
  <c r="R1046" i="2"/>
  <c r="S1046" i="2"/>
  <c r="P1047" i="2"/>
  <c r="R1047" i="2"/>
  <c r="S1047" i="2"/>
  <c r="P1048" i="2"/>
  <c r="R1048" i="2"/>
  <c r="S1048" i="2"/>
  <c r="P1049" i="2"/>
  <c r="R1049" i="2"/>
  <c r="S1049" i="2"/>
  <c r="P1050" i="2"/>
  <c r="R1050" i="2"/>
  <c r="S1050" i="2"/>
  <c r="P1051" i="2"/>
  <c r="R1051" i="2"/>
  <c r="S1051" i="2"/>
  <c r="P1052" i="2"/>
  <c r="R1052" i="2"/>
  <c r="S1052" i="2"/>
  <c r="P1053" i="2"/>
  <c r="R1053" i="2"/>
  <c r="S1053" i="2"/>
  <c r="P1054" i="2"/>
  <c r="R1054" i="2"/>
  <c r="S1054" i="2"/>
  <c r="P1055" i="2"/>
  <c r="R1055" i="2"/>
  <c r="S1055" i="2"/>
  <c r="P1056" i="2"/>
  <c r="R1056" i="2"/>
  <c r="S1056" i="2"/>
  <c r="P1057" i="2"/>
  <c r="R1057" i="2"/>
  <c r="S1057" i="2"/>
  <c r="P1058" i="2"/>
  <c r="R1058" i="2"/>
  <c r="S1058" i="2"/>
  <c r="P1059" i="2"/>
  <c r="R1059" i="2"/>
  <c r="S1059" i="2"/>
  <c r="P1060" i="2"/>
  <c r="R1060" i="2"/>
  <c r="S1060" i="2"/>
  <c r="P1061" i="2"/>
  <c r="R1061" i="2"/>
  <c r="S1061" i="2"/>
  <c r="P1062" i="2"/>
  <c r="R1062" i="2"/>
  <c r="S1062" i="2"/>
  <c r="P1063" i="2"/>
  <c r="R1063" i="2"/>
  <c r="S1063" i="2"/>
  <c r="P1064" i="2"/>
  <c r="R1064" i="2"/>
  <c r="S1064" i="2"/>
  <c r="P1065" i="2"/>
  <c r="R1065" i="2"/>
  <c r="S1065" i="2"/>
  <c r="P1066" i="2"/>
  <c r="R1066" i="2"/>
  <c r="S1066" i="2"/>
  <c r="P1067" i="2"/>
  <c r="R1067" i="2"/>
  <c r="S1067" i="2"/>
  <c r="P1068" i="2"/>
  <c r="R1068" i="2"/>
  <c r="S1068" i="2"/>
  <c r="P1069" i="2"/>
  <c r="R1069" i="2"/>
  <c r="S1069" i="2"/>
  <c r="P1070" i="2"/>
  <c r="R1070" i="2"/>
  <c r="S1070" i="2"/>
  <c r="P1071" i="2"/>
  <c r="R1071" i="2"/>
  <c r="S1071" i="2"/>
  <c r="P1072" i="2"/>
  <c r="R1072" i="2"/>
  <c r="S1072" i="2"/>
  <c r="P1073" i="2"/>
  <c r="R1073" i="2"/>
  <c r="S1073" i="2"/>
  <c r="P1074" i="2"/>
  <c r="R1074" i="2"/>
  <c r="S1074" i="2"/>
  <c r="P1075" i="2"/>
  <c r="R1075" i="2"/>
  <c r="S1075" i="2"/>
  <c r="P1076" i="2"/>
  <c r="R1076" i="2"/>
  <c r="S1076" i="2"/>
  <c r="P1077" i="2"/>
  <c r="R1077" i="2"/>
  <c r="S1077" i="2"/>
  <c r="P1078" i="2"/>
  <c r="R1078" i="2"/>
  <c r="S1078" i="2"/>
  <c r="P1079" i="2"/>
  <c r="R1079" i="2"/>
  <c r="S1079" i="2"/>
  <c r="P1080" i="2"/>
  <c r="R1080" i="2"/>
  <c r="S1080" i="2"/>
  <c r="P1081" i="2"/>
  <c r="R1081" i="2"/>
  <c r="S1081" i="2"/>
  <c r="P1082" i="2"/>
  <c r="R1082" i="2"/>
  <c r="S1082" i="2"/>
  <c r="P1083" i="2"/>
  <c r="R1083" i="2"/>
  <c r="S1083" i="2"/>
  <c r="P1084" i="2"/>
  <c r="R1084" i="2"/>
  <c r="S1084" i="2"/>
  <c r="P1085" i="2"/>
  <c r="R1085" i="2"/>
  <c r="S1085" i="2"/>
  <c r="P1086" i="2"/>
  <c r="R1086" i="2"/>
  <c r="S1086" i="2"/>
  <c r="P1087" i="2"/>
  <c r="R1087" i="2"/>
  <c r="S1087" i="2"/>
  <c r="P1088" i="2"/>
  <c r="R1088" i="2"/>
  <c r="S1088" i="2"/>
  <c r="P1089" i="2"/>
  <c r="R1089" i="2"/>
  <c r="S1089" i="2"/>
  <c r="P1090" i="2"/>
  <c r="R1090" i="2"/>
  <c r="S1090" i="2"/>
  <c r="P1091" i="2"/>
  <c r="R1091" i="2"/>
  <c r="S1091" i="2"/>
  <c r="P1092" i="2"/>
  <c r="R1092" i="2"/>
  <c r="S1092" i="2"/>
  <c r="P1093" i="2"/>
  <c r="R1093" i="2"/>
  <c r="S1093" i="2"/>
  <c r="P1094" i="2"/>
  <c r="R1094" i="2"/>
  <c r="S1094" i="2"/>
  <c r="P1095" i="2"/>
  <c r="R1095" i="2"/>
  <c r="S1095" i="2"/>
  <c r="P1096" i="2"/>
  <c r="R1096" i="2"/>
  <c r="S1096" i="2"/>
  <c r="P1097" i="2"/>
  <c r="R1097" i="2"/>
  <c r="S1097" i="2"/>
  <c r="P1098" i="2"/>
  <c r="R1098" i="2"/>
  <c r="S1098" i="2"/>
  <c r="P1099" i="2"/>
  <c r="R1099" i="2"/>
  <c r="S1099" i="2"/>
  <c r="P1100" i="2"/>
  <c r="R1100" i="2"/>
  <c r="S1100" i="2"/>
  <c r="P1101" i="2"/>
  <c r="R1101" i="2"/>
  <c r="S1101" i="2"/>
  <c r="P1102" i="2"/>
  <c r="R1102" i="2"/>
  <c r="S1102" i="2"/>
  <c r="P1103" i="2"/>
  <c r="R1103" i="2"/>
  <c r="S1103" i="2"/>
  <c r="P1104" i="2"/>
  <c r="R1104" i="2"/>
  <c r="S1104" i="2"/>
  <c r="P1105" i="2"/>
  <c r="R1105" i="2"/>
  <c r="S1105" i="2"/>
  <c r="P1106" i="2"/>
  <c r="R1106" i="2"/>
  <c r="S1106" i="2"/>
  <c r="P1107" i="2"/>
  <c r="R1107" i="2"/>
  <c r="S1107" i="2"/>
  <c r="P1108" i="2"/>
  <c r="R1108" i="2"/>
  <c r="S1108" i="2"/>
  <c r="P1109" i="2"/>
  <c r="R1109" i="2"/>
  <c r="S1109" i="2"/>
  <c r="P1110" i="2"/>
  <c r="R1110" i="2"/>
  <c r="S1110" i="2"/>
  <c r="P1111" i="2"/>
  <c r="R1111" i="2"/>
  <c r="S1111" i="2"/>
  <c r="P1112" i="2"/>
  <c r="R1112" i="2"/>
  <c r="S1112" i="2"/>
  <c r="P1113" i="2"/>
  <c r="R1113" i="2"/>
  <c r="S1113" i="2"/>
  <c r="P1114" i="2"/>
  <c r="R1114" i="2"/>
  <c r="S1114" i="2"/>
  <c r="P1115" i="2"/>
  <c r="R1115" i="2"/>
  <c r="S1115" i="2"/>
  <c r="P1116" i="2"/>
  <c r="R1116" i="2"/>
  <c r="S1116" i="2"/>
  <c r="P1117" i="2"/>
  <c r="R1117" i="2"/>
  <c r="S1117" i="2"/>
  <c r="P1118" i="2"/>
  <c r="R1118" i="2"/>
  <c r="S1118" i="2"/>
  <c r="P1119" i="2"/>
  <c r="R1119" i="2"/>
  <c r="S1119" i="2"/>
  <c r="P1120" i="2"/>
  <c r="R1120" i="2"/>
  <c r="S1120" i="2"/>
  <c r="P1121" i="2"/>
  <c r="R1121" i="2"/>
  <c r="S1121" i="2"/>
  <c r="P1122" i="2"/>
  <c r="R1122" i="2"/>
  <c r="S1122" i="2"/>
  <c r="P1123" i="2"/>
  <c r="R1123" i="2"/>
  <c r="S1123" i="2"/>
  <c r="P1124" i="2"/>
  <c r="R1124" i="2"/>
  <c r="S1124" i="2"/>
  <c r="P1125" i="2"/>
  <c r="R1125" i="2"/>
  <c r="S1125" i="2"/>
  <c r="P1126" i="2"/>
  <c r="R1126" i="2"/>
  <c r="S1126" i="2"/>
  <c r="P1127" i="2"/>
  <c r="R1127" i="2"/>
  <c r="S1127" i="2"/>
  <c r="P1128" i="2"/>
  <c r="R1128" i="2"/>
  <c r="S1128" i="2"/>
  <c r="P1129" i="2"/>
  <c r="R1129" i="2"/>
  <c r="S1129" i="2"/>
  <c r="P1130" i="2"/>
  <c r="R1130" i="2"/>
  <c r="S1130" i="2"/>
  <c r="P1131" i="2"/>
  <c r="R1131" i="2"/>
  <c r="S1131" i="2"/>
  <c r="P1132" i="2"/>
  <c r="R1132" i="2"/>
  <c r="S1132" i="2"/>
  <c r="P1133" i="2"/>
  <c r="R1133" i="2"/>
  <c r="S1133" i="2"/>
  <c r="P1134" i="2"/>
  <c r="R1134" i="2"/>
  <c r="S1134" i="2"/>
  <c r="P1135" i="2"/>
  <c r="R1135" i="2"/>
  <c r="S1135" i="2"/>
  <c r="P1136" i="2"/>
  <c r="R1136" i="2"/>
  <c r="S1136" i="2"/>
  <c r="P1137" i="2"/>
  <c r="R1137" i="2"/>
  <c r="S1137" i="2"/>
  <c r="P1138" i="2"/>
  <c r="R1138" i="2"/>
  <c r="S1138" i="2"/>
  <c r="P1139" i="2"/>
  <c r="R1139" i="2"/>
  <c r="S1139" i="2"/>
  <c r="P1140" i="2"/>
  <c r="R1140" i="2"/>
  <c r="S1140" i="2"/>
  <c r="P1141" i="2"/>
  <c r="R1141" i="2"/>
  <c r="S1141" i="2"/>
  <c r="P1142" i="2"/>
  <c r="R1142" i="2"/>
  <c r="S1142" i="2"/>
  <c r="P1143" i="2"/>
  <c r="R1143" i="2"/>
  <c r="S1143" i="2"/>
  <c r="P1144" i="2"/>
  <c r="R1144" i="2"/>
  <c r="S1144" i="2"/>
  <c r="P1145" i="2"/>
  <c r="R1145" i="2"/>
  <c r="S1145" i="2"/>
  <c r="P1146" i="2"/>
  <c r="R1146" i="2"/>
  <c r="S1146" i="2"/>
  <c r="P1147" i="2"/>
  <c r="R1147" i="2"/>
  <c r="S1147" i="2"/>
  <c r="P1148" i="2"/>
  <c r="R1148" i="2"/>
  <c r="S1148" i="2"/>
  <c r="P1149" i="2"/>
  <c r="R1149" i="2"/>
  <c r="S1149" i="2"/>
  <c r="P1150" i="2"/>
  <c r="R1150" i="2"/>
  <c r="S1150" i="2"/>
  <c r="P1151" i="2"/>
  <c r="R1151" i="2"/>
  <c r="S1151" i="2"/>
  <c r="P1152" i="2"/>
  <c r="R1152" i="2"/>
  <c r="S1152" i="2"/>
  <c r="P1153" i="2"/>
  <c r="R1153" i="2"/>
  <c r="S1153" i="2"/>
  <c r="P1154" i="2"/>
  <c r="R1154" i="2"/>
  <c r="S1154" i="2"/>
  <c r="P1155" i="2"/>
  <c r="R1155" i="2"/>
  <c r="S1155" i="2"/>
  <c r="P1156" i="2"/>
  <c r="R1156" i="2"/>
  <c r="S1156" i="2"/>
  <c r="P1157" i="2"/>
  <c r="R1157" i="2"/>
  <c r="S1157" i="2"/>
  <c r="P1158" i="2"/>
  <c r="R1158" i="2"/>
  <c r="S1158" i="2"/>
  <c r="P1159" i="2"/>
  <c r="R1159" i="2"/>
  <c r="S1159" i="2"/>
  <c r="P1160" i="2"/>
  <c r="R1160" i="2"/>
  <c r="S1160" i="2"/>
  <c r="P1161" i="2"/>
  <c r="R1161" i="2"/>
  <c r="S1161" i="2"/>
  <c r="P1162" i="2"/>
  <c r="R1162" i="2"/>
  <c r="S1162" i="2"/>
  <c r="P1163" i="2"/>
  <c r="R1163" i="2"/>
  <c r="S1163" i="2"/>
  <c r="P1164" i="2"/>
  <c r="R1164" i="2"/>
  <c r="S1164" i="2"/>
  <c r="P1165" i="2"/>
  <c r="R1165" i="2"/>
  <c r="S1165" i="2"/>
  <c r="P1166" i="2"/>
  <c r="R1166" i="2"/>
  <c r="S1166" i="2"/>
  <c r="P1167" i="2"/>
  <c r="R1167" i="2"/>
  <c r="S1167" i="2"/>
  <c r="P1168" i="2"/>
  <c r="R1168" i="2"/>
  <c r="S1168" i="2"/>
  <c r="P1169" i="2"/>
  <c r="R1169" i="2"/>
  <c r="S1169" i="2"/>
  <c r="P1170" i="2"/>
  <c r="R1170" i="2"/>
  <c r="S1170" i="2"/>
  <c r="P1171" i="2"/>
  <c r="R1171" i="2"/>
  <c r="S1171" i="2"/>
  <c r="P1172" i="2"/>
  <c r="R1172" i="2"/>
  <c r="S1172" i="2"/>
  <c r="P1173" i="2"/>
  <c r="R1173" i="2"/>
  <c r="S1173" i="2"/>
  <c r="P1174" i="2"/>
  <c r="R1174" i="2"/>
  <c r="S1174" i="2"/>
  <c r="P1175" i="2"/>
  <c r="R1175" i="2"/>
  <c r="S1175" i="2"/>
  <c r="P1176" i="2"/>
  <c r="R1176" i="2"/>
  <c r="S1176" i="2"/>
  <c r="P1177" i="2"/>
  <c r="R1177" i="2"/>
  <c r="S1177" i="2"/>
  <c r="P1178" i="2"/>
  <c r="R1178" i="2"/>
  <c r="S1178" i="2"/>
  <c r="P1179" i="2"/>
  <c r="R1179" i="2"/>
  <c r="S1179" i="2"/>
  <c r="P1180" i="2"/>
  <c r="R1180" i="2"/>
  <c r="S1180" i="2"/>
  <c r="P1181" i="2"/>
  <c r="R1181" i="2"/>
  <c r="S1181" i="2"/>
  <c r="P1182" i="2"/>
  <c r="R1182" i="2"/>
  <c r="S1182" i="2"/>
  <c r="P1183" i="2"/>
  <c r="R1183" i="2"/>
  <c r="S1183" i="2"/>
  <c r="P1184" i="2"/>
  <c r="R1184" i="2"/>
  <c r="S1184" i="2"/>
  <c r="P1185" i="2"/>
  <c r="R1185" i="2"/>
  <c r="S1185" i="2"/>
  <c r="P1186" i="2"/>
  <c r="R1186" i="2"/>
  <c r="S1186" i="2"/>
  <c r="P1187" i="2"/>
  <c r="R1187" i="2"/>
  <c r="S1187" i="2"/>
  <c r="P1188" i="2"/>
  <c r="R1188" i="2"/>
  <c r="S1188" i="2"/>
  <c r="P1189" i="2"/>
  <c r="R1189" i="2"/>
  <c r="S1189" i="2"/>
  <c r="P1190" i="2"/>
  <c r="R1190" i="2"/>
  <c r="S1190" i="2"/>
  <c r="P1191" i="2"/>
  <c r="R1191" i="2"/>
  <c r="S1191" i="2"/>
  <c r="P1192" i="2"/>
  <c r="R1192" i="2"/>
  <c r="S1192" i="2"/>
  <c r="P1193" i="2"/>
  <c r="R1193" i="2"/>
  <c r="S1193" i="2"/>
  <c r="P1194" i="2"/>
  <c r="R1194" i="2"/>
  <c r="S1194" i="2"/>
  <c r="P1195" i="2"/>
  <c r="R1195" i="2"/>
  <c r="S1195" i="2"/>
  <c r="P1196" i="2"/>
  <c r="R1196" i="2"/>
  <c r="S1196" i="2"/>
  <c r="P1197" i="2"/>
  <c r="R1197" i="2"/>
  <c r="S1197" i="2"/>
  <c r="P1198" i="2"/>
  <c r="R1198" i="2"/>
  <c r="S1198" i="2"/>
  <c r="P1199" i="2"/>
  <c r="R1199" i="2"/>
  <c r="S1199" i="2"/>
  <c r="P1200" i="2"/>
  <c r="R1200" i="2"/>
  <c r="S1200" i="2"/>
  <c r="P1201" i="2"/>
  <c r="R1201" i="2"/>
  <c r="S1201" i="2"/>
  <c r="P1202" i="2"/>
  <c r="R1202" i="2"/>
  <c r="S1202" i="2"/>
  <c r="P1203" i="2"/>
  <c r="R1203" i="2"/>
  <c r="S1203" i="2"/>
  <c r="P1204" i="2"/>
  <c r="R1204" i="2"/>
  <c r="S1204" i="2"/>
  <c r="P1205" i="2"/>
  <c r="R1205" i="2"/>
  <c r="S1205" i="2"/>
  <c r="P1206" i="2"/>
  <c r="R1206" i="2"/>
  <c r="S1206" i="2"/>
  <c r="P1207" i="2"/>
  <c r="R1207" i="2"/>
  <c r="S1207" i="2"/>
  <c r="P1208" i="2"/>
  <c r="R1208" i="2"/>
  <c r="S1208" i="2"/>
  <c r="P1209" i="2"/>
  <c r="R1209" i="2"/>
  <c r="S1209" i="2"/>
  <c r="P1210" i="2"/>
  <c r="R1210" i="2"/>
  <c r="S1210" i="2"/>
  <c r="P1211" i="2"/>
  <c r="R1211" i="2"/>
  <c r="S1211" i="2"/>
  <c r="P1212" i="2"/>
  <c r="R1212" i="2"/>
  <c r="S1212" i="2"/>
  <c r="P1213" i="2"/>
  <c r="R1213" i="2"/>
  <c r="S1213" i="2"/>
  <c r="P1214" i="2"/>
  <c r="R1214" i="2"/>
  <c r="S1214" i="2"/>
  <c r="P1215" i="2"/>
  <c r="R1215" i="2"/>
  <c r="S1215" i="2"/>
  <c r="P1216" i="2"/>
  <c r="R1216" i="2"/>
  <c r="S1216" i="2"/>
  <c r="P1217" i="2"/>
  <c r="R1217" i="2"/>
  <c r="S1217" i="2"/>
  <c r="P1218" i="2"/>
  <c r="R1218" i="2"/>
  <c r="S1218" i="2"/>
  <c r="P1219" i="2"/>
  <c r="R1219" i="2"/>
  <c r="S1219" i="2"/>
  <c r="P1220" i="2"/>
  <c r="R1220" i="2"/>
  <c r="S1220" i="2"/>
  <c r="P1221" i="2"/>
  <c r="R1221" i="2"/>
  <c r="S1221" i="2"/>
  <c r="P1222" i="2"/>
  <c r="R1222" i="2"/>
  <c r="S1222" i="2"/>
  <c r="P1223" i="2"/>
  <c r="R1223" i="2"/>
  <c r="S1223" i="2"/>
  <c r="P1224" i="2"/>
  <c r="R1224" i="2"/>
  <c r="S1224" i="2"/>
  <c r="P1225" i="2"/>
  <c r="R1225" i="2"/>
  <c r="S1225" i="2"/>
  <c r="P1226" i="2"/>
  <c r="R1226" i="2"/>
  <c r="S1226" i="2"/>
  <c r="P1227" i="2"/>
  <c r="R1227" i="2"/>
  <c r="S1227" i="2"/>
  <c r="P1228" i="2"/>
  <c r="R1228" i="2"/>
  <c r="S1228" i="2"/>
  <c r="P1229" i="2"/>
  <c r="R1229" i="2"/>
  <c r="S1229" i="2"/>
  <c r="P1230" i="2"/>
  <c r="R1230" i="2"/>
  <c r="S1230" i="2"/>
  <c r="P1231" i="2"/>
  <c r="R1231" i="2"/>
  <c r="S1231" i="2"/>
  <c r="P1232" i="2"/>
  <c r="R1232" i="2"/>
  <c r="S1232" i="2"/>
  <c r="P1233" i="2"/>
  <c r="R1233" i="2"/>
  <c r="S1233" i="2"/>
  <c r="P1234" i="2"/>
  <c r="R1234" i="2"/>
  <c r="S1234" i="2"/>
  <c r="P1235" i="2"/>
  <c r="R1235" i="2"/>
  <c r="S1235" i="2"/>
  <c r="P1236" i="2"/>
  <c r="R1236" i="2"/>
  <c r="S1236" i="2"/>
  <c r="P1237" i="2"/>
  <c r="R1237" i="2"/>
  <c r="S1237" i="2"/>
  <c r="P1238" i="2"/>
  <c r="R1238" i="2"/>
  <c r="S1238" i="2"/>
  <c r="P1239" i="2"/>
  <c r="R1239" i="2"/>
  <c r="S1239" i="2"/>
  <c r="P1240" i="2"/>
  <c r="R1240" i="2"/>
  <c r="S1240" i="2"/>
  <c r="P1241" i="2"/>
  <c r="R1241" i="2"/>
  <c r="S1241" i="2"/>
  <c r="P1242" i="2"/>
  <c r="R1242" i="2"/>
  <c r="S1242" i="2"/>
  <c r="P1243" i="2"/>
  <c r="R1243" i="2"/>
  <c r="S1243" i="2"/>
  <c r="P1244" i="2"/>
  <c r="R1244" i="2"/>
  <c r="S1244" i="2"/>
  <c r="P1245" i="2"/>
  <c r="R1245" i="2"/>
  <c r="S1245" i="2"/>
  <c r="P1246" i="2"/>
  <c r="R1246" i="2"/>
  <c r="S1246" i="2"/>
  <c r="P1247" i="2"/>
  <c r="R1247" i="2"/>
  <c r="S1247" i="2"/>
  <c r="P1248" i="2"/>
  <c r="R1248" i="2"/>
  <c r="S1248" i="2"/>
  <c r="P1249" i="2"/>
  <c r="R1249" i="2"/>
  <c r="S1249" i="2"/>
  <c r="P1250" i="2"/>
  <c r="R1250" i="2"/>
  <c r="S1250" i="2"/>
  <c r="P1251" i="2"/>
  <c r="R1251" i="2"/>
  <c r="S1251" i="2"/>
  <c r="P1252" i="2"/>
  <c r="R1252" i="2"/>
  <c r="S1252" i="2"/>
  <c r="P1253" i="2"/>
  <c r="R1253" i="2"/>
  <c r="S1253" i="2"/>
  <c r="P1254" i="2"/>
  <c r="R1254" i="2"/>
  <c r="S1254" i="2"/>
  <c r="P1255" i="2"/>
  <c r="R1255" i="2"/>
  <c r="S1255" i="2"/>
  <c r="P1256" i="2"/>
  <c r="R1256" i="2"/>
  <c r="S1256" i="2"/>
  <c r="P1257" i="2"/>
  <c r="R1257" i="2"/>
  <c r="S1257" i="2"/>
  <c r="P1258" i="2"/>
  <c r="R1258" i="2"/>
  <c r="S1258" i="2"/>
  <c r="P1259" i="2"/>
  <c r="R1259" i="2"/>
  <c r="S1259" i="2"/>
  <c r="P1260" i="2"/>
  <c r="R1260" i="2"/>
  <c r="S1260" i="2"/>
  <c r="P1261" i="2"/>
  <c r="R1261" i="2"/>
  <c r="S1261" i="2"/>
  <c r="P1262" i="2"/>
  <c r="R1262" i="2"/>
  <c r="S1262" i="2"/>
  <c r="P1263" i="2"/>
  <c r="R1263" i="2"/>
  <c r="S1263" i="2"/>
  <c r="P1264" i="2"/>
  <c r="R1264" i="2"/>
  <c r="S1264" i="2"/>
  <c r="P1265" i="2"/>
  <c r="R1265" i="2"/>
  <c r="S1265" i="2"/>
  <c r="P1266" i="2"/>
  <c r="R1266" i="2"/>
  <c r="S1266" i="2"/>
  <c r="P1267" i="2"/>
  <c r="R1267" i="2"/>
  <c r="S1267" i="2"/>
  <c r="P1268" i="2"/>
  <c r="R1268" i="2"/>
  <c r="S1268" i="2"/>
  <c r="P1269" i="2"/>
  <c r="R1269" i="2"/>
  <c r="S1269" i="2"/>
  <c r="P1270" i="2"/>
  <c r="R1270" i="2"/>
  <c r="S1270" i="2"/>
  <c r="P1271" i="2"/>
  <c r="R1271" i="2"/>
  <c r="S1271" i="2"/>
  <c r="P1272" i="2"/>
  <c r="R1272" i="2"/>
  <c r="S1272" i="2"/>
  <c r="P1273" i="2"/>
  <c r="R1273" i="2"/>
  <c r="S1273" i="2"/>
  <c r="P1274" i="2"/>
  <c r="R1274" i="2"/>
  <c r="S1274" i="2"/>
  <c r="P1275" i="2"/>
  <c r="R1275" i="2"/>
  <c r="S1275" i="2"/>
  <c r="P1276" i="2"/>
  <c r="R1276" i="2"/>
  <c r="S1276" i="2"/>
  <c r="P1277" i="2"/>
  <c r="R1277" i="2"/>
  <c r="S1277" i="2"/>
  <c r="P1278" i="2"/>
  <c r="R1278" i="2"/>
  <c r="S1278" i="2"/>
  <c r="P1279" i="2"/>
  <c r="R1279" i="2"/>
  <c r="S1279" i="2"/>
  <c r="P1280" i="2"/>
  <c r="R1280" i="2"/>
  <c r="S1280" i="2"/>
  <c r="P1281" i="2"/>
  <c r="R1281" i="2"/>
  <c r="S1281" i="2"/>
  <c r="P1282" i="2"/>
  <c r="R1282" i="2"/>
  <c r="S1282" i="2"/>
  <c r="P1283" i="2"/>
  <c r="R1283" i="2"/>
  <c r="S1283" i="2"/>
  <c r="P1284" i="2"/>
  <c r="R1284" i="2"/>
  <c r="S1284" i="2"/>
  <c r="P1285" i="2"/>
  <c r="R1285" i="2"/>
  <c r="S1285" i="2"/>
  <c r="P1286" i="2"/>
  <c r="R1286" i="2"/>
  <c r="S1286" i="2"/>
  <c r="P1287" i="2"/>
  <c r="R1287" i="2"/>
  <c r="S1287" i="2"/>
  <c r="P1288" i="2"/>
  <c r="R1288" i="2"/>
  <c r="S1288" i="2"/>
  <c r="P1289" i="2"/>
  <c r="R1289" i="2"/>
  <c r="S1289" i="2"/>
  <c r="P1290" i="2"/>
  <c r="R1290" i="2"/>
  <c r="S1290" i="2"/>
  <c r="P1291" i="2"/>
  <c r="R1291" i="2"/>
  <c r="S1291" i="2"/>
  <c r="P1292" i="2"/>
  <c r="R1292" i="2"/>
  <c r="S1292" i="2"/>
  <c r="P1293" i="2"/>
  <c r="R1293" i="2"/>
  <c r="S1293" i="2"/>
  <c r="P1294" i="2"/>
  <c r="R1294" i="2"/>
  <c r="S1294" i="2"/>
  <c r="P1295" i="2"/>
  <c r="R1295" i="2"/>
  <c r="S1295" i="2"/>
  <c r="P1296" i="2"/>
  <c r="R1296" i="2"/>
  <c r="S1296" i="2"/>
  <c r="P1297" i="2"/>
  <c r="R1297" i="2"/>
  <c r="S1297" i="2"/>
  <c r="P1298" i="2"/>
  <c r="R1298" i="2"/>
  <c r="S1298" i="2"/>
  <c r="P1299" i="2"/>
  <c r="R1299" i="2"/>
  <c r="S1299" i="2"/>
  <c r="P1300" i="2"/>
  <c r="R1300" i="2"/>
  <c r="S1300" i="2"/>
  <c r="P1301" i="2"/>
  <c r="R1301" i="2"/>
  <c r="S1301" i="2"/>
  <c r="P1302" i="2"/>
  <c r="R1302" i="2"/>
  <c r="S1302" i="2"/>
  <c r="P1303" i="2"/>
  <c r="R1303" i="2"/>
  <c r="S1303" i="2"/>
  <c r="P1304" i="2"/>
  <c r="R1304" i="2"/>
  <c r="S1304" i="2"/>
  <c r="P1305" i="2"/>
  <c r="R1305" i="2"/>
  <c r="S1305" i="2"/>
  <c r="P1306" i="2"/>
  <c r="R1306" i="2"/>
  <c r="S1306" i="2"/>
  <c r="P1307" i="2"/>
  <c r="R1307" i="2"/>
  <c r="S1307" i="2"/>
  <c r="P1308" i="2"/>
  <c r="R1308" i="2"/>
  <c r="S1308" i="2"/>
  <c r="P1309" i="2"/>
  <c r="R1309" i="2"/>
  <c r="S1309" i="2"/>
  <c r="P1310" i="2"/>
  <c r="R1310" i="2"/>
  <c r="S1310" i="2"/>
  <c r="P1311" i="2"/>
  <c r="R1311" i="2"/>
  <c r="S1311" i="2"/>
  <c r="P1312" i="2"/>
  <c r="R1312" i="2"/>
  <c r="S1312" i="2"/>
  <c r="P1313" i="2"/>
  <c r="R1313" i="2"/>
  <c r="S1313" i="2"/>
  <c r="P1314" i="2"/>
  <c r="R1314" i="2"/>
  <c r="S1314" i="2"/>
  <c r="P1315" i="2"/>
  <c r="R1315" i="2"/>
  <c r="S1315" i="2"/>
  <c r="P1316" i="2"/>
  <c r="R1316" i="2"/>
  <c r="S1316" i="2"/>
  <c r="P1317" i="2"/>
  <c r="R1317" i="2"/>
  <c r="S1317" i="2"/>
  <c r="P1318" i="2"/>
  <c r="R1318" i="2"/>
  <c r="S1318" i="2"/>
  <c r="P1319" i="2"/>
  <c r="R1319" i="2"/>
  <c r="S1319" i="2"/>
  <c r="P1320" i="2"/>
  <c r="R1320" i="2"/>
  <c r="S1320" i="2"/>
  <c r="P1321" i="2"/>
  <c r="R1321" i="2"/>
  <c r="S1321" i="2"/>
  <c r="P1322" i="2"/>
  <c r="R1322" i="2"/>
  <c r="S1322" i="2"/>
  <c r="P1323" i="2"/>
  <c r="R1323" i="2"/>
  <c r="S1323" i="2"/>
  <c r="P1324" i="2"/>
  <c r="R1324" i="2"/>
  <c r="S1324" i="2"/>
  <c r="P1325" i="2"/>
  <c r="R1325" i="2"/>
  <c r="S1325" i="2"/>
  <c r="P1326" i="2"/>
  <c r="R1326" i="2"/>
  <c r="S1326" i="2"/>
  <c r="P1327" i="2"/>
  <c r="R1327" i="2"/>
  <c r="S1327" i="2"/>
  <c r="P1328" i="2"/>
  <c r="R1328" i="2"/>
  <c r="S1328" i="2"/>
  <c r="P1329" i="2"/>
  <c r="R1329" i="2"/>
  <c r="S1329" i="2"/>
  <c r="P1330" i="2"/>
  <c r="R1330" i="2"/>
  <c r="S1330" i="2"/>
  <c r="P1331" i="2"/>
  <c r="R1331" i="2"/>
  <c r="S1331" i="2"/>
  <c r="P1332" i="2"/>
  <c r="R1332" i="2"/>
  <c r="S1332" i="2"/>
  <c r="P1333" i="2"/>
  <c r="R1333" i="2"/>
  <c r="S1333" i="2"/>
  <c r="P1334" i="2"/>
  <c r="R1334" i="2"/>
  <c r="S1334" i="2"/>
  <c r="P1335" i="2"/>
  <c r="R1335" i="2"/>
  <c r="S1335" i="2"/>
  <c r="P1336" i="2"/>
  <c r="R1336" i="2"/>
  <c r="S1336" i="2"/>
  <c r="P1337" i="2"/>
  <c r="R1337" i="2"/>
  <c r="S1337" i="2"/>
  <c r="P1338" i="2"/>
  <c r="R1338" i="2"/>
  <c r="S1338" i="2"/>
  <c r="P1339" i="2"/>
  <c r="R1339" i="2"/>
  <c r="S1339" i="2"/>
  <c r="P1340" i="2"/>
  <c r="R1340" i="2"/>
  <c r="S1340" i="2"/>
  <c r="P1341" i="2"/>
  <c r="R1341" i="2"/>
  <c r="S1341" i="2"/>
  <c r="P1342" i="2"/>
  <c r="R1342" i="2"/>
  <c r="S1342" i="2"/>
  <c r="P1343" i="2"/>
  <c r="R1343" i="2"/>
  <c r="S1343" i="2"/>
  <c r="P1344" i="2"/>
  <c r="R1344" i="2"/>
  <c r="S1344" i="2"/>
  <c r="P1345" i="2"/>
  <c r="R1345" i="2"/>
  <c r="S1345" i="2"/>
  <c r="P1346" i="2"/>
  <c r="R1346" i="2"/>
  <c r="S1346" i="2"/>
  <c r="P1347" i="2"/>
  <c r="R1347" i="2"/>
  <c r="S1347" i="2"/>
  <c r="P1348" i="2"/>
  <c r="R1348" i="2"/>
  <c r="S1348" i="2"/>
  <c r="P1349" i="2"/>
  <c r="R1349" i="2"/>
  <c r="S1349" i="2"/>
  <c r="P1350" i="2"/>
  <c r="R1350" i="2"/>
  <c r="S1350" i="2"/>
  <c r="P1351" i="2"/>
  <c r="R1351" i="2"/>
  <c r="S1351" i="2"/>
  <c r="P1352" i="2"/>
  <c r="R1352" i="2"/>
  <c r="S1352" i="2"/>
  <c r="P1353" i="2"/>
  <c r="R1353" i="2"/>
  <c r="S1353" i="2"/>
  <c r="P1354" i="2"/>
  <c r="R1354" i="2"/>
  <c r="S1354" i="2"/>
  <c r="P1355" i="2"/>
  <c r="R1355" i="2"/>
  <c r="S1355" i="2"/>
  <c r="P1356" i="2"/>
  <c r="R1356" i="2"/>
  <c r="S1356" i="2"/>
  <c r="P1357" i="2"/>
  <c r="R1357" i="2"/>
  <c r="S1357" i="2"/>
  <c r="P1358" i="2"/>
  <c r="R1358" i="2"/>
  <c r="S1358" i="2"/>
  <c r="P1359" i="2"/>
  <c r="R1359" i="2"/>
  <c r="S1359" i="2"/>
  <c r="P1360" i="2"/>
  <c r="R1360" i="2"/>
  <c r="S1360" i="2"/>
  <c r="P1361" i="2"/>
  <c r="R1361" i="2"/>
  <c r="S1361" i="2"/>
  <c r="P1362" i="2"/>
  <c r="R1362" i="2"/>
  <c r="S1362" i="2"/>
  <c r="P1363" i="2"/>
  <c r="R1363" i="2"/>
  <c r="S1363" i="2"/>
  <c r="P1364" i="2"/>
  <c r="R1364" i="2"/>
  <c r="S1364" i="2"/>
  <c r="P1365" i="2"/>
  <c r="R1365" i="2"/>
  <c r="S1365" i="2"/>
  <c r="P1366" i="2"/>
  <c r="R1366" i="2"/>
  <c r="S1366" i="2"/>
  <c r="P1367" i="2"/>
  <c r="R1367" i="2"/>
  <c r="S1367" i="2"/>
  <c r="P1368" i="2"/>
  <c r="R1368" i="2"/>
  <c r="S1368" i="2"/>
  <c r="P1369" i="2"/>
  <c r="R1369" i="2"/>
  <c r="S1369" i="2"/>
  <c r="P1370" i="2"/>
  <c r="R1370" i="2"/>
  <c r="S1370" i="2"/>
  <c r="P1371" i="2"/>
  <c r="R1371" i="2"/>
  <c r="S1371" i="2"/>
  <c r="P1372" i="2"/>
  <c r="R1372" i="2"/>
  <c r="S1372" i="2"/>
  <c r="P1373" i="2"/>
  <c r="R1373" i="2"/>
  <c r="S1373" i="2"/>
  <c r="P1374" i="2"/>
  <c r="R1374" i="2"/>
  <c r="S1374" i="2"/>
  <c r="P1375" i="2"/>
  <c r="R1375" i="2"/>
  <c r="S1375" i="2"/>
  <c r="P1376" i="2"/>
  <c r="R1376" i="2"/>
  <c r="S1376" i="2"/>
  <c r="P1377" i="2"/>
  <c r="R1377" i="2"/>
  <c r="S1377" i="2"/>
  <c r="P1378" i="2"/>
  <c r="R1378" i="2"/>
  <c r="S1378" i="2"/>
  <c r="P1379" i="2"/>
  <c r="R1379" i="2"/>
  <c r="S1379" i="2"/>
  <c r="P1380" i="2"/>
  <c r="R1380" i="2"/>
  <c r="S1380" i="2"/>
  <c r="P1381" i="2"/>
  <c r="R1381" i="2"/>
  <c r="S1381" i="2"/>
  <c r="P1382" i="2"/>
  <c r="R1382" i="2"/>
  <c r="S1382" i="2"/>
  <c r="P1383" i="2"/>
  <c r="R1383" i="2"/>
  <c r="S1383" i="2"/>
  <c r="P1384" i="2"/>
  <c r="R1384" i="2"/>
  <c r="S1384" i="2"/>
  <c r="P1385" i="2"/>
  <c r="R1385" i="2"/>
  <c r="S1385" i="2"/>
  <c r="P1386" i="2"/>
  <c r="R1386" i="2"/>
  <c r="S1386" i="2"/>
  <c r="P1387" i="2"/>
  <c r="R1387" i="2"/>
  <c r="S1387" i="2"/>
  <c r="P1388" i="2"/>
  <c r="R1388" i="2"/>
  <c r="S1388" i="2"/>
  <c r="P1389" i="2"/>
  <c r="R1389" i="2"/>
  <c r="S1389" i="2"/>
  <c r="P1390" i="2"/>
  <c r="R1390" i="2"/>
  <c r="S1390" i="2"/>
  <c r="P1391" i="2"/>
  <c r="R1391" i="2"/>
  <c r="S1391" i="2"/>
  <c r="P1392" i="2"/>
  <c r="R1392" i="2"/>
  <c r="S1392" i="2"/>
  <c r="P1393" i="2"/>
  <c r="R1393" i="2"/>
  <c r="S1393" i="2"/>
  <c r="P1394" i="2"/>
  <c r="R1394" i="2"/>
  <c r="S1394" i="2"/>
  <c r="P1395" i="2"/>
  <c r="R1395" i="2"/>
  <c r="S1395" i="2"/>
  <c r="P1396" i="2"/>
  <c r="R1396" i="2"/>
  <c r="S1396" i="2"/>
  <c r="P1397" i="2"/>
  <c r="R1397" i="2"/>
  <c r="S1397" i="2"/>
  <c r="P1398" i="2"/>
  <c r="R1398" i="2"/>
  <c r="S1398" i="2"/>
  <c r="P1399" i="2"/>
  <c r="R1399" i="2"/>
  <c r="S1399" i="2"/>
  <c r="P1400" i="2"/>
  <c r="R1400" i="2"/>
  <c r="S1400" i="2"/>
  <c r="P1401" i="2"/>
  <c r="R1401" i="2"/>
  <c r="S1401" i="2"/>
  <c r="P1402" i="2"/>
  <c r="R1402" i="2"/>
  <c r="S1402" i="2"/>
  <c r="P1403" i="2"/>
  <c r="R1403" i="2"/>
  <c r="S1403" i="2"/>
  <c r="P1404" i="2"/>
  <c r="R1404" i="2"/>
  <c r="S1404" i="2"/>
  <c r="P1405" i="2"/>
  <c r="R1405" i="2"/>
  <c r="S1405" i="2"/>
  <c r="P1406" i="2"/>
  <c r="R1406" i="2"/>
  <c r="S1406" i="2"/>
  <c r="P1407" i="2"/>
  <c r="R1407" i="2"/>
  <c r="S1407" i="2"/>
  <c r="P1408" i="2"/>
  <c r="R1408" i="2"/>
  <c r="S1408" i="2"/>
  <c r="P1409" i="2"/>
  <c r="R1409" i="2"/>
  <c r="S1409" i="2"/>
  <c r="P1410" i="2"/>
  <c r="R1410" i="2"/>
  <c r="S1410" i="2"/>
  <c r="P1411" i="2"/>
  <c r="R1411" i="2"/>
  <c r="S1411" i="2"/>
  <c r="P1412" i="2"/>
  <c r="R1412" i="2"/>
  <c r="S1412" i="2"/>
  <c r="P1413" i="2"/>
  <c r="R1413" i="2"/>
  <c r="S1413" i="2"/>
  <c r="C23" i="3"/>
  <c r="T2" i="2"/>
  <c r="U2" i="2"/>
  <c r="T3" i="2"/>
  <c r="U3" i="2"/>
  <c r="U4" i="2"/>
  <c r="T5" i="2"/>
  <c r="U5" i="2"/>
  <c r="T6" i="2"/>
  <c r="U6" i="2"/>
  <c r="U7" i="2"/>
  <c r="U8" i="2"/>
  <c r="U9" i="2"/>
  <c r="U10" i="2"/>
  <c r="U11" i="2"/>
  <c r="T12" i="2"/>
  <c r="U12" i="2"/>
  <c r="T13" i="2"/>
  <c r="U13" i="2"/>
  <c r="T14" i="2"/>
  <c r="U14" i="2"/>
  <c r="T15" i="2"/>
  <c r="U15" i="2"/>
  <c r="T16" i="2"/>
  <c r="U16" i="2"/>
  <c r="T17" i="2"/>
  <c r="U17" i="2"/>
  <c r="T18" i="2"/>
  <c r="U18" i="2"/>
  <c r="T19" i="2"/>
  <c r="U19" i="2"/>
  <c r="T20" i="2"/>
  <c r="U20" i="2"/>
  <c r="T21" i="2"/>
  <c r="U21" i="2"/>
  <c r="T22" i="2"/>
  <c r="U22" i="2"/>
  <c r="T23" i="2"/>
  <c r="U23" i="2"/>
  <c r="T24" i="2"/>
  <c r="U24" i="2"/>
  <c r="T25" i="2"/>
  <c r="U25" i="2"/>
  <c r="T26" i="2"/>
  <c r="U26" i="2"/>
  <c r="T27" i="2"/>
  <c r="U27" i="2"/>
  <c r="U28" i="2"/>
  <c r="T29" i="2"/>
  <c r="U29" i="2"/>
  <c r="T30" i="2"/>
  <c r="U30" i="2"/>
  <c r="T31" i="2"/>
  <c r="U31" i="2"/>
  <c r="T32" i="2"/>
  <c r="U32" i="2"/>
  <c r="T33" i="2"/>
  <c r="U33" i="2"/>
  <c r="T34" i="2"/>
  <c r="U34" i="2"/>
  <c r="U35" i="2"/>
  <c r="U36" i="2"/>
  <c r="U37" i="2"/>
  <c r="U38" i="2"/>
  <c r="U42" i="2"/>
  <c r="U43" i="2"/>
  <c r="T44" i="2"/>
  <c r="U44" i="2"/>
  <c r="U46" i="2"/>
  <c r="U48" i="2"/>
  <c r="T49" i="2"/>
  <c r="U49" i="2"/>
  <c r="U50" i="2"/>
  <c r="T52" i="2"/>
  <c r="U52" i="2"/>
  <c r="T56" i="2"/>
  <c r="U56" i="2"/>
  <c r="U57" i="2"/>
  <c r="U58" i="2"/>
  <c r="U59" i="2"/>
  <c r="T60" i="2"/>
  <c r="U60" i="2"/>
  <c r="T61" i="2"/>
  <c r="U61" i="2"/>
  <c r="T62" i="2"/>
  <c r="U62" i="2"/>
  <c r="T63" i="2"/>
  <c r="U63" i="2"/>
  <c r="T65" i="2"/>
  <c r="U65" i="2"/>
  <c r="T66" i="2"/>
  <c r="U66" i="2"/>
  <c r="U68" i="2"/>
  <c r="U72" i="2"/>
  <c r="T73" i="2"/>
  <c r="U73" i="2"/>
  <c r="T74" i="2"/>
  <c r="U74" i="2"/>
  <c r="T75" i="2"/>
  <c r="U75" i="2"/>
  <c r="T76" i="2"/>
  <c r="U76" i="2"/>
  <c r="U77" i="2"/>
  <c r="U80" i="2"/>
  <c r="U81" i="2"/>
  <c r="U82" i="2"/>
  <c r="T84" i="2"/>
  <c r="U84" i="2"/>
  <c r="T86" i="2"/>
  <c r="U86" i="2"/>
  <c r="U88" i="2"/>
  <c r="T89" i="2"/>
  <c r="U89" i="2"/>
  <c r="T90" i="2"/>
  <c r="U90" i="2"/>
  <c r="T91" i="2"/>
  <c r="U91" i="2"/>
  <c r="T92" i="2"/>
  <c r="U92" i="2"/>
  <c r="T93" i="2"/>
  <c r="U93" i="2"/>
  <c r="T94" i="2"/>
  <c r="U94" i="2"/>
  <c r="U95" i="2"/>
  <c r="U96" i="2"/>
  <c r="T97" i="2"/>
  <c r="U97" i="2"/>
  <c r="T98" i="2"/>
  <c r="U98" i="2"/>
  <c r="T99" i="2"/>
  <c r="U99" i="2"/>
  <c r="T100" i="2"/>
  <c r="U100" i="2"/>
  <c r="U101" i="2"/>
  <c r="U102" i="2"/>
  <c r="T103" i="2"/>
  <c r="U103" i="2"/>
  <c r="U104" i="2"/>
  <c r="T105" i="2"/>
  <c r="U105" i="2"/>
  <c r="T106" i="2"/>
  <c r="U106" i="2"/>
  <c r="T107" i="2"/>
  <c r="U107" i="2"/>
  <c r="T108" i="2"/>
  <c r="U108" i="2"/>
  <c r="T109" i="2"/>
  <c r="U109" i="2"/>
  <c r="U110" i="2"/>
  <c r="U111" i="2"/>
  <c r="U112" i="2"/>
  <c r="U113" i="2"/>
  <c r="T115" i="2"/>
  <c r="U115" i="2"/>
  <c r="T116" i="2"/>
  <c r="U116" i="2"/>
  <c r="T117" i="2"/>
  <c r="U117" i="2"/>
  <c r="U118" i="2"/>
  <c r="T119" i="2"/>
  <c r="U119" i="2"/>
  <c r="T120" i="2"/>
  <c r="U120" i="2"/>
  <c r="U123" i="2"/>
  <c r="U124" i="2"/>
  <c r="T125" i="2"/>
  <c r="U125" i="2"/>
  <c r="U126" i="2"/>
  <c r="U127" i="2"/>
  <c r="U128" i="2"/>
  <c r="U131" i="2"/>
  <c r="U132" i="2"/>
  <c r="U133" i="2"/>
  <c r="U134" i="2"/>
  <c r="U139" i="2"/>
  <c r="T140" i="2"/>
  <c r="U140" i="2"/>
  <c r="U141" i="2"/>
  <c r="T142" i="2"/>
  <c r="U142" i="2"/>
  <c r="T143" i="2"/>
  <c r="U143" i="2"/>
  <c r="T145" i="2"/>
  <c r="U145" i="2"/>
  <c r="T146" i="2"/>
  <c r="U146" i="2"/>
  <c r="T147" i="2"/>
  <c r="U147" i="2"/>
  <c r="T148" i="2"/>
  <c r="U148" i="2"/>
  <c r="U149" i="2"/>
  <c r="U150" i="2"/>
  <c r="T151" i="2"/>
  <c r="U151" i="2"/>
  <c r="T152" i="2"/>
  <c r="U152" i="2"/>
  <c r="T153" i="2"/>
  <c r="U153" i="2"/>
  <c r="T154" i="2"/>
  <c r="U154" i="2"/>
  <c r="U155" i="2"/>
  <c r="T156" i="2"/>
  <c r="U156" i="2"/>
  <c r="T157" i="2"/>
  <c r="U157" i="2"/>
  <c r="U158" i="2"/>
  <c r="U159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T264" i="2"/>
  <c r="U264" i="2"/>
  <c r="T265" i="2"/>
  <c r="U265" i="2"/>
  <c r="T266" i="2"/>
  <c r="U266" i="2"/>
  <c r="T267" i="2"/>
  <c r="U267" i="2"/>
  <c r="T268" i="2"/>
  <c r="U268" i="2"/>
  <c r="T269" i="2"/>
  <c r="U269" i="2"/>
  <c r="T270" i="2"/>
  <c r="U270" i="2"/>
  <c r="T271" i="2"/>
  <c r="U271" i="2"/>
  <c r="U272" i="2"/>
  <c r="T273" i="2"/>
  <c r="U273" i="2"/>
  <c r="T274" i="2"/>
  <c r="U274" i="2"/>
  <c r="T275" i="2"/>
  <c r="U275" i="2"/>
  <c r="T276" i="2"/>
  <c r="U276" i="2"/>
  <c r="T277" i="2"/>
  <c r="U277" i="2"/>
  <c r="T278" i="2"/>
  <c r="U278" i="2"/>
  <c r="T279" i="2"/>
  <c r="U279" i="2"/>
  <c r="T280" i="2"/>
  <c r="U280" i="2"/>
  <c r="T281" i="2"/>
  <c r="U281" i="2"/>
  <c r="T282" i="2"/>
  <c r="U282" i="2"/>
  <c r="U283" i="2"/>
  <c r="U284" i="2"/>
  <c r="U285" i="2"/>
  <c r="T286" i="2"/>
  <c r="U286" i="2"/>
  <c r="U287" i="2"/>
  <c r="U288" i="2"/>
  <c r="U289" i="2"/>
  <c r="U290" i="2"/>
  <c r="U291" i="2"/>
  <c r="U292" i="2"/>
  <c r="U293" i="2"/>
  <c r="U294" i="2"/>
  <c r="U295" i="2"/>
  <c r="T296" i="2"/>
  <c r="U296" i="2"/>
  <c r="U297" i="2"/>
  <c r="T298" i="2"/>
  <c r="U298" i="2"/>
  <c r="T299" i="2"/>
  <c r="U299" i="2"/>
  <c r="T300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T401" i="2"/>
  <c r="U401" i="2"/>
  <c r="U402" i="2"/>
  <c r="T403" i="2"/>
  <c r="U403" i="2"/>
  <c r="T404" i="2"/>
  <c r="U404" i="2"/>
  <c r="T405" i="2"/>
  <c r="U405" i="2"/>
  <c r="T406" i="2"/>
  <c r="U406" i="2"/>
  <c r="T407" i="2"/>
  <c r="U407" i="2"/>
  <c r="T408" i="2"/>
  <c r="U408" i="2"/>
  <c r="T409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T430" i="2"/>
  <c r="U430" i="2"/>
  <c r="T431" i="2"/>
  <c r="U431" i="2"/>
  <c r="T432" i="2"/>
  <c r="U432" i="2"/>
  <c r="T433" i="2"/>
  <c r="U433" i="2"/>
  <c r="T434" i="2"/>
  <c r="U434" i="2"/>
  <c r="U435" i="2"/>
  <c r="U436" i="2"/>
  <c r="U437" i="2"/>
  <c r="T438" i="2"/>
  <c r="U438" i="2"/>
  <c r="T439" i="2"/>
  <c r="U439" i="2"/>
  <c r="T440" i="2"/>
  <c r="U440" i="2"/>
  <c r="T441" i="2"/>
  <c r="U441" i="2"/>
  <c r="T442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T454" i="2"/>
  <c r="U454" i="2"/>
  <c r="T455" i="2"/>
  <c r="U455" i="2"/>
  <c r="T456" i="2"/>
  <c r="U456" i="2"/>
  <c r="U457" i="2"/>
  <c r="U458" i="2"/>
  <c r="U459" i="2"/>
  <c r="U460" i="2"/>
  <c r="T461" i="2"/>
  <c r="U461" i="2"/>
  <c r="T462" i="2"/>
  <c r="U462" i="2"/>
  <c r="T463" i="2"/>
  <c r="U463" i="2"/>
  <c r="T464" i="2"/>
  <c r="U464" i="2"/>
  <c r="T465" i="2"/>
  <c r="U465" i="2"/>
  <c r="U466" i="2"/>
  <c r="U467" i="2"/>
  <c r="U468" i="2"/>
  <c r="T469" i="2"/>
  <c r="U469" i="2"/>
  <c r="U470" i="2"/>
  <c r="U471" i="2"/>
  <c r="U472" i="2"/>
  <c r="U473" i="2"/>
  <c r="T474" i="2"/>
  <c r="U474" i="2"/>
  <c r="T475" i="2"/>
  <c r="U475" i="2"/>
  <c r="U476" i="2"/>
  <c r="U477" i="2"/>
  <c r="U478" i="2"/>
  <c r="U479" i="2"/>
  <c r="T480" i="2"/>
  <c r="U480" i="2"/>
  <c r="T481" i="2"/>
  <c r="U481" i="2"/>
  <c r="T482" i="2"/>
  <c r="U482" i="2"/>
  <c r="U483" i="2"/>
  <c r="U484" i="2"/>
  <c r="U485" i="2"/>
  <c r="U486" i="2"/>
  <c r="U487" i="2"/>
  <c r="U488" i="2"/>
  <c r="T489" i="2"/>
  <c r="U489" i="2"/>
  <c r="T490" i="2"/>
  <c r="U490" i="2"/>
  <c r="U491" i="2"/>
  <c r="T492" i="2"/>
  <c r="U492" i="2"/>
  <c r="U493" i="2"/>
  <c r="U494" i="2"/>
  <c r="U495" i="2"/>
  <c r="U496" i="2"/>
  <c r="U497" i="2"/>
  <c r="U498" i="2"/>
  <c r="T499" i="2"/>
  <c r="U499" i="2"/>
  <c r="T500" i="2"/>
  <c r="U500" i="2"/>
  <c r="T501" i="2"/>
  <c r="U501" i="2"/>
  <c r="T502" i="2"/>
  <c r="U502" i="2"/>
  <c r="T503" i="2"/>
  <c r="U503" i="2"/>
  <c r="T504" i="2"/>
  <c r="U504" i="2"/>
  <c r="T505" i="2"/>
  <c r="U505" i="2"/>
  <c r="T506" i="2"/>
  <c r="U506" i="2"/>
  <c r="T507" i="2"/>
  <c r="U507" i="2"/>
  <c r="T508" i="2"/>
  <c r="U508" i="2"/>
  <c r="T509" i="2"/>
  <c r="U509" i="2"/>
  <c r="T510" i="2"/>
  <c r="U510" i="2"/>
  <c r="T511" i="2"/>
  <c r="U511" i="2"/>
  <c r="T512" i="2"/>
  <c r="U512" i="2"/>
  <c r="U513" i="2"/>
  <c r="U514" i="2"/>
  <c r="T515" i="2"/>
  <c r="U515" i="2"/>
  <c r="T516" i="2"/>
  <c r="U516" i="2"/>
  <c r="T517" i="2"/>
  <c r="U517" i="2"/>
  <c r="U518" i="2"/>
  <c r="U519" i="2"/>
  <c r="T520" i="2"/>
  <c r="U520" i="2"/>
  <c r="T521" i="2"/>
  <c r="U521" i="2"/>
  <c r="T522" i="2"/>
  <c r="U522" i="2"/>
  <c r="T523" i="2"/>
  <c r="U523" i="2"/>
  <c r="U524" i="2"/>
  <c r="T525" i="2"/>
  <c r="U525" i="2"/>
  <c r="U526" i="2"/>
  <c r="T527" i="2"/>
  <c r="U527" i="2"/>
  <c r="U528" i="2"/>
  <c r="T529" i="2"/>
  <c r="U529" i="2"/>
  <c r="U530" i="2"/>
  <c r="T531" i="2"/>
  <c r="U531" i="2"/>
  <c r="T532" i="2"/>
  <c r="U532" i="2"/>
  <c r="T533" i="2"/>
  <c r="U533" i="2"/>
  <c r="T534" i="2"/>
  <c r="U534" i="2"/>
  <c r="T535" i="2"/>
  <c r="U535" i="2"/>
  <c r="U536" i="2"/>
  <c r="T537" i="2"/>
  <c r="U537" i="2"/>
  <c r="T538" i="2"/>
  <c r="U538" i="2"/>
  <c r="T539" i="2"/>
  <c r="U539" i="2"/>
  <c r="T540" i="2"/>
  <c r="U540" i="2"/>
  <c r="T541" i="2"/>
  <c r="U541" i="2"/>
  <c r="T542" i="2"/>
  <c r="U542" i="2"/>
  <c r="U543" i="2"/>
  <c r="T544" i="2"/>
  <c r="U544" i="2"/>
  <c r="U545" i="2"/>
  <c r="U546" i="2"/>
  <c r="U547" i="2"/>
  <c r="T548" i="2"/>
  <c r="U548" i="2"/>
  <c r="T549" i="2"/>
  <c r="U549" i="2"/>
  <c r="T550" i="2"/>
  <c r="U550" i="2"/>
  <c r="T551" i="2"/>
  <c r="U551" i="2"/>
  <c r="T552" i="2"/>
  <c r="U552" i="2"/>
  <c r="T553" i="2"/>
  <c r="U553" i="2"/>
  <c r="T554" i="2"/>
  <c r="U554" i="2"/>
  <c r="T555" i="2"/>
  <c r="U555" i="2"/>
  <c r="T556" i="2"/>
  <c r="U556" i="2"/>
  <c r="U557" i="2"/>
  <c r="T558" i="2"/>
  <c r="U558" i="2"/>
  <c r="T559" i="2"/>
  <c r="U559" i="2"/>
  <c r="T560" i="2"/>
  <c r="U560" i="2"/>
  <c r="T561" i="2"/>
  <c r="U561" i="2"/>
  <c r="U562" i="2"/>
  <c r="U563" i="2"/>
  <c r="T564" i="2"/>
  <c r="U564" i="2"/>
  <c r="T565" i="2"/>
  <c r="U565" i="2"/>
  <c r="U566" i="2"/>
  <c r="T567" i="2"/>
  <c r="U567" i="2"/>
  <c r="U568" i="2"/>
  <c r="U569" i="2"/>
  <c r="U570" i="2"/>
  <c r="T571" i="2"/>
  <c r="U571" i="2"/>
  <c r="U572" i="2"/>
  <c r="U573" i="2"/>
  <c r="U574" i="2"/>
  <c r="U575" i="2"/>
  <c r="U576" i="2"/>
  <c r="U577" i="2"/>
  <c r="T578" i="2"/>
  <c r="U578" i="2"/>
  <c r="T579" i="2"/>
  <c r="U579" i="2"/>
  <c r="T580" i="2"/>
  <c r="U580" i="2"/>
  <c r="T581" i="2"/>
  <c r="U581" i="2"/>
  <c r="U582" i="2"/>
  <c r="T583" i="2"/>
  <c r="U583" i="2"/>
  <c r="U584" i="2"/>
  <c r="T585" i="2"/>
  <c r="U585" i="2"/>
  <c r="T586" i="2"/>
  <c r="U586" i="2"/>
  <c r="T587" i="2"/>
  <c r="U587" i="2"/>
  <c r="T588" i="2"/>
  <c r="U588" i="2"/>
  <c r="U589" i="2"/>
  <c r="T590" i="2"/>
  <c r="U590" i="2"/>
  <c r="U591" i="2"/>
  <c r="U592" i="2"/>
  <c r="U593" i="2"/>
  <c r="U594" i="2"/>
  <c r="T595" i="2"/>
  <c r="U595" i="2"/>
  <c r="U596" i="2"/>
  <c r="U597" i="2"/>
  <c r="T598" i="2"/>
  <c r="U598" i="2"/>
  <c r="T599" i="2"/>
  <c r="U599" i="2"/>
  <c r="U600" i="2"/>
  <c r="T601" i="2"/>
  <c r="U601" i="2"/>
  <c r="U602" i="2"/>
  <c r="T603" i="2"/>
  <c r="U603" i="2"/>
  <c r="U604" i="2"/>
  <c r="T605" i="2"/>
  <c r="U605" i="2"/>
  <c r="T606" i="2"/>
  <c r="U606" i="2"/>
  <c r="U607" i="2"/>
  <c r="T608" i="2"/>
  <c r="U608" i="2"/>
  <c r="T609" i="2"/>
  <c r="U609" i="2"/>
  <c r="T610" i="2"/>
  <c r="U610" i="2"/>
  <c r="T611" i="2"/>
  <c r="U611" i="2"/>
  <c r="T612" i="2"/>
  <c r="U612" i="2"/>
  <c r="T613" i="2"/>
  <c r="U613" i="2"/>
  <c r="T614" i="2"/>
  <c r="U614" i="2"/>
  <c r="T615" i="2"/>
  <c r="U615" i="2"/>
  <c r="U616" i="2"/>
  <c r="T617" i="2"/>
  <c r="U617" i="2"/>
  <c r="T618" i="2"/>
  <c r="U618" i="2"/>
  <c r="U619" i="2"/>
  <c r="T620" i="2"/>
  <c r="U620" i="2"/>
  <c r="T621" i="2"/>
  <c r="U621" i="2"/>
  <c r="T622" i="2"/>
  <c r="U622" i="2"/>
  <c r="T623" i="2"/>
  <c r="U623" i="2"/>
  <c r="T624" i="2"/>
  <c r="U624" i="2"/>
  <c r="T625" i="2"/>
  <c r="U625" i="2"/>
  <c r="T626" i="2"/>
  <c r="U626" i="2"/>
  <c r="T627" i="2"/>
  <c r="U627" i="2"/>
  <c r="U628" i="2"/>
  <c r="U629" i="2"/>
  <c r="U630" i="2"/>
  <c r="T631" i="2"/>
  <c r="U631" i="2"/>
  <c r="T632" i="2"/>
  <c r="U632" i="2"/>
  <c r="T633" i="2"/>
  <c r="U633" i="2"/>
  <c r="T634" i="2"/>
  <c r="U634" i="2"/>
  <c r="T635" i="2"/>
  <c r="U635" i="2"/>
  <c r="U636" i="2"/>
  <c r="U637" i="2"/>
  <c r="U638" i="2"/>
  <c r="U639" i="2"/>
  <c r="U640" i="2"/>
  <c r="U641" i="2"/>
  <c r="U642" i="2"/>
  <c r="T643" i="2"/>
  <c r="U643" i="2"/>
  <c r="T644" i="2"/>
  <c r="U644" i="2"/>
  <c r="T645" i="2"/>
  <c r="U645" i="2"/>
  <c r="T646" i="2"/>
  <c r="U646" i="2"/>
  <c r="T647" i="2"/>
  <c r="U647" i="2"/>
  <c r="T648" i="2"/>
  <c r="U648" i="2"/>
  <c r="U649" i="2"/>
  <c r="T650" i="2"/>
  <c r="U650" i="2"/>
  <c r="T651" i="2"/>
  <c r="U651" i="2"/>
  <c r="U652" i="2"/>
  <c r="T653" i="2"/>
  <c r="U653" i="2"/>
  <c r="T654" i="2"/>
  <c r="U654" i="2"/>
  <c r="T655" i="2"/>
  <c r="U655" i="2"/>
  <c r="U656" i="2"/>
  <c r="U657" i="2"/>
  <c r="U658" i="2"/>
  <c r="U659" i="2"/>
  <c r="T660" i="2"/>
  <c r="U660" i="2"/>
  <c r="T661" i="2"/>
  <c r="U661" i="2"/>
  <c r="T662" i="2"/>
  <c r="U662" i="2"/>
  <c r="U663" i="2"/>
  <c r="T664" i="2"/>
  <c r="U664" i="2"/>
  <c r="U665" i="2"/>
  <c r="T666" i="2"/>
  <c r="U666" i="2"/>
  <c r="T667" i="2"/>
  <c r="U667" i="2"/>
  <c r="T668" i="2"/>
  <c r="U668" i="2"/>
  <c r="U669" i="2"/>
  <c r="T670" i="2"/>
  <c r="U670" i="2"/>
  <c r="U671" i="2"/>
  <c r="T672" i="2"/>
  <c r="U672" i="2"/>
  <c r="T673" i="2"/>
  <c r="U673" i="2"/>
  <c r="U674" i="2"/>
  <c r="T675" i="2"/>
  <c r="U675" i="2"/>
  <c r="U676" i="2"/>
  <c r="T677" i="2"/>
  <c r="U677" i="2"/>
  <c r="T678" i="2"/>
  <c r="U678" i="2"/>
  <c r="U679" i="2"/>
  <c r="U680" i="2"/>
  <c r="U681" i="2"/>
  <c r="U682" i="2"/>
  <c r="U683" i="2"/>
  <c r="U684" i="2"/>
  <c r="U685" i="2"/>
  <c r="T686" i="2"/>
  <c r="U686" i="2"/>
  <c r="T687" i="2"/>
  <c r="U687" i="2"/>
  <c r="T688" i="2"/>
  <c r="U688" i="2"/>
  <c r="T689" i="2"/>
  <c r="U689" i="2"/>
  <c r="U690" i="2"/>
  <c r="U691" i="2"/>
  <c r="U692" i="2"/>
  <c r="U693" i="2"/>
  <c r="U694" i="2"/>
  <c r="T695" i="2"/>
  <c r="U695" i="2"/>
  <c r="U696" i="2"/>
  <c r="T697" i="2"/>
  <c r="U697" i="2"/>
  <c r="T698" i="2"/>
  <c r="U698" i="2"/>
  <c r="T699" i="2"/>
  <c r="U699" i="2"/>
  <c r="T700" i="2"/>
  <c r="U700" i="2"/>
  <c r="T701" i="2"/>
  <c r="U701" i="2"/>
  <c r="T702" i="2"/>
  <c r="U702" i="2"/>
  <c r="T703" i="2"/>
  <c r="U703" i="2"/>
  <c r="U704" i="2"/>
  <c r="U705" i="2"/>
  <c r="U706" i="2"/>
  <c r="T707" i="2"/>
  <c r="U707" i="2"/>
  <c r="U708" i="2"/>
  <c r="U709" i="2"/>
  <c r="U710" i="2"/>
  <c r="U711" i="2"/>
  <c r="U712" i="2"/>
  <c r="U713" i="2"/>
  <c r="T714" i="2"/>
  <c r="U714" i="2"/>
  <c r="T715" i="2"/>
  <c r="U715" i="2"/>
  <c r="T716" i="2"/>
  <c r="U716" i="2"/>
  <c r="T717" i="2"/>
  <c r="U717" i="2"/>
  <c r="U718" i="2"/>
  <c r="U719" i="2"/>
  <c r="T720" i="2"/>
  <c r="U720" i="2"/>
  <c r="U721" i="2"/>
  <c r="U722" i="2"/>
  <c r="T723" i="2"/>
  <c r="U723" i="2"/>
  <c r="T724" i="2"/>
  <c r="U724" i="2"/>
  <c r="T725" i="2"/>
  <c r="U725" i="2"/>
  <c r="T726" i="2"/>
  <c r="U726" i="2"/>
  <c r="U727" i="2"/>
  <c r="U728" i="2"/>
  <c r="U729" i="2"/>
  <c r="T730" i="2"/>
  <c r="U730" i="2"/>
  <c r="T731" i="2"/>
  <c r="U731" i="2"/>
  <c r="U732" i="2"/>
  <c r="T733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T843" i="2"/>
  <c r="U843" i="2"/>
  <c r="U844" i="2"/>
  <c r="U845" i="2"/>
  <c r="U846" i="2"/>
  <c r="U847" i="2"/>
  <c r="T848" i="2"/>
  <c r="U848" i="2"/>
  <c r="T849" i="2"/>
  <c r="U849" i="2"/>
  <c r="U850" i="2"/>
  <c r="U851" i="2"/>
  <c r="U852" i="2"/>
  <c r="U853" i="2"/>
  <c r="U854" i="2"/>
  <c r="U855" i="2"/>
  <c r="U856" i="2"/>
  <c r="U857" i="2"/>
  <c r="T858" i="2"/>
  <c r="U858" i="2"/>
  <c r="T859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T1032" i="2"/>
  <c r="U1032" i="2"/>
  <c r="T1033" i="2"/>
  <c r="U1033" i="2"/>
  <c r="T1034" i="2"/>
  <c r="U1034" i="2"/>
  <c r="T1035" i="2"/>
  <c r="U1035" i="2"/>
  <c r="U1036" i="2"/>
  <c r="U1037" i="2"/>
  <c r="T1038" i="2"/>
  <c r="U1038" i="2"/>
  <c r="T1039" i="2"/>
  <c r="U1039" i="2"/>
  <c r="U1040" i="2"/>
  <c r="T1041" i="2"/>
  <c r="U1041" i="2"/>
  <c r="T1042" i="2"/>
  <c r="U1042" i="2"/>
  <c r="U1043" i="2"/>
  <c r="U1044" i="2"/>
  <c r="T1045" i="2"/>
  <c r="U1045" i="2"/>
  <c r="T1046" i="2"/>
  <c r="U1046" i="2"/>
  <c r="T1047" i="2"/>
  <c r="U1047" i="2"/>
  <c r="T1048" i="2"/>
  <c r="U1048" i="2"/>
  <c r="T1049" i="2"/>
  <c r="U1049" i="2"/>
  <c r="U1050" i="2"/>
  <c r="T1051" i="2"/>
  <c r="U1051" i="2"/>
  <c r="T1052" i="2"/>
  <c r="U1052" i="2"/>
  <c r="T1053" i="2"/>
  <c r="U1053" i="2"/>
  <c r="T1054" i="2"/>
  <c r="U1054" i="2"/>
  <c r="T1055" i="2"/>
  <c r="U1055" i="2"/>
  <c r="T1056" i="2"/>
  <c r="U1056" i="2"/>
  <c r="T1057" i="2"/>
  <c r="U1057" i="2"/>
  <c r="T1058" i="2"/>
  <c r="U1058" i="2"/>
  <c r="T1059" i="2"/>
  <c r="U1059" i="2"/>
  <c r="T1060" i="2"/>
  <c r="U1060" i="2"/>
  <c r="T1061" i="2"/>
  <c r="U1061" i="2"/>
  <c r="U1062" i="2"/>
  <c r="T1063" i="2"/>
  <c r="U1063" i="2"/>
  <c r="T1064" i="2"/>
  <c r="U1064" i="2"/>
  <c r="T1065" i="2"/>
  <c r="U1065" i="2"/>
  <c r="T1066" i="2"/>
  <c r="U1066" i="2"/>
  <c r="T1067" i="2"/>
  <c r="U1067" i="2"/>
  <c r="T1068" i="2"/>
  <c r="U1068" i="2"/>
  <c r="T1069" i="2"/>
  <c r="U1069" i="2"/>
  <c r="T1070" i="2"/>
  <c r="U1070" i="2"/>
  <c r="T1071" i="2"/>
  <c r="U1071" i="2"/>
  <c r="U1072" i="2"/>
  <c r="U1073" i="2"/>
  <c r="T1074" i="2"/>
  <c r="U1074" i="2"/>
  <c r="U1075" i="2"/>
  <c r="U1076" i="2"/>
  <c r="U1077" i="2"/>
  <c r="T1078" i="2"/>
  <c r="U1078" i="2"/>
  <c r="T1079" i="2"/>
  <c r="U1079" i="2"/>
  <c r="T1080" i="2"/>
  <c r="U1080" i="2"/>
  <c r="T1081" i="2"/>
  <c r="U1081" i="2"/>
  <c r="T1082" i="2"/>
  <c r="U1082" i="2"/>
  <c r="U1083" i="2"/>
  <c r="T1084" i="2"/>
  <c r="U1084" i="2"/>
  <c r="U1085" i="2"/>
  <c r="T1086" i="2"/>
  <c r="U1086" i="2"/>
  <c r="U1087" i="2"/>
  <c r="T1088" i="2"/>
  <c r="U1088" i="2"/>
  <c r="U1089" i="2"/>
  <c r="U1090" i="2"/>
  <c r="U1091" i="2"/>
  <c r="T1092" i="2"/>
  <c r="U1092" i="2"/>
  <c r="T1093" i="2"/>
  <c r="U1093" i="2"/>
  <c r="T1094" i="2"/>
  <c r="U1094" i="2"/>
  <c r="U1095" i="2"/>
  <c r="U1096" i="2"/>
  <c r="T1097" i="2"/>
  <c r="U1097" i="2"/>
  <c r="T1098" i="2"/>
  <c r="U1098" i="2"/>
  <c r="U1099" i="2"/>
  <c r="T1100" i="2"/>
  <c r="U1100" i="2"/>
  <c r="T1101" i="2"/>
  <c r="U1101" i="2"/>
  <c r="T1102" i="2"/>
  <c r="U1102" i="2"/>
  <c r="T1103" i="2"/>
  <c r="U1103" i="2"/>
  <c r="T1104" i="2"/>
  <c r="U1104" i="2"/>
  <c r="T1105" i="2"/>
  <c r="U1105" i="2"/>
  <c r="T1106" i="2"/>
  <c r="U1106" i="2"/>
  <c r="T1107" i="2"/>
  <c r="U1107" i="2"/>
  <c r="T1108" i="2"/>
  <c r="U1108" i="2"/>
  <c r="U1109" i="2"/>
  <c r="U1110" i="2"/>
  <c r="U1111" i="2"/>
  <c r="T1112" i="2"/>
  <c r="U1112" i="2"/>
  <c r="T1113" i="2"/>
  <c r="U1113" i="2"/>
  <c r="U1114" i="2"/>
  <c r="U1115" i="2"/>
  <c r="T1116" i="2"/>
  <c r="U1116" i="2"/>
  <c r="T1117" i="2"/>
  <c r="U1117" i="2"/>
  <c r="T1118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T1208" i="2"/>
  <c r="U1208" i="2"/>
  <c r="U1209" i="2"/>
  <c r="U1210" i="2"/>
  <c r="U1211" i="2"/>
  <c r="T1212" i="2"/>
  <c r="U1212" i="2"/>
  <c r="T1213" i="2"/>
  <c r="U1213" i="2"/>
  <c r="T1214" i="2"/>
  <c r="U1214" i="2"/>
  <c r="T1215" i="2"/>
  <c r="U1215" i="2"/>
  <c r="T1216" i="2"/>
  <c r="U1216" i="2"/>
  <c r="T1217" i="2"/>
  <c r="U1217" i="2"/>
  <c r="U1218" i="2"/>
  <c r="U1219" i="2"/>
  <c r="U1220" i="2"/>
  <c r="U1221" i="2"/>
  <c r="U1222" i="2"/>
  <c r="U1223" i="2"/>
  <c r="U1224" i="2"/>
  <c r="U1225" i="2"/>
  <c r="T1226" i="2"/>
  <c r="U1226" i="2"/>
  <c r="T1227" i="2"/>
  <c r="U1227" i="2"/>
  <c r="T1228" i="2"/>
  <c r="U1228" i="2"/>
  <c r="U1229" i="2"/>
  <c r="T1230" i="2"/>
  <c r="U1230" i="2"/>
  <c r="T1231" i="2"/>
  <c r="U1231" i="2"/>
  <c r="T1232" i="2"/>
  <c r="U1232" i="2"/>
  <c r="T1233" i="2"/>
  <c r="U1233" i="2"/>
  <c r="T1234" i="2"/>
  <c r="U1234" i="2"/>
  <c r="T1235" i="2"/>
  <c r="U1235" i="2"/>
  <c r="U1236" i="2"/>
  <c r="U1237" i="2"/>
  <c r="U1238" i="2"/>
  <c r="U1239" i="2"/>
  <c r="U1240" i="2"/>
  <c r="T1241" i="2"/>
  <c r="U1241" i="2"/>
  <c r="T1242" i="2"/>
  <c r="U1242" i="2"/>
  <c r="T1243" i="2"/>
  <c r="U1243" i="2"/>
  <c r="T1244" i="2"/>
  <c r="U1244" i="2"/>
  <c r="T1245" i="2"/>
  <c r="U1245" i="2"/>
  <c r="T1246" i="2"/>
  <c r="U1246" i="2"/>
  <c r="U1247" i="2"/>
  <c r="U1248" i="2"/>
  <c r="U1249" i="2"/>
  <c r="U1250" i="2"/>
  <c r="U1251" i="2"/>
  <c r="T1252" i="2"/>
  <c r="U1252" i="2"/>
  <c r="T1253" i="2"/>
  <c r="U1253" i="2"/>
  <c r="T1254" i="2"/>
  <c r="U1254" i="2"/>
  <c r="T1255" i="2"/>
  <c r="U1255" i="2"/>
  <c r="T1256" i="2"/>
  <c r="U1256" i="2"/>
  <c r="U1257" i="2"/>
  <c r="T1258" i="2"/>
  <c r="U1258" i="2"/>
  <c r="T1259" i="2"/>
  <c r="U1259" i="2"/>
  <c r="T1260" i="2"/>
  <c r="U1260" i="2"/>
  <c r="T1261" i="2"/>
  <c r="U1261" i="2"/>
  <c r="T1262" i="2"/>
  <c r="U1262" i="2"/>
  <c r="T1263" i="2"/>
  <c r="U1263" i="2"/>
  <c r="U1264" i="2"/>
  <c r="T1265" i="2"/>
  <c r="U1265" i="2"/>
  <c r="T1266" i="2"/>
  <c r="U1266" i="2"/>
  <c r="U1267" i="2"/>
  <c r="T1268" i="2"/>
  <c r="U1268" i="2"/>
  <c r="T1269" i="2"/>
  <c r="U1269" i="2"/>
  <c r="T1270" i="2"/>
  <c r="U1270" i="2"/>
  <c r="T1271" i="2"/>
  <c r="U1271" i="2"/>
  <c r="T1272" i="2"/>
  <c r="U1272" i="2"/>
  <c r="U1273" i="2"/>
  <c r="U1274" i="2"/>
  <c r="T1275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T1310" i="2"/>
  <c r="U1310" i="2"/>
  <c r="T1311" i="2"/>
  <c r="U1311" i="2"/>
  <c r="T1312" i="2"/>
  <c r="U1312" i="2"/>
  <c r="T1313" i="2"/>
  <c r="U1313" i="2"/>
  <c r="T1314" i="2"/>
  <c r="U1314" i="2"/>
  <c r="U1315" i="2"/>
  <c r="U1316" i="2"/>
  <c r="U1317" i="2"/>
  <c r="U1318" i="2"/>
  <c r="T1319" i="2"/>
  <c r="U1319" i="2"/>
  <c r="T1320" i="2"/>
  <c r="U1320" i="2"/>
  <c r="U1321" i="2"/>
  <c r="T1322" i="2"/>
  <c r="U1322" i="2"/>
  <c r="U1323" i="2"/>
  <c r="U1324" i="2"/>
  <c r="U1325" i="2"/>
  <c r="U1326" i="2"/>
  <c r="U1327" i="2"/>
  <c r="U1328" i="2"/>
  <c r="U1329" i="2"/>
  <c r="T1330" i="2"/>
  <c r="U1330" i="2"/>
  <c r="T1331" i="2"/>
  <c r="U1331" i="2"/>
  <c r="U1332" i="2"/>
  <c r="U1333" i="2"/>
  <c r="U1334" i="2"/>
  <c r="T1335" i="2"/>
  <c r="U1335" i="2"/>
  <c r="T1336" i="2"/>
  <c r="U1336" i="2"/>
  <c r="T1337" i="2"/>
  <c r="U1337" i="2"/>
  <c r="T1338" i="2"/>
  <c r="U1338" i="2"/>
  <c r="U1339" i="2"/>
  <c r="U1340" i="2"/>
  <c r="U1341" i="2"/>
  <c r="T1342" i="2"/>
  <c r="U1342" i="2"/>
  <c r="U1343" i="2"/>
  <c r="U1344" i="2"/>
  <c r="U1345" i="2"/>
  <c r="U1346" i="2"/>
  <c r="U1347" i="2"/>
  <c r="T1348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T1365" i="2"/>
  <c r="U1365" i="2"/>
  <c r="U1366" i="2"/>
  <c r="T1367" i="2"/>
  <c r="U1367" i="2"/>
  <c r="T1368" i="2"/>
  <c r="U1368" i="2"/>
  <c r="T1369" i="2"/>
  <c r="U1369" i="2"/>
  <c r="U1370" i="2"/>
  <c r="U1371" i="2"/>
  <c r="U1372" i="2"/>
  <c r="T1373" i="2"/>
  <c r="U1373" i="2"/>
  <c r="T1374" i="2"/>
  <c r="U1374" i="2"/>
  <c r="T1375" i="2"/>
  <c r="U1375" i="2"/>
  <c r="T1376" i="2"/>
  <c r="U1376" i="2"/>
  <c r="U1377" i="2"/>
  <c r="T1378" i="2"/>
  <c r="U1378" i="2"/>
  <c r="U1379" i="2"/>
  <c r="U1380" i="2"/>
  <c r="T1381" i="2"/>
  <c r="U1381" i="2"/>
  <c r="T1382" i="2"/>
  <c r="U1382" i="2"/>
  <c r="U1383" i="2"/>
  <c r="U1384" i="2"/>
  <c r="U1385" i="2"/>
  <c r="T1386" i="2"/>
  <c r="U1386" i="2"/>
  <c r="U1387" i="2"/>
  <c r="U1388" i="2"/>
  <c r="U1389" i="2"/>
  <c r="U1390" i="2"/>
  <c r="U1391" i="2"/>
  <c r="T1392" i="2"/>
  <c r="U1392" i="2"/>
  <c r="T1393" i="2"/>
  <c r="U1393" i="2"/>
  <c r="U1394" i="2"/>
  <c r="U1395" i="2"/>
  <c r="U1396" i="2"/>
  <c r="U1397" i="2"/>
  <c r="T1398" i="2"/>
  <c r="U1398" i="2"/>
  <c r="T1399" i="2"/>
  <c r="U1399" i="2"/>
  <c r="T1400" i="2"/>
  <c r="U1400" i="2"/>
  <c r="T1401" i="2"/>
  <c r="U1401" i="2"/>
  <c r="T1402" i="2"/>
  <c r="U1402" i="2"/>
  <c r="T1403" i="2"/>
  <c r="U1403" i="2"/>
  <c r="U1404" i="2"/>
  <c r="T1405" i="2"/>
  <c r="U1405" i="2"/>
  <c r="T1406" i="2"/>
  <c r="U1406" i="2"/>
  <c r="U1407" i="2"/>
  <c r="U1408" i="2"/>
  <c r="U1409" i="2"/>
  <c r="U1410" i="2"/>
  <c r="U1411" i="2"/>
  <c r="U1412" i="2"/>
  <c r="U1413" i="2"/>
  <c r="C22" i="3"/>
  <c r="O159" i="2"/>
  <c r="C161" i="2"/>
  <c r="T161" i="2"/>
  <c r="V161" i="2"/>
  <c r="W161" i="2"/>
  <c r="X161" i="2"/>
  <c r="Y161" i="2"/>
  <c r="AA161" i="2"/>
  <c r="Z161" i="2"/>
  <c r="AB161" i="2"/>
  <c r="AC161" i="2"/>
  <c r="AD161" i="2"/>
  <c r="AE161" i="2"/>
  <c r="AF161" i="2"/>
  <c r="AG161" i="2"/>
  <c r="O143" i="2"/>
  <c r="C139" i="2"/>
  <c r="T139" i="2"/>
  <c r="V139" i="2"/>
  <c r="W139" i="2"/>
  <c r="X139" i="2"/>
  <c r="Y139" i="2"/>
  <c r="AA139" i="2"/>
  <c r="AB139" i="2"/>
  <c r="Z139" i="2"/>
  <c r="AC139" i="2"/>
  <c r="AD139" i="2"/>
  <c r="AE139" i="2"/>
  <c r="AF139" i="2"/>
  <c r="AG139" i="2"/>
  <c r="O132" i="2"/>
  <c r="O128" i="2"/>
  <c r="C125" i="2"/>
  <c r="V125" i="2"/>
  <c r="W125" i="2"/>
  <c r="X125" i="2"/>
  <c r="Y125" i="2"/>
  <c r="AA125" i="2"/>
  <c r="Z125" i="2"/>
  <c r="AB125" i="2"/>
  <c r="AC125" i="2"/>
  <c r="AD125" i="2"/>
  <c r="AE125" i="2"/>
  <c r="AF125" i="2"/>
  <c r="AG125" i="2"/>
  <c r="O120" i="2"/>
  <c r="O52" i="2"/>
  <c r="O50" i="2"/>
  <c r="O150" i="2"/>
  <c r="O155" i="2"/>
  <c r="O158" i="2"/>
  <c r="O163" i="2"/>
  <c r="O164" i="2"/>
  <c r="O165" i="2"/>
  <c r="O398" i="2"/>
  <c r="O429" i="2"/>
  <c r="O443" i="2"/>
  <c r="O466" i="2"/>
  <c r="O467" i="2"/>
  <c r="O479" i="2"/>
  <c r="O821" i="2"/>
  <c r="O837" i="2"/>
  <c r="O854" i="2"/>
  <c r="O922" i="2"/>
  <c r="O950" i="2"/>
  <c r="O1062" i="2"/>
  <c r="O1072" i="2"/>
  <c r="O1077" i="2"/>
  <c r="O1083" i="2"/>
  <c r="O1085" i="2"/>
  <c r="O1095" i="2"/>
  <c r="O1111" i="2"/>
  <c r="O1187" i="2"/>
  <c r="O1194" i="2"/>
  <c r="O1199" i="2"/>
  <c r="O1237" i="2"/>
  <c r="O1248" i="2"/>
  <c r="O1257" i="2"/>
  <c r="O1264" i="2"/>
  <c r="O1273" i="2"/>
  <c r="O1276" i="2"/>
  <c r="O1305" i="2"/>
  <c r="B23" i="3"/>
  <c r="X2" i="2"/>
  <c r="AA2" i="2"/>
  <c r="AB2" i="2"/>
  <c r="Z2" i="2"/>
  <c r="X3" i="2"/>
  <c r="AA3" i="2"/>
  <c r="Z3" i="2"/>
  <c r="X4" i="2"/>
  <c r="AA4" i="2"/>
  <c r="Z4" i="2"/>
  <c r="X5" i="2"/>
  <c r="AA5" i="2"/>
  <c r="Z5" i="2"/>
  <c r="X6" i="2"/>
  <c r="AA6" i="2"/>
  <c r="Z6" i="2"/>
  <c r="X7" i="2"/>
  <c r="AA7" i="2"/>
  <c r="Z7" i="2"/>
  <c r="X8" i="2"/>
  <c r="AA8" i="2"/>
  <c r="AB8" i="2"/>
  <c r="Z8" i="2"/>
  <c r="X9" i="2"/>
  <c r="AA9" i="2"/>
  <c r="AB9" i="2"/>
  <c r="AC9" i="2"/>
  <c r="AD9" i="2"/>
  <c r="Z9" i="2"/>
  <c r="X10" i="2"/>
  <c r="AA10" i="2"/>
  <c r="AB10" i="2"/>
  <c r="Z10" i="2"/>
  <c r="X11" i="2"/>
  <c r="AA11" i="2"/>
  <c r="AB11" i="2"/>
  <c r="Z11" i="2"/>
  <c r="X12" i="2"/>
  <c r="AA12" i="2"/>
  <c r="Z12" i="2"/>
  <c r="X13" i="2"/>
  <c r="AA13" i="2"/>
  <c r="Z13" i="2"/>
  <c r="X14" i="2"/>
  <c r="AA14" i="2"/>
  <c r="Z14" i="2"/>
  <c r="X15" i="2"/>
  <c r="AA15" i="2"/>
  <c r="Z15" i="2"/>
  <c r="X16" i="2"/>
  <c r="AA16" i="2"/>
  <c r="Z16" i="2"/>
  <c r="X17" i="2"/>
  <c r="AA17" i="2"/>
  <c r="Z17" i="2"/>
  <c r="X18" i="2"/>
  <c r="AA18" i="2"/>
  <c r="Z18" i="2"/>
  <c r="X19" i="2"/>
  <c r="AA19" i="2"/>
  <c r="Z19" i="2"/>
  <c r="X20" i="2"/>
  <c r="AA20" i="2"/>
  <c r="Z20" i="2"/>
  <c r="X21" i="2"/>
  <c r="AA21" i="2"/>
  <c r="Z21" i="2"/>
  <c r="X22" i="2"/>
  <c r="AA22" i="2"/>
  <c r="Z22" i="2"/>
  <c r="X23" i="2"/>
  <c r="AA23" i="2"/>
  <c r="Z23" i="2"/>
  <c r="X24" i="2"/>
  <c r="AA24" i="2"/>
  <c r="Z24" i="2"/>
  <c r="X25" i="2"/>
  <c r="AA25" i="2"/>
  <c r="Z25" i="2"/>
  <c r="X26" i="2"/>
  <c r="AA26" i="2"/>
  <c r="Z26" i="2"/>
  <c r="X27" i="2"/>
  <c r="AA27" i="2"/>
  <c r="Z27" i="2"/>
  <c r="X28" i="2"/>
  <c r="AA28" i="2"/>
  <c r="Z28" i="2"/>
  <c r="X29" i="2"/>
  <c r="AA29" i="2"/>
  <c r="Z29" i="2"/>
  <c r="X30" i="2"/>
  <c r="AA30" i="2"/>
  <c r="Z30" i="2"/>
  <c r="X31" i="2"/>
  <c r="AA31" i="2"/>
  <c r="Z31" i="2"/>
  <c r="X32" i="2"/>
  <c r="AA32" i="2"/>
  <c r="Z32" i="2"/>
  <c r="X33" i="2"/>
  <c r="AA33" i="2"/>
  <c r="Z33" i="2"/>
  <c r="X34" i="2"/>
  <c r="AA34" i="2"/>
  <c r="Z34" i="2"/>
  <c r="X35" i="2"/>
  <c r="AA35" i="2"/>
  <c r="Z35" i="2"/>
  <c r="X36" i="2"/>
  <c r="AA36" i="2"/>
  <c r="Z36" i="2"/>
  <c r="X37" i="2"/>
  <c r="AA37" i="2"/>
  <c r="Z37" i="2"/>
  <c r="X38" i="2"/>
  <c r="AA38" i="2"/>
  <c r="AB38" i="2"/>
  <c r="Z38" i="2"/>
  <c r="X42" i="2"/>
  <c r="AA42" i="2"/>
  <c r="Z42" i="2"/>
  <c r="X43" i="2"/>
  <c r="AA43" i="2"/>
  <c r="Z43" i="2"/>
  <c r="X44" i="2"/>
  <c r="AA44" i="2"/>
  <c r="Z44" i="2"/>
  <c r="X46" i="2"/>
  <c r="AA46" i="2"/>
  <c r="Z46" i="2"/>
  <c r="X48" i="2"/>
  <c r="AA48" i="2"/>
  <c r="Z48" i="2"/>
  <c r="X49" i="2"/>
  <c r="AA49" i="2"/>
  <c r="AB49" i="2"/>
  <c r="Z49" i="2"/>
  <c r="X50" i="2"/>
  <c r="AA50" i="2"/>
  <c r="Z50" i="2"/>
  <c r="X52" i="2"/>
  <c r="AA52" i="2"/>
  <c r="AB52" i="2"/>
  <c r="Z52" i="2"/>
  <c r="X56" i="2"/>
  <c r="AA56" i="2"/>
  <c r="Z56" i="2"/>
  <c r="X57" i="2"/>
  <c r="AA57" i="2"/>
  <c r="Z57" i="2"/>
  <c r="X58" i="2"/>
  <c r="AA58" i="2"/>
  <c r="Z58" i="2"/>
  <c r="X59" i="2"/>
  <c r="AA59" i="2"/>
  <c r="Z59" i="2"/>
  <c r="X60" i="2"/>
  <c r="AA60" i="2"/>
  <c r="Z60" i="2"/>
  <c r="X61" i="2"/>
  <c r="AA61" i="2"/>
  <c r="Z61" i="2"/>
  <c r="X62" i="2"/>
  <c r="AA62" i="2"/>
  <c r="Z62" i="2"/>
  <c r="X63" i="2"/>
  <c r="AA63" i="2"/>
  <c r="Z63" i="2"/>
  <c r="X65" i="2"/>
  <c r="AA65" i="2"/>
  <c r="Z65" i="2"/>
  <c r="X66" i="2"/>
  <c r="AA66" i="2"/>
  <c r="Z66" i="2"/>
  <c r="X68" i="2"/>
  <c r="AA68" i="2"/>
  <c r="Z68" i="2"/>
  <c r="X72" i="2"/>
  <c r="AA72" i="2"/>
  <c r="Z72" i="2"/>
  <c r="X73" i="2"/>
  <c r="AA73" i="2"/>
  <c r="AB73" i="2"/>
  <c r="Z73" i="2"/>
  <c r="X74" i="2"/>
  <c r="AA74" i="2"/>
  <c r="Z74" i="2"/>
  <c r="X75" i="2"/>
  <c r="AA75" i="2"/>
  <c r="Z75" i="2"/>
  <c r="X76" i="2"/>
  <c r="AA76" i="2"/>
  <c r="Z76" i="2"/>
  <c r="X77" i="2"/>
  <c r="AA77" i="2"/>
  <c r="Z77" i="2"/>
  <c r="X80" i="2"/>
  <c r="AA80" i="2"/>
  <c r="AB80" i="2"/>
  <c r="Z80" i="2"/>
  <c r="X81" i="2"/>
  <c r="AA81" i="2"/>
  <c r="Z81" i="2"/>
  <c r="X82" i="2"/>
  <c r="AA82" i="2"/>
  <c r="AB82" i="2"/>
  <c r="Z82" i="2"/>
  <c r="X84" i="2"/>
  <c r="AA84" i="2"/>
  <c r="Z84" i="2"/>
  <c r="X86" i="2"/>
  <c r="AA86" i="2"/>
  <c r="Z86" i="2"/>
  <c r="X88" i="2"/>
  <c r="AA88" i="2"/>
  <c r="Z88" i="2"/>
  <c r="X89" i="2"/>
  <c r="AA89" i="2"/>
  <c r="AB89" i="2"/>
  <c r="Z89" i="2"/>
  <c r="X90" i="2"/>
  <c r="AA90" i="2"/>
  <c r="Z90" i="2"/>
  <c r="X91" i="2"/>
  <c r="AA91" i="2"/>
  <c r="Z91" i="2"/>
  <c r="X92" i="2"/>
  <c r="AA92" i="2"/>
  <c r="Z92" i="2"/>
  <c r="X93" i="2"/>
  <c r="AA93" i="2"/>
  <c r="Z93" i="2"/>
  <c r="X94" i="2"/>
  <c r="AA94" i="2"/>
  <c r="Z94" i="2"/>
  <c r="X95" i="2"/>
  <c r="AA95" i="2"/>
  <c r="Z95" i="2"/>
  <c r="X96" i="2"/>
  <c r="AA96" i="2"/>
  <c r="Z96" i="2"/>
  <c r="X97" i="2"/>
  <c r="AA97" i="2"/>
  <c r="Z97" i="2"/>
  <c r="X98" i="2"/>
  <c r="AA98" i="2"/>
  <c r="Z98" i="2"/>
  <c r="X99" i="2"/>
  <c r="AA99" i="2"/>
  <c r="Z99" i="2"/>
  <c r="X100" i="2"/>
  <c r="AA100" i="2"/>
  <c r="Z100" i="2"/>
  <c r="X101" i="2"/>
  <c r="AA101" i="2"/>
  <c r="Z101" i="2"/>
  <c r="X102" i="2"/>
  <c r="AA102" i="2"/>
  <c r="AB102" i="2"/>
  <c r="Z102" i="2"/>
  <c r="X103" i="2"/>
  <c r="AA103" i="2"/>
  <c r="Z103" i="2"/>
  <c r="X104" i="2"/>
  <c r="AA104" i="2"/>
  <c r="Z104" i="2"/>
  <c r="X105" i="2"/>
  <c r="AA105" i="2"/>
  <c r="Z105" i="2"/>
  <c r="X106" i="2"/>
  <c r="AA106" i="2"/>
  <c r="Z106" i="2"/>
  <c r="X107" i="2"/>
  <c r="AA107" i="2"/>
  <c r="Z107" i="2"/>
  <c r="X108" i="2"/>
  <c r="AA108" i="2"/>
  <c r="Z108" i="2"/>
  <c r="X109" i="2"/>
  <c r="AA109" i="2"/>
  <c r="Z109" i="2"/>
  <c r="X110" i="2"/>
  <c r="AA110" i="2"/>
  <c r="Z110" i="2"/>
  <c r="X111" i="2"/>
  <c r="AA111" i="2"/>
  <c r="AB111" i="2"/>
  <c r="Z111" i="2"/>
  <c r="X112" i="2"/>
  <c r="AA112" i="2"/>
  <c r="Z112" i="2"/>
  <c r="X113" i="2"/>
  <c r="AA113" i="2"/>
  <c r="AB113" i="2"/>
  <c r="Z113" i="2"/>
  <c r="X115" i="2"/>
  <c r="AA115" i="2"/>
  <c r="Z115" i="2"/>
  <c r="X116" i="2"/>
  <c r="AA116" i="2"/>
  <c r="Z116" i="2"/>
  <c r="X117" i="2"/>
  <c r="AA117" i="2"/>
  <c r="Z117" i="2"/>
  <c r="X118" i="2"/>
  <c r="AA118" i="2"/>
  <c r="Z118" i="2"/>
  <c r="X119" i="2"/>
  <c r="AA119" i="2"/>
  <c r="AB119" i="2"/>
  <c r="Z119" i="2"/>
  <c r="X120" i="2"/>
  <c r="AA120" i="2"/>
  <c r="Z120" i="2"/>
  <c r="X123" i="2"/>
  <c r="AA123" i="2"/>
  <c r="Z123" i="2"/>
  <c r="X124" i="2"/>
  <c r="AA124" i="2"/>
  <c r="AB124" i="2"/>
  <c r="Z124" i="2"/>
  <c r="X126" i="2"/>
  <c r="AA126" i="2"/>
  <c r="Z126" i="2"/>
  <c r="X127" i="2"/>
  <c r="AA127" i="2"/>
  <c r="Z127" i="2"/>
  <c r="X128" i="2"/>
  <c r="AA128" i="2"/>
  <c r="AB128" i="2"/>
  <c r="Z128" i="2"/>
  <c r="X131" i="2"/>
  <c r="AA131" i="2"/>
  <c r="Z131" i="2"/>
  <c r="X132" i="2"/>
  <c r="AA132" i="2"/>
  <c r="AB132" i="2"/>
  <c r="Z132" i="2"/>
  <c r="X133" i="2"/>
  <c r="AA133" i="2"/>
  <c r="AB133" i="2"/>
  <c r="Z133" i="2"/>
  <c r="X134" i="2"/>
  <c r="AA134" i="2"/>
  <c r="AB134" i="2"/>
  <c r="Z134" i="2"/>
  <c r="X140" i="2"/>
  <c r="AA140" i="2"/>
  <c r="AB140" i="2"/>
  <c r="Z140" i="2"/>
  <c r="X141" i="2"/>
  <c r="AA141" i="2"/>
  <c r="Z141" i="2"/>
  <c r="X142" i="2"/>
  <c r="AA142" i="2"/>
  <c r="AB142" i="2"/>
  <c r="Z142" i="2"/>
  <c r="X143" i="2"/>
  <c r="AA143" i="2"/>
  <c r="Z143" i="2"/>
  <c r="X145" i="2"/>
  <c r="AA145" i="2"/>
  <c r="Z145" i="2"/>
  <c r="X146" i="2"/>
  <c r="AA146" i="2"/>
  <c r="Z146" i="2"/>
  <c r="X147" i="2"/>
  <c r="AA147" i="2"/>
  <c r="Z147" i="2"/>
  <c r="X148" i="2"/>
  <c r="AA148" i="2"/>
  <c r="Z148" i="2"/>
  <c r="X149" i="2"/>
  <c r="AA149" i="2"/>
  <c r="Z149" i="2"/>
  <c r="X150" i="2"/>
  <c r="AA150" i="2"/>
  <c r="AB150" i="2"/>
  <c r="Z150" i="2"/>
  <c r="X151" i="2"/>
  <c r="AA151" i="2"/>
  <c r="AB151" i="2"/>
  <c r="Z151" i="2"/>
  <c r="X152" i="2"/>
  <c r="AA152" i="2"/>
  <c r="Z152" i="2"/>
  <c r="X153" i="2"/>
  <c r="AA153" i="2"/>
  <c r="Z153" i="2"/>
  <c r="X154" i="2"/>
  <c r="AA154" i="2"/>
  <c r="Z154" i="2"/>
  <c r="X155" i="2"/>
  <c r="AA155" i="2"/>
  <c r="Z155" i="2"/>
  <c r="X156" i="2"/>
  <c r="AA156" i="2"/>
  <c r="AB156" i="2"/>
  <c r="Z156" i="2"/>
  <c r="X157" i="2"/>
  <c r="AA157" i="2"/>
  <c r="Z157" i="2"/>
  <c r="X158" i="2"/>
  <c r="AA158" i="2"/>
  <c r="Z158" i="2"/>
  <c r="X159" i="2"/>
  <c r="AA159" i="2"/>
  <c r="AB159" i="2"/>
  <c r="Z159" i="2"/>
  <c r="X162" i="2"/>
  <c r="AA162" i="2"/>
  <c r="AB162" i="2"/>
  <c r="Z162" i="2"/>
  <c r="X163" i="2"/>
  <c r="AA163" i="2"/>
  <c r="AB163" i="2"/>
  <c r="Z163" i="2"/>
  <c r="X164" i="2"/>
  <c r="AA164" i="2"/>
  <c r="AB164" i="2"/>
  <c r="Z164" i="2"/>
  <c r="X165" i="2"/>
  <c r="AA165" i="2"/>
  <c r="AB165" i="2"/>
  <c r="Z165" i="2"/>
  <c r="X166" i="2"/>
  <c r="AA166" i="2"/>
  <c r="AB166" i="2"/>
  <c r="AC166" i="2"/>
  <c r="AD166" i="2"/>
  <c r="Z166" i="2"/>
  <c r="X167" i="2"/>
  <c r="AA167" i="2"/>
  <c r="Z167" i="2"/>
  <c r="X168" i="2"/>
  <c r="AA168" i="2"/>
  <c r="Z168" i="2"/>
  <c r="X169" i="2"/>
  <c r="AA169" i="2"/>
  <c r="Z169" i="2"/>
  <c r="X170" i="2"/>
  <c r="AA170" i="2"/>
  <c r="Z170" i="2"/>
  <c r="X171" i="2"/>
  <c r="AA171" i="2"/>
  <c r="Z171" i="2"/>
  <c r="X172" i="2"/>
  <c r="AA172" i="2"/>
  <c r="Z172" i="2"/>
  <c r="X173" i="2"/>
  <c r="AA173" i="2"/>
  <c r="Z173" i="2"/>
  <c r="X174" i="2"/>
  <c r="AA174" i="2"/>
  <c r="Z174" i="2"/>
  <c r="X175" i="2"/>
  <c r="AA175" i="2"/>
  <c r="Z175" i="2"/>
  <c r="X176" i="2"/>
  <c r="AA176" i="2"/>
  <c r="Z176" i="2"/>
  <c r="X177" i="2"/>
  <c r="AA177" i="2"/>
  <c r="Z177" i="2"/>
  <c r="X178" i="2"/>
  <c r="AA178" i="2"/>
  <c r="Z178" i="2"/>
  <c r="X179" i="2"/>
  <c r="AA179" i="2"/>
  <c r="Z179" i="2"/>
  <c r="X180" i="2"/>
  <c r="AA180" i="2"/>
  <c r="Z180" i="2"/>
  <c r="X181" i="2"/>
  <c r="AA181" i="2"/>
  <c r="Z181" i="2"/>
  <c r="X182" i="2"/>
  <c r="AA182" i="2"/>
  <c r="Z182" i="2"/>
  <c r="X183" i="2"/>
  <c r="AA183" i="2"/>
  <c r="AB183" i="2"/>
  <c r="AC183" i="2"/>
  <c r="AD183" i="2"/>
  <c r="Z183" i="2"/>
  <c r="X184" i="2"/>
  <c r="AA184" i="2"/>
  <c r="Z184" i="2"/>
  <c r="X185" i="2"/>
  <c r="AA185" i="2"/>
  <c r="Z185" i="2"/>
  <c r="X186" i="2"/>
  <c r="AA186" i="2"/>
  <c r="Z186" i="2"/>
  <c r="X187" i="2"/>
  <c r="AA187" i="2"/>
  <c r="Z187" i="2"/>
  <c r="X188" i="2"/>
  <c r="AA188" i="2"/>
  <c r="Z188" i="2"/>
  <c r="X189" i="2"/>
  <c r="AA189" i="2"/>
  <c r="Z189" i="2"/>
  <c r="X190" i="2"/>
  <c r="AA190" i="2"/>
  <c r="Z190" i="2"/>
  <c r="X191" i="2"/>
  <c r="AA191" i="2"/>
  <c r="Z191" i="2"/>
  <c r="X192" i="2"/>
  <c r="AA192" i="2"/>
  <c r="Z192" i="2"/>
  <c r="X193" i="2"/>
  <c r="AA193" i="2"/>
  <c r="Z193" i="2"/>
  <c r="X194" i="2"/>
  <c r="AA194" i="2"/>
  <c r="Z194" i="2"/>
  <c r="X195" i="2"/>
  <c r="AA195" i="2"/>
  <c r="Z195" i="2"/>
  <c r="X196" i="2"/>
  <c r="AA196" i="2"/>
  <c r="Z196" i="2"/>
  <c r="X197" i="2"/>
  <c r="AA197" i="2"/>
  <c r="Z197" i="2"/>
  <c r="X198" i="2"/>
  <c r="AA198" i="2"/>
  <c r="Z198" i="2"/>
  <c r="X199" i="2"/>
  <c r="AA199" i="2"/>
  <c r="Z199" i="2"/>
  <c r="X200" i="2"/>
  <c r="AA200" i="2"/>
  <c r="AB200" i="2"/>
  <c r="AC200" i="2"/>
  <c r="AD200" i="2"/>
  <c r="Z200" i="2"/>
  <c r="X201" i="2"/>
  <c r="AA201" i="2"/>
  <c r="Z201" i="2"/>
  <c r="X202" i="2"/>
  <c r="AA202" i="2"/>
  <c r="Z202" i="2"/>
  <c r="X203" i="2"/>
  <c r="AA203" i="2"/>
  <c r="Z203" i="2"/>
  <c r="X204" i="2"/>
  <c r="AA204" i="2"/>
  <c r="Z204" i="2"/>
  <c r="X205" i="2"/>
  <c r="AA205" i="2"/>
  <c r="Z205" i="2"/>
  <c r="X206" i="2"/>
  <c r="AA206" i="2"/>
  <c r="Z206" i="2"/>
  <c r="X207" i="2"/>
  <c r="AA207" i="2"/>
  <c r="Z207" i="2"/>
  <c r="X208" i="2"/>
  <c r="AA208" i="2"/>
  <c r="Z208" i="2"/>
  <c r="X209" i="2"/>
  <c r="AA209" i="2"/>
  <c r="Z209" i="2"/>
  <c r="X210" i="2"/>
  <c r="AA210" i="2"/>
  <c r="Z210" i="2"/>
  <c r="X211" i="2"/>
  <c r="AA211" i="2"/>
  <c r="Z211" i="2"/>
  <c r="X212" i="2"/>
  <c r="AA212" i="2"/>
  <c r="Z212" i="2"/>
  <c r="X213" i="2"/>
  <c r="AA213" i="2"/>
  <c r="Z213" i="2"/>
  <c r="X214" i="2"/>
  <c r="AA214" i="2"/>
  <c r="Z214" i="2"/>
  <c r="X215" i="2"/>
  <c r="AA215" i="2"/>
  <c r="Z215" i="2"/>
  <c r="X216" i="2"/>
  <c r="AA216" i="2"/>
  <c r="Z216" i="2"/>
  <c r="X217" i="2"/>
  <c r="AA217" i="2"/>
  <c r="Z217" i="2"/>
  <c r="X218" i="2"/>
  <c r="AA218" i="2"/>
  <c r="Z218" i="2"/>
  <c r="X219" i="2"/>
  <c r="AA219" i="2"/>
  <c r="Z219" i="2"/>
  <c r="X220" i="2"/>
  <c r="AA220" i="2"/>
  <c r="Z220" i="2"/>
  <c r="X221" i="2"/>
  <c r="AA221" i="2"/>
  <c r="Z221" i="2"/>
  <c r="X222" i="2"/>
  <c r="AA222" i="2"/>
  <c r="Z222" i="2"/>
  <c r="X223" i="2"/>
  <c r="AA223" i="2"/>
  <c r="Z223" i="2"/>
  <c r="X224" i="2"/>
  <c r="AA224" i="2"/>
  <c r="Z224" i="2"/>
  <c r="X225" i="2"/>
  <c r="AA225" i="2"/>
  <c r="Z225" i="2"/>
  <c r="X226" i="2"/>
  <c r="AA226" i="2"/>
  <c r="Z226" i="2"/>
  <c r="X227" i="2"/>
  <c r="AA227" i="2"/>
  <c r="Z227" i="2"/>
  <c r="X228" i="2"/>
  <c r="AA228" i="2"/>
  <c r="Z228" i="2"/>
  <c r="X229" i="2"/>
  <c r="AA229" i="2"/>
  <c r="AB229" i="2"/>
  <c r="AC229" i="2"/>
  <c r="AD229" i="2"/>
  <c r="Z229" i="2"/>
  <c r="X230" i="2"/>
  <c r="AA230" i="2"/>
  <c r="Z230" i="2"/>
  <c r="X231" i="2"/>
  <c r="AA231" i="2"/>
  <c r="Z231" i="2"/>
  <c r="X232" i="2"/>
  <c r="AA232" i="2"/>
  <c r="Z232" i="2"/>
  <c r="X233" i="2"/>
  <c r="AA233" i="2"/>
  <c r="AB233" i="2"/>
  <c r="AC233" i="2"/>
  <c r="AD233" i="2"/>
  <c r="Z233" i="2"/>
  <c r="X234" i="2"/>
  <c r="AA234" i="2"/>
  <c r="AB234" i="2"/>
  <c r="AC234" i="2"/>
  <c r="AD234" i="2"/>
  <c r="Z234" i="2"/>
  <c r="X235" i="2"/>
  <c r="AA235" i="2"/>
  <c r="AB235" i="2"/>
  <c r="AC235" i="2"/>
  <c r="AD235" i="2"/>
  <c r="Z235" i="2"/>
  <c r="X236" i="2"/>
  <c r="AA236" i="2"/>
  <c r="AB236" i="2"/>
  <c r="AC236" i="2"/>
  <c r="AD236" i="2"/>
  <c r="Z236" i="2"/>
  <c r="X237" i="2"/>
  <c r="AA237" i="2"/>
  <c r="Z237" i="2"/>
  <c r="X238" i="2"/>
  <c r="AA238" i="2"/>
  <c r="Z238" i="2"/>
  <c r="X239" i="2"/>
  <c r="AA239" i="2"/>
  <c r="Z239" i="2"/>
  <c r="X240" i="2"/>
  <c r="AA240" i="2"/>
  <c r="Z240" i="2"/>
  <c r="X241" i="2"/>
  <c r="AA241" i="2"/>
  <c r="Z241" i="2"/>
  <c r="X242" i="2"/>
  <c r="AA242" i="2"/>
  <c r="Z242" i="2"/>
  <c r="X243" i="2"/>
  <c r="AA243" i="2"/>
  <c r="Z243" i="2"/>
  <c r="X244" i="2"/>
  <c r="AA244" i="2"/>
  <c r="Z244" i="2"/>
  <c r="X245" i="2"/>
  <c r="AA245" i="2"/>
  <c r="Z245" i="2"/>
  <c r="X246" i="2"/>
  <c r="AA246" i="2"/>
  <c r="Z246" i="2"/>
  <c r="X247" i="2"/>
  <c r="AA247" i="2"/>
  <c r="Z247" i="2"/>
  <c r="X248" i="2"/>
  <c r="AA248" i="2"/>
  <c r="Z248" i="2"/>
  <c r="X249" i="2"/>
  <c r="AA249" i="2"/>
  <c r="Z249" i="2"/>
  <c r="X250" i="2"/>
  <c r="AA250" i="2"/>
  <c r="AB250" i="2"/>
  <c r="AC250" i="2"/>
  <c r="AD250" i="2"/>
  <c r="Z250" i="2"/>
  <c r="X251" i="2"/>
  <c r="AA251" i="2"/>
  <c r="Z251" i="2"/>
  <c r="X252" i="2"/>
  <c r="AA252" i="2"/>
  <c r="Z252" i="2"/>
  <c r="X253" i="2"/>
  <c r="AA253" i="2"/>
  <c r="Z253" i="2"/>
  <c r="X254" i="2"/>
  <c r="AA254" i="2"/>
  <c r="Z254" i="2"/>
  <c r="X255" i="2"/>
  <c r="AA255" i="2"/>
  <c r="Z255" i="2"/>
  <c r="X256" i="2"/>
  <c r="AA256" i="2"/>
  <c r="Z256" i="2"/>
  <c r="X257" i="2"/>
  <c r="AA257" i="2"/>
  <c r="Z257" i="2"/>
  <c r="X258" i="2"/>
  <c r="AA258" i="2"/>
  <c r="Z258" i="2"/>
  <c r="X259" i="2"/>
  <c r="AA259" i="2"/>
  <c r="Z259" i="2"/>
  <c r="X260" i="2"/>
  <c r="AA260" i="2"/>
  <c r="Z260" i="2"/>
  <c r="X261" i="2"/>
  <c r="AA261" i="2"/>
  <c r="Z261" i="2"/>
  <c r="X262" i="2"/>
  <c r="AA262" i="2"/>
  <c r="Z262" i="2"/>
  <c r="X263" i="2"/>
  <c r="AA263" i="2"/>
  <c r="Z263" i="2"/>
  <c r="X264" i="2"/>
  <c r="AA264" i="2"/>
  <c r="AB264" i="2"/>
  <c r="Z264" i="2"/>
  <c r="X265" i="2"/>
  <c r="AA265" i="2"/>
  <c r="Z265" i="2"/>
  <c r="X266" i="2"/>
  <c r="AA266" i="2"/>
  <c r="Z266" i="2"/>
  <c r="X267" i="2"/>
  <c r="AA267" i="2"/>
  <c r="Z267" i="2"/>
  <c r="X268" i="2"/>
  <c r="AA268" i="2"/>
  <c r="Z268" i="2"/>
  <c r="X269" i="2"/>
  <c r="AA269" i="2"/>
  <c r="Z269" i="2"/>
  <c r="X270" i="2"/>
  <c r="AA270" i="2"/>
  <c r="Z270" i="2"/>
  <c r="X271" i="2"/>
  <c r="AA271" i="2"/>
  <c r="Z271" i="2"/>
  <c r="X272" i="2"/>
  <c r="AA272" i="2"/>
  <c r="Z272" i="2"/>
  <c r="X273" i="2"/>
  <c r="AA273" i="2"/>
  <c r="AB273" i="2"/>
  <c r="Z273" i="2"/>
  <c r="X274" i="2"/>
  <c r="AA274" i="2"/>
  <c r="Z274" i="2"/>
  <c r="X275" i="2"/>
  <c r="AA275" i="2"/>
  <c r="Z275" i="2"/>
  <c r="X276" i="2"/>
  <c r="AA276" i="2"/>
  <c r="Z276" i="2"/>
  <c r="X277" i="2"/>
  <c r="AA277" i="2"/>
  <c r="Z277" i="2"/>
  <c r="X278" i="2"/>
  <c r="AA278" i="2"/>
  <c r="Z278" i="2"/>
  <c r="X279" i="2"/>
  <c r="AA279" i="2"/>
  <c r="Z279" i="2"/>
  <c r="X280" i="2"/>
  <c r="AA280" i="2"/>
  <c r="Z280" i="2"/>
  <c r="X281" i="2"/>
  <c r="AA281" i="2"/>
  <c r="Z281" i="2"/>
  <c r="X282" i="2"/>
  <c r="AA282" i="2"/>
  <c r="Z282" i="2"/>
  <c r="X283" i="2"/>
  <c r="AA283" i="2"/>
  <c r="Z283" i="2"/>
  <c r="X284" i="2"/>
  <c r="AA284" i="2"/>
  <c r="Z284" i="2"/>
  <c r="X285" i="2"/>
  <c r="AA285" i="2"/>
  <c r="Z285" i="2"/>
  <c r="X286" i="2"/>
  <c r="AA286" i="2"/>
  <c r="Z286" i="2"/>
  <c r="X287" i="2"/>
  <c r="AA287" i="2"/>
  <c r="Z287" i="2"/>
  <c r="X288" i="2"/>
  <c r="AA288" i="2"/>
  <c r="AB288" i="2"/>
  <c r="Z288" i="2"/>
  <c r="X289" i="2"/>
  <c r="AA289" i="2"/>
  <c r="AB289" i="2"/>
  <c r="Z289" i="2"/>
  <c r="X290" i="2"/>
  <c r="AA290" i="2"/>
  <c r="Z290" i="2"/>
  <c r="X291" i="2"/>
  <c r="AA291" i="2"/>
  <c r="AB291" i="2"/>
  <c r="AC291" i="2"/>
  <c r="AD291" i="2"/>
  <c r="Z291" i="2"/>
  <c r="X292" i="2"/>
  <c r="AA292" i="2"/>
  <c r="Z292" i="2"/>
  <c r="X293" i="2"/>
  <c r="AA293" i="2"/>
  <c r="Z293" i="2"/>
  <c r="X294" i="2"/>
  <c r="AA294" i="2"/>
  <c r="Z294" i="2"/>
  <c r="X295" i="2"/>
  <c r="AA295" i="2"/>
  <c r="AB295" i="2"/>
  <c r="AC295" i="2"/>
  <c r="AD295" i="2"/>
  <c r="Z295" i="2"/>
  <c r="X296" i="2"/>
  <c r="AA296" i="2"/>
  <c r="AB296" i="2"/>
  <c r="Z296" i="2"/>
  <c r="X297" i="2"/>
  <c r="AA297" i="2"/>
  <c r="Z297" i="2"/>
  <c r="X298" i="2"/>
  <c r="AA298" i="2"/>
  <c r="Z298" i="2"/>
  <c r="X299" i="2"/>
  <c r="AA299" i="2"/>
  <c r="Z299" i="2"/>
  <c r="X300" i="2"/>
  <c r="AA300" i="2"/>
  <c r="Z300" i="2"/>
  <c r="X301" i="2"/>
  <c r="AA301" i="2"/>
  <c r="Z301" i="2"/>
  <c r="X302" i="2"/>
  <c r="AA302" i="2"/>
  <c r="Z302" i="2"/>
  <c r="X303" i="2"/>
  <c r="AA303" i="2"/>
  <c r="Z303" i="2"/>
  <c r="X304" i="2"/>
  <c r="AA304" i="2"/>
  <c r="AB304" i="2"/>
  <c r="AC304" i="2"/>
  <c r="AD304" i="2"/>
  <c r="Z304" i="2"/>
  <c r="X305" i="2"/>
  <c r="AA305" i="2"/>
  <c r="Z305" i="2"/>
  <c r="X306" i="2"/>
  <c r="AA306" i="2"/>
  <c r="Z306" i="2"/>
  <c r="X307" i="2"/>
  <c r="AA307" i="2"/>
  <c r="Z307" i="2"/>
  <c r="X308" i="2"/>
  <c r="AA308" i="2"/>
  <c r="Z308" i="2"/>
  <c r="X309" i="2"/>
  <c r="AA309" i="2"/>
  <c r="Z309" i="2"/>
  <c r="X310" i="2"/>
  <c r="AA310" i="2"/>
  <c r="Z310" i="2"/>
  <c r="X311" i="2"/>
  <c r="AA311" i="2"/>
  <c r="Z311" i="2"/>
  <c r="X312" i="2"/>
  <c r="AA312" i="2"/>
  <c r="Z312" i="2"/>
  <c r="X313" i="2"/>
  <c r="AA313" i="2"/>
  <c r="Z313" i="2"/>
  <c r="X314" i="2"/>
  <c r="AA314" i="2"/>
  <c r="Z314" i="2"/>
  <c r="X315" i="2"/>
  <c r="AA315" i="2"/>
  <c r="Z315" i="2"/>
  <c r="X316" i="2"/>
  <c r="AA316" i="2"/>
  <c r="Z316" i="2"/>
  <c r="X317" i="2"/>
  <c r="AA317" i="2"/>
  <c r="Z317" i="2"/>
  <c r="X318" i="2"/>
  <c r="AA318" i="2"/>
  <c r="Z318" i="2"/>
  <c r="X319" i="2"/>
  <c r="AA319" i="2"/>
  <c r="Z319" i="2"/>
  <c r="X320" i="2"/>
  <c r="AA320" i="2"/>
  <c r="Z320" i="2"/>
  <c r="X321" i="2"/>
  <c r="AA321" i="2"/>
  <c r="Z321" i="2"/>
  <c r="X322" i="2"/>
  <c r="AA322" i="2"/>
  <c r="Z322" i="2"/>
  <c r="X323" i="2"/>
  <c r="AA323" i="2"/>
  <c r="Z323" i="2"/>
  <c r="X324" i="2"/>
  <c r="AA324" i="2"/>
  <c r="Z324" i="2"/>
  <c r="X325" i="2"/>
  <c r="AA325" i="2"/>
  <c r="Z325" i="2"/>
  <c r="X326" i="2"/>
  <c r="AA326" i="2"/>
  <c r="Z326" i="2"/>
  <c r="X327" i="2"/>
  <c r="AA327" i="2"/>
  <c r="Z327" i="2"/>
  <c r="X328" i="2"/>
  <c r="AA328" i="2"/>
  <c r="Z328" i="2"/>
  <c r="X329" i="2"/>
  <c r="AA329" i="2"/>
  <c r="Z329" i="2"/>
  <c r="X330" i="2"/>
  <c r="AA330" i="2"/>
  <c r="Z330" i="2"/>
  <c r="X331" i="2"/>
  <c r="AA331" i="2"/>
  <c r="Z331" i="2"/>
  <c r="X332" i="2"/>
  <c r="AA332" i="2"/>
  <c r="Z332" i="2"/>
  <c r="X333" i="2"/>
  <c r="AA333" i="2"/>
  <c r="Z333" i="2"/>
  <c r="X334" i="2"/>
  <c r="AA334" i="2"/>
  <c r="Z334" i="2"/>
  <c r="X335" i="2"/>
  <c r="AA335" i="2"/>
  <c r="Z335" i="2"/>
  <c r="X336" i="2"/>
  <c r="AA336" i="2"/>
  <c r="Z336" i="2"/>
  <c r="X337" i="2"/>
  <c r="AA337" i="2"/>
  <c r="Z337" i="2"/>
  <c r="X338" i="2"/>
  <c r="AA338" i="2"/>
  <c r="Z338" i="2"/>
  <c r="X339" i="2"/>
  <c r="AA339" i="2"/>
  <c r="Z339" i="2"/>
  <c r="X340" i="2"/>
  <c r="AA340" i="2"/>
  <c r="Z340" i="2"/>
  <c r="X341" i="2"/>
  <c r="AA341" i="2"/>
  <c r="Z341" i="2"/>
  <c r="X342" i="2"/>
  <c r="AA342" i="2"/>
  <c r="Z342" i="2"/>
  <c r="X343" i="2"/>
  <c r="AA343" i="2"/>
  <c r="Z343" i="2"/>
  <c r="X344" i="2"/>
  <c r="AA344" i="2"/>
  <c r="Z344" i="2"/>
  <c r="X345" i="2"/>
  <c r="AA345" i="2"/>
  <c r="AB345" i="2"/>
  <c r="AC345" i="2"/>
  <c r="AD345" i="2"/>
  <c r="Z345" i="2"/>
  <c r="X346" i="2"/>
  <c r="AA346" i="2"/>
  <c r="Z346" i="2"/>
  <c r="X347" i="2"/>
  <c r="AA347" i="2"/>
  <c r="Z347" i="2"/>
  <c r="X348" i="2"/>
  <c r="AA348" i="2"/>
  <c r="AB348" i="2"/>
  <c r="AC348" i="2"/>
  <c r="AD348" i="2"/>
  <c r="Z348" i="2"/>
  <c r="X349" i="2"/>
  <c r="AA349" i="2"/>
  <c r="Z349" i="2"/>
  <c r="X350" i="2"/>
  <c r="AA350" i="2"/>
  <c r="Z350" i="2"/>
  <c r="X351" i="2"/>
  <c r="AA351" i="2"/>
  <c r="Z351" i="2"/>
  <c r="X352" i="2"/>
  <c r="AA352" i="2"/>
  <c r="Z352" i="2"/>
  <c r="X353" i="2"/>
  <c r="AA353" i="2"/>
  <c r="Z353" i="2"/>
  <c r="X354" i="2"/>
  <c r="AA354" i="2"/>
  <c r="Z354" i="2"/>
  <c r="X355" i="2"/>
  <c r="AA355" i="2"/>
  <c r="Z355" i="2"/>
  <c r="X356" i="2"/>
  <c r="AA356" i="2"/>
  <c r="Z356" i="2"/>
  <c r="X357" i="2"/>
  <c r="AA357" i="2"/>
  <c r="Z357" i="2"/>
  <c r="X358" i="2"/>
  <c r="AA358" i="2"/>
  <c r="Z358" i="2"/>
  <c r="X359" i="2"/>
  <c r="AA359" i="2"/>
  <c r="Z359" i="2"/>
  <c r="X360" i="2"/>
  <c r="AA360" i="2"/>
  <c r="Z360" i="2"/>
  <c r="X361" i="2"/>
  <c r="AA361" i="2"/>
  <c r="Z361" i="2"/>
  <c r="X362" i="2"/>
  <c r="AA362" i="2"/>
  <c r="Z362" i="2"/>
  <c r="X363" i="2"/>
  <c r="AA363" i="2"/>
  <c r="Z363" i="2"/>
  <c r="X364" i="2"/>
  <c r="AA364" i="2"/>
  <c r="Z364" i="2"/>
  <c r="X365" i="2"/>
  <c r="AA365" i="2"/>
  <c r="Z365" i="2"/>
  <c r="X366" i="2"/>
  <c r="AA366" i="2"/>
  <c r="Z366" i="2"/>
  <c r="X367" i="2"/>
  <c r="AA367" i="2"/>
  <c r="AB367" i="2"/>
  <c r="AC367" i="2"/>
  <c r="AD367" i="2"/>
  <c r="Z367" i="2"/>
  <c r="X368" i="2"/>
  <c r="AA368" i="2"/>
  <c r="Z368" i="2"/>
  <c r="X369" i="2"/>
  <c r="AA369" i="2"/>
  <c r="Z369" i="2"/>
  <c r="X370" i="2"/>
  <c r="AA370" i="2"/>
  <c r="Z370" i="2"/>
  <c r="X371" i="2"/>
  <c r="AA371" i="2"/>
  <c r="Z371" i="2"/>
  <c r="X372" i="2"/>
  <c r="AA372" i="2"/>
  <c r="Z372" i="2"/>
  <c r="X373" i="2"/>
  <c r="AA373" i="2"/>
  <c r="AB373" i="2"/>
  <c r="AC373" i="2"/>
  <c r="AD373" i="2"/>
  <c r="Z373" i="2"/>
  <c r="X374" i="2"/>
  <c r="AA374" i="2"/>
  <c r="Z374" i="2"/>
  <c r="X375" i="2"/>
  <c r="AA375" i="2"/>
  <c r="Z375" i="2"/>
  <c r="X376" i="2"/>
  <c r="AA376" i="2"/>
  <c r="Z376" i="2"/>
  <c r="X377" i="2"/>
  <c r="AA377" i="2"/>
  <c r="Z377" i="2"/>
  <c r="X378" i="2"/>
  <c r="AA378" i="2"/>
  <c r="Z378" i="2"/>
  <c r="X379" i="2"/>
  <c r="AA379" i="2"/>
  <c r="Z379" i="2"/>
  <c r="X380" i="2"/>
  <c r="AA380" i="2"/>
  <c r="Z380" i="2"/>
  <c r="X381" i="2"/>
  <c r="AA381" i="2"/>
  <c r="Z381" i="2"/>
  <c r="X382" i="2"/>
  <c r="AA382" i="2"/>
  <c r="Z382" i="2"/>
  <c r="X383" i="2"/>
  <c r="AA383" i="2"/>
  <c r="Z383" i="2"/>
  <c r="X384" i="2"/>
  <c r="AA384" i="2"/>
  <c r="Z384" i="2"/>
  <c r="X385" i="2"/>
  <c r="AA385" i="2"/>
  <c r="Z385" i="2"/>
  <c r="X386" i="2"/>
  <c r="AA386" i="2"/>
  <c r="Z386" i="2"/>
  <c r="X387" i="2"/>
  <c r="AA387" i="2"/>
  <c r="Z387" i="2"/>
  <c r="X388" i="2"/>
  <c r="AA388" i="2"/>
  <c r="Z388" i="2"/>
  <c r="X389" i="2"/>
  <c r="AA389" i="2"/>
  <c r="Z389" i="2"/>
  <c r="X390" i="2"/>
  <c r="AA390" i="2"/>
  <c r="Z390" i="2"/>
  <c r="X391" i="2"/>
  <c r="AA391" i="2"/>
  <c r="Z391" i="2"/>
  <c r="X392" i="2"/>
  <c r="AA392" i="2"/>
  <c r="Z392" i="2"/>
  <c r="X393" i="2"/>
  <c r="AA393" i="2"/>
  <c r="AB393" i="2"/>
  <c r="Z393" i="2"/>
  <c r="X394" i="2"/>
  <c r="AA394" i="2"/>
  <c r="Z394" i="2"/>
  <c r="X395" i="2"/>
  <c r="AA395" i="2"/>
  <c r="Z395" i="2"/>
  <c r="X396" i="2"/>
  <c r="AA396" i="2"/>
  <c r="AB396" i="2"/>
  <c r="Z396" i="2"/>
  <c r="X397" i="2"/>
  <c r="AA397" i="2"/>
  <c r="AB397" i="2"/>
  <c r="Z397" i="2"/>
  <c r="X398" i="2"/>
  <c r="AA398" i="2"/>
  <c r="AB398" i="2"/>
  <c r="Z398" i="2"/>
  <c r="X399" i="2"/>
  <c r="AA399" i="2"/>
  <c r="AB399" i="2"/>
  <c r="Z399" i="2"/>
  <c r="X400" i="2"/>
  <c r="AA400" i="2"/>
  <c r="Z400" i="2"/>
  <c r="X401" i="2"/>
  <c r="AA401" i="2"/>
  <c r="Z401" i="2"/>
  <c r="X402" i="2"/>
  <c r="AA402" i="2"/>
  <c r="Z402" i="2"/>
  <c r="X403" i="2"/>
  <c r="AA403" i="2"/>
  <c r="Z403" i="2"/>
  <c r="X404" i="2"/>
  <c r="AA404" i="2"/>
  <c r="Z404" i="2"/>
  <c r="X405" i="2"/>
  <c r="AA405" i="2"/>
  <c r="Z405" i="2"/>
  <c r="X406" i="2"/>
  <c r="AA406" i="2"/>
  <c r="Z406" i="2"/>
  <c r="X407" i="2"/>
  <c r="AA407" i="2"/>
  <c r="Z407" i="2"/>
  <c r="X408" i="2"/>
  <c r="AA408" i="2"/>
  <c r="Z408" i="2"/>
  <c r="X409" i="2"/>
  <c r="AA409" i="2"/>
  <c r="Z409" i="2"/>
  <c r="X410" i="2"/>
  <c r="AA410" i="2"/>
  <c r="Z410" i="2"/>
  <c r="X411" i="2"/>
  <c r="AA411" i="2"/>
  <c r="AB411" i="2"/>
  <c r="Z411" i="2"/>
  <c r="X412" i="2"/>
  <c r="AA412" i="2"/>
  <c r="Z412" i="2"/>
  <c r="X413" i="2"/>
  <c r="AA413" i="2"/>
  <c r="Z413" i="2"/>
  <c r="X414" i="2"/>
  <c r="AA414" i="2"/>
  <c r="AB414" i="2"/>
  <c r="Z414" i="2"/>
  <c r="X415" i="2"/>
  <c r="AA415" i="2"/>
  <c r="Z415" i="2"/>
  <c r="X416" i="2"/>
  <c r="AA416" i="2"/>
  <c r="Z416" i="2"/>
  <c r="X417" i="2"/>
  <c r="AA417" i="2"/>
  <c r="Z417" i="2"/>
  <c r="X418" i="2"/>
  <c r="AA418" i="2"/>
  <c r="Z418" i="2"/>
  <c r="X419" i="2"/>
  <c r="AA419" i="2"/>
  <c r="Z419" i="2"/>
  <c r="X420" i="2"/>
  <c r="AA420" i="2"/>
  <c r="Z420" i="2"/>
  <c r="X421" i="2"/>
  <c r="AA421" i="2"/>
  <c r="Z421" i="2"/>
  <c r="X422" i="2"/>
  <c r="AA422" i="2"/>
  <c r="Z422" i="2"/>
  <c r="X423" i="2"/>
  <c r="AA423" i="2"/>
  <c r="AB423" i="2"/>
  <c r="Z423" i="2"/>
  <c r="X424" i="2"/>
  <c r="AA424" i="2"/>
  <c r="AB424" i="2"/>
  <c r="Z424" i="2"/>
  <c r="X425" i="2"/>
  <c r="AA425" i="2"/>
  <c r="Z425" i="2"/>
  <c r="X426" i="2"/>
  <c r="AA426" i="2"/>
  <c r="Z426" i="2"/>
  <c r="X427" i="2"/>
  <c r="AA427" i="2"/>
  <c r="Z427" i="2"/>
  <c r="X428" i="2"/>
  <c r="AA428" i="2"/>
  <c r="AB428" i="2"/>
  <c r="Z428" i="2"/>
  <c r="X429" i="2"/>
  <c r="AA429" i="2"/>
  <c r="AB429" i="2"/>
  <c r="Z429" i="2"/>
  <c r="X430" i="2"/>
  <c r="AA430" i="2"/>
  <c r="AB430" i="2"/>
  <c r="Z430" i="2"/>
  <c r="X431" i="2"/>
  <c r="AA431" i="2"/>
  <c r="Z431" i="2"/>
  <c r="X432" i="2"/>
  <c r="AA432" i="2"/>
  <c r="Z432" i="2"/>
  <c r="X433" i="2"/>
  <c r="AA433" i="2"/>
  <c r="Z433" i="2"/>
  <c r="X434" i="2"/>
  <c r="AA434" i="2"/>
  <c r="Z434" i="2"/>
  <c r="X435" i="2"/>
  <c r="AA435" i="2"/>
  <c r="Z435" i="2"/>
  <c r="X436" i="2"/>
  <c r="AA436" i="2"/>
  <c r="AB436" i="2"/>
  <c r="Z436" i="2"/>
  <c r="X437" i="2"/>
  <c r="AA437" i="2"/>
  <c r="Z437" i="2"/>
  <c r="X438" i="2"/>
  <c r="AA438" i="2"/>
  <c r="AB438" i="2"/>
  <c r="Z438" i="2"/>
  <c r="X439" i="2"/>
  <c r="AA439" i="2"/>
  <c r="Z439" i="2"/>
  <c r="X440" i="2"/>
  <c r="AA440" i="2"/>
  <c r="Z440" i="2"/>
  <c r="X441" i="2"/>
  <c r="AA441" i="2"/>
  <c r="Z441" i="2"/>
  <c r="X442" i="2"/>
  <c r="AA442" i="2"/>
  <c r="Z442" i="2"/>
  <c r="X443" i="2"/>
  <c r="AA443" i="2"/>
  <c r="Z443" i="2"/>
  <c r="X444" i="2"/>
  <c r="AA444" i="2"/>
  <c r="AB444" i="2"/>
  <c r="Z444" i="2"/>
  <c r="X445" i="2"/>
  <c r="AA445" i="2"/>
  <c r="Z445" i="2"/>
  <c r="X446" i="2"/>
  <c r="AA446" i="2"/>
  <c r="AB446" i="2"/>
  <c r="Z446" i="2"/>
  <c r="X447" i="2"/>
  <c r="AA447" i="2"/>
  <c r="Z447" i="2"/>
  <c r="X448" i="2"/>
  <c r="AA448" i="2"/>
  <c r="AB448" i="2"/>
  <c r="Z448" i="2"/>
  <c r="X449" i="2"/>
  <c r="AA449" i="2"/>
  <c r="Z449" i="2"/>
  <c r="X450" i="2"/>
  <c r="AA450" i="2"/>
  <c r="Z450" i="2"/>
  <c r="X451" i="2"/>
  <c r="AA451" i="2"/>
  <c r="Z451" i="2"/>
  <c r="X452" i="2"/>
  <c r="AA452" i="2"/>
  <c r="AB452" i="2"/>
  <c r="Z452" i="2"/>
  <c r="X453" i="2"/>
  <c r="AA453" i="2"/>
  <c r="Z453" i="2"/>
  <c r="X454" i="2"/>
  <c r="AA454" i="2"/>
  <c r="AB454" i="2"/>
  <c r="Z454" i="2"/>
  <c r="X455" i="2"/>
  <c r="AA455" i="2"/>
  <c r="Z455" i="2"/>
  <c r="X456" i="2"/>
  <c r="AA456" i="2"/>
  <c r="Z456" i="2"/>
  <c r="X457" i="2"/>
  <c r="AA457" i="2"/>
  <c r="Z457" i="2"/>
  <c r="X458" i="2"/>
  <c r="AA458" i="2"/>
  <c r="AB458" i="2"/>
  <c r="Z458" i="2"/>
  <c r="X459" i="2"/>
  <c r="AA459" i="2"/>
  <c r="Z459" i="2"/>
  <c r="X460" i="2"/>
  <c r="AA460" i="2"/>
  <c r="Z460" i="2"/>
  <c r="X461" i="2"/>
  <c r="AA461" i="2"/>
  <c r="AB461" i="2"/>
  <c r="Z461" i="2"/>
  <c r="X462" i="2"/>
  <c r="AA462" i="2"/>
  <c r="Z462" i="2"/>
  <c r="X463" i="2"/>
  <c r="AA463" i="2"/>
  <c r="Z463" i="2"/>
  <c r="X464" i="2"/>
  <c r="AA464" i="2"/>
  <c r="Z464" i="2"/>
  <c r="X465" i="2"/>
  <c r="AA465" i="2"/>
  <c r="Z465" i="2"/>
  <c r="X466" i="2"/>
  <c r="AA466" i="2"/>
  <c r="Z466" i="2"/>
  <c r="X467" i="2"/>
  <c r="AA467" i="2"/>
  <c r="AB467" i="2"/>
  <c r="Z467" i="2"/>
  <c r="X468" i="2"/>
  <c r="AA468" i="2"/>
  <c r="AB468" i="2"/>
  <c r="Z468" i="2"/>
  <c r="X469" i="2"/>
  <c r="AA469" i="2"/>
  <c r="Z469" i="2"/>
  <c r="X470" i="2"/>
  <c r="AA470" i="2"/>
  <c r="Z470" i="2"/>
  <c r="X471" i="2"/>
  <c r="AA471" i="2"/>
  <c r="Z471" i="2"/>
  <c r="X472" i="2"/>
  <c r="AA472" i="2"/>
  <c r="AB472" i="2"/>
  <c r="Z472" i="2"/>
  <c r="X473" i="2"/>
  <c r="AA473" i="2"/>
  <c r="Z473" i="2"/>
  <c r="X474" i="2"/>
  <c r="AA474" i="2"/>
  <c r="AB474" i="2"/>
  <c r="Z474" i="2"/>
  <c r="X475" i="2"/>
  <c r="AA475" i="2"/>
  <c r="Z475" i="2"/>
  <c r="X476" i="2"/>
  <c r="AA476" i="2"/>
  <c r="Z476" i="2"/>
  <c r="X477" i="2"/>
  <c r="AA477" i="2"/>
  <c r="Z477" i="2"/>
  <c r="X478" i="2"/>
  <c r="AA478" i="2"/>
  <c r="AB478" i="2"/>
  <c r="Z478" i="2"/>
  <c r="X479" i="2"/>
  <c r="AA479" i="2"/>
  <c r="AB479" i="2"/>
  <c r="Z479" i="2"/>
  <c r="X480" i="2"/>
  <c r="AA480" i="2"/>
  <c r="AB480" i="2"/>
  <c r="Z480" i="2"/>
  <c r="X481" i="2"/>
  <c r="AA481" i="2"/>
  <c r="Z481" i="2"/>
  <c r="X482" i="2"/>
  <c r="AA482" i="2"/>
  <c r="Z482" i="2"/>
  <c r="X483" i="2"/>
  <c r="AA483" i="2"/>
  <c r="Z483" i="2"/>
  <c r="X484" i="2"/>
  <c r="AA484" i="2"/>
  <c r="AB484" i="2"/>
  <c r="Z484" i="2"/>
  <c r="X485" i="2"/>
  <c r="AA485" i="2"/>
  <c r="Z485" i="2"/>
  <c r="X486" i="2"/>
  <c r="AA486" i="2"/>
  <c r="Z486" i="2"/>
  <c r="X487" i="2"/>
  <c r="AA487" i="2"/>
  <c r="Z487" i="2"/>
  <c r="X488" i="2"/>
  <c r="AA488" i="2"/>
  <c r="Z488" i="2"/>
  <c r="X489" i="2"/>
  <c r="AA489" i="2"/>
  <c r="AB489" i="2"/>
  <c r="Z489" i="2"/>
  <c r="X490" i="2"/>
  <c r="AA490" i="2"/>
  <c r="Z490" i="2"/>
  <c r="X491" i="2"/>
  <c r="AA491" i="2"/>
  <c r="Z491" i="2"/>
  <c r="X492" i="2"/>
  <c r="AA492" i="2"/>
  <c r="AB492" i="2"/>
  <c r="Z492" i="2"/>
  <c r="X493" i="2"/>
  <c r="AA493" i="2"/>
  <c r="Z493" i="2"/>
  <c r="X494" i="2"/>
  <c r="AA494" i="2"/>
  <c r="Z494" i="2"/>
  <c r="X495" i="2"/>
  <c r="AA495" i="2"/>
  <c r="Z495" i="2"/>
  <c r="X496" i="2"/>
  <c r="AA496" i="2"/>
  <c r="Z496" i="2"/>
  <c r="X497" i="2"/>
  <c r="AA497" i="2"/>
  <c r="AB497" i="2"/>
  <c r="Z497" i="2"/>
  <c r="X498" i="2"/>
  <c r="AA498" i="2"/>
  <c r="AB498" i="2"/>
  <c r="Z498" i="2"/>
  <c r="X499" i="2"/>
  <c r="AA499" i="2"/>
  <c r="AB499" i="2"/>
  <c r="Z499" i="2"/>
  <c r="X500" i="2"/>
  <c r="AA500" i="2"/>
  <c r="Z500" i="2"/>
  <c r="X501" i="2"/>
  <c r="AA501" i="2"/>
  <c r="Z501" i="2"/>
  <c r="X502" i="2"/>
  <c r="AA502" i="2"/>
  <c r="Z502" i="2"/>
  <c r="X503" i="2"/>
  <c r="AA503" i="2"/>
  <c r="Z503" i="2"/>
  <c r="X504" i="2"/>
  <c r="AA504" i="2"/>
  <c r="Z504" i="2"/>
  <c r="X505" i="2"/>
  <c r="AA505" i="2"/>
  <c r="Z505" i="2"/>
  <c r="X506" i="2"/>
  <c r="AA506" i="2"/>
  <c r="Z506" i="2"/>
  <c r="X507" i="2"/>
  <c r="AA507" i="2"/>
  <c r="Z507" i="2"/>
  <c r="X508" i="2"/>
  <c r="AA508" i="2"/>
  <c r="Z508" i="2"/>
  <c r="X509" i="2"/>
  <c r="AA509" i="2"/>
  <c r="Z509" i="2"/>
  <c r="X510" i="2"/>
  <c r="AA510" i="2"/>
  <c r="Z510" i="2"/>
  <c r="X511" i="2"/>
  <c r="AA511" i="2"/>
  <c r="Z511" i="2"/>
  <c r="X512" i="2"/>
  <c r="AA512" i="2"/>
  <c r="Z512" i="2"/>
  <c r="X513" i="2"/>
  <c r="AA513" i="2"/>
  <c r="Z513" i="2"/>
  <c r="X514" i="2"/>
  <c r="AA514" i="2"/>
  <c r="AB514" i="2"/>
  <c r="Z514" i="2"/>
  <c r="X515" i="2"/>
  <c r="AA515" i="2"/>
  <c r="AB515" i="2"/>
  <c r="Z515" i="2"/>
  <c r="X516" i="2"/>
  <c r="AA516" i="2"/>
  <c r="Z516" i="2"/>
  <c r="X517" i="2"/>
  <c r="AA517" i="2"/>
  <c r="Z517" i="2"/>
  <c r="X518" i="2"/>
  <c r="AA518" i="2"/>
  <c r="Z518" i="2"/>
  <c r="X519" i="2"/>
  <c r="AA519" i="2"/>
  <c r="AB519" i="2"/>
  <c r="Z519" i="2"/>
  <c r="X520" i="2"/>
  <c r="AA520" i="2"/>
  <c r="AB520" i="2"/>
  <c r="Z520" i="2"/>
  <c r="X521" i="2"/>
  <c r="AA521" i="2"/>
  <c r="Z521" i="2"/>
  <c r="X522" i="2"/>
  <c r="AA522" i="2"/>
  <c r="Z522" i="2"/>
  <c r="X523" i="2"/>
  <c r="AA523" i="2"/>
  <c r="Z523" i="2"/>
  <c r="X524" i="2"/>
  <c r="AA524" i="2"/>
  <c r="Z524" i="2"/>
  <c r="X525" i="2"/>
  <c r="AA525" i="2"/>
  <c r="Z525" i="2"/>
  <c r="X526" i="2"/>
  <c r="AA526" i="2"/>
  <c r="Z526" i="2"/>
  <c r="X527" i="2"/>
  <c r="AA527" i="2"/>
  <c r="Z527" i="2"/>
  <c r="X528" i="2"/>
  <c r="AA528" i="2"/>
  <c r="Z528" i="2"/>
  <c r="X529" i="2"/>
  <c r="AA529" i="2"/>
  <c r="Z529" i="2"/>
  <c r="X530" i="2"/>
  <c r="AA530" i="2"/>
  <c r="Z530" i="2"/>
  <c r="X531" i="2"/>
  <c r="AA531" i="2"/>
  <c r="Z531" i="2"/>
  <c r="X532" i="2"/>
  <c r="AA532" i="2"/>
  <c r="Z532" i="2"/>
  <c r="X533" i="2"/>
  <c r="AA533" i="2"/>
  <c r="Z533" i="2"/>
  <c r="X534" i="2"/>
  <c r="AA534" i="2"/>
  <c r="Z534" i="2"/>
  <c r="X535" i="2"/>
  <c r="AA535" i="2"/>
  <c r="Z535" i="2"/>
  <c r="X536" i="2"/>
  <c r="AA536" i="2"/>
  <c r="Z536" i="2"/>
  <c r="X537" i="2"/>
  <c r="AA537" i="2"/>
  <c r="AB537" i="2"/>
  <c r="Z537" i="2"/>
  <c r="X538" i="2"/>
  <c r="AA538" i="2"/>
  <c r="Z538" i="2"/>
  <c r="X539" i="2"/>
  <c r="AA539" i="2"/>
  <c r="Z539" i="2"/>
  <c r="X540" i="2"/>
  <c r="AA540" i="2"/>
  <c r="Z540" i="2"/>
  <c r="X541" i="2"/>
  <c r="AA541" i="2"/>
  <c r="Z541" i="2"/>
  <c r="X542" i="2"/>
  <c r="AA542" i="2"/>
  <c r="Z542" i="2"/>
  <c r="X543" i="2"/>
  <c r="AA543" i="2"/>
  <c r="Z543" i="2"/>
  <c r="X544" i="2"/>
  <c r="AA544" i="2"/>
  <c r="Z544" i="2"/>
  <c r="X545" i="2"/>
  <c r="AA545" i="2"/>
  <c r="Z545" i="2"/>
  <c r="X546" i="2"/>
  <c r="AA546" i="2"/>
  <c r="Z546" i="2"/>
  <c r="X547" i="2"/>
  <c r="AA547" i="2"/>
  <c r="AB547" i="2"/>
  <c r="Z547" i="2"/>
  <c r="X548" i="2"/>
  <c r="AA548" i="2"/>
  <c r="AB548" i="2"/>
  <c r="Z548" i="2"/>
  <c r="X549" i="2"/>
  <c r="AA549" i="2"/>
  <c r="Z549" i="2"/>
  <c r="X550" i="2"/>
  <c r="AA550" i="2"/>
  <c r="Z550" i="2"/>
  <c r="X551" i="2"/>
  <c r="AA551" i="2"/>
  <c r="Z551" i="2"/>
  <c r="X552" i="2"/>
  <c r="AA552" i="2"/>
  <c r="Z552" i="2"/>
  <c r="X553" i="2"/>
  <c r="AA553" i="2"/>
  <c r="Z553" i="2"/>
  <c r="X554" i="2"/>
  <c r="AA554" i="2"/>
  <c r="Z554" i="2"/>
  <c r="X555" i="2"/>
  <c r="AA555" i="2"/>
  <c r="Z555" i="2"/>
  <c r="X556" i="2"/>
  <c r="AA556" i="2"/>
  <c r="Z556" i="2"/>
  <c r="X557" i="2"/>
  <c r="AA557" i="2"/>
  <c r="Z557" i="2"/>
  <c r="X558" i="2"/>
  <c r="AA558" i="2"/>
  <c r="Z558" i="2"/>
  <c r="X559" i="2"/>
  <c r="AA559" i="2"/>
  <c r="Z559" i="2"/>
  <c r="X560" i="2"/>
  <c r="AA560" i="2"/>
  <c r="Z560" i="2"/>
  <c r="X561" i="2"/>
  <c r="AA561" i="2"/>
  <c r="Z561" i="2"/>
  <c r="X562" i="2"/>
  <c r="AA562" i="2"/>
  <c r="Z562" i="2"/>
  <c r="X563" i="2"/>
  <c r="AA563" i="2"/>
  <c r="Z563" i="2"/>
  <c r="X564" i="2"/>
  <c r="AA564" i="2"/>
  <c r="Z564" i="2"/>
  <c r="X565" i="2"/>
  <c r="AA565" i="2"/>
  <c r="Z565" i="2"/>
  <c r="X566" i="2"/>
  <c r="AA566" i="2"/>
  <c r="Z566" i="2"/>
  <c r="X567" i="2"/>
  <c r="AA567" i="2"/>
  <c r="Z567" i="2"/>
  <c r="X568" i="2"/>
  <c r="AA568" i="2"/>
  <c r="Z568" i="2"/>
  <c r="X569" i="2"/>
  <c r="AA569" i="2"/>
  <c r="Z569" i="2"/>
  <c r="X570" i="2"/>
  <c r="AA570" i="2"/>
  <c r="Z570" i="2"/>
  <c r="X571" i="2"/>
  <c r="AA571" i="2"/>
  <c r="Z571" i="2"/>
  <c r="X572" i="2"/>
  <c r="AA572" i="2"/>
  <c r="Z572" i="2"/>
  <c r="X573" i="2"/>
  <c r="AA573" i="2"/>
  <c r="AB573" i="2"/>
  <c r="Z573" i="2"/>
  <c r="X574" i="2"/>
  <c r="AA574" i="2"/>
  <c r="Z574" i="2"/>
  <c r="X575" i="2"/>
  <c r="AA575" i="2"/>
  <c r="Z575" i="2"/>
  <c r="X576" i="2"/>
  <c r="AA576" i="2"/>
  <c r="Z576" i="2"/>
  <c r="X577" i="2"/>
  <c r="AA577" i="2"/>
  <c r="Z577" i="2"/>
  <c r="X578" i="2"/>
  <c r="AA578" i="2"/>
  <c r="AB578" i="2"/>
  <c r="Z578" i="2"/>
  <c r="X579" i="2"/>
  <c r="AA579" i="2"/>
  <c r="Z579" i="2"/>
  <c r="X580" i="2"/>
  <c r="AA580" i="2"/>
  <c r="Z580" i="2"/>
  <c r="X581" i="2"/>
  <c r="AA581" i="2"/>
  <c r="Z581" i="2"/>
  <c r="X582" i="2"/>
  <c r="AA582" i="2"/>
  <c r="Z582" i="2"/>
  <c r="X583" i="2"/>
  <c r="AA583" i="2"/>
  <c r="Z583" i="2"/>
  <c r="X584" i="2"/>
  <c r="AA584" i="2"/>
  <c r="Z584" i="2"/>
  <c r="X585" i="2"/>
  <c r="AA585" i="2"/>
  <c r="AB585" i="2"/>
  <c r="Z585" i="2"/>
  <c r="X586" i="2"/>
  <c r="AA586" i="2"/>
  <c r="Z586" i="2"/>
  <c r="X587" i="2"/>
  <c r="AA587" i="2"/>
  <c r="Z587" i="2"/>
  <c r="X588" i="2"/>
  <c r="AA588" i="2"/>
  <c r="Z588" i="2"/>
  <c r="X589" i="2"/>
  <c r="AA589" i="2"/>
  <c r="Z589" i="2"/>
  <c r="X590" i="2"/>
  <c r="AA590" i="2"/>
  <c r="AB590" i="2"/>
  <c r="Z590" i="2"/>
  <c r="X591" i="2"/>
  <c r="AA591" i="2"/>
  <c r="Z591" i="2"/>
  <c r="X592" i="2"/>
  <c r="AA592" i="2"/>
  <c r="Z592" i="2"/>
  <c r="X593" i="2"/>
  <c r="AA593" i="2"/>
  <c r="Z593" i="2"/>
  <c r="X594" i="2"/>
  <c r="AA594" i="2"/>
  <c r="Z594" i="2"/>
  <c r="X595" i="2"/>
  <c r="AA595" i="2"/>
  <c r="Z595" i="2"/>
  <c r="X596" i="2"/>
  <c r="AA596" i="2"/>
  <c r="Z596" i="2"/>
  <c r="X597" i="2"/>
  <c r="AA597" i="2"/>
  <c r="Z597" i="2"/>
  <c r="X598" i="2"/>
  <c r="AA598" i="2"/>
  <c r="Z598" i="2"/>
  <c r="X599" i="2"/>
  <c r="AA599" i="2"/>
  <c r="Z599" i="2"/>
  <c r="X600" i="2"/>
  <c r="AA600" i="2"/>
  <c r="Z600" i="2"/>
  <c r="X601" i="2"/>
  <c r="AA601" i="2"/>
  <c r="AB601" i="2"/>
  <c r="Z601" i="2"/>
  <c r="X602" i="2"/>
  <c r="AA602" i="2"/>
  <c r="Z602" i="2"/>
  <c r="X603" i="2"/>
  <c r="AA603" i="2"/>
  <c r="Z603" i="2"/>
  <c r="X604" i="2"/>
  <c r="AA604" i="2"/>
  <c r="Z604" i="2"/>
  <c r="X605" i="2"/>
  <c r="AA605" i="2"/>
  <c r="Z605" i="2"/>
  <c r="X606" i="2"/>
  <c r="AA606" i="2"/>
  <c r="Z606" i="2"/>
  <c r="X607" i="2"/>
  <c r="AA607" i="2"/>
  <c r="Z607" i="2"/>
  <c r="X608" i="2"/>
  <c r="AA608" i="2"/>
  <c r="Z608" i="2"/>
  <c r="X609" i="2"/>
  <c r="AA609" i="2"/>
  <c r="Z609" i="2"/>
  <c r="X610" i="2"/>
  <c r="AA610" i="2"/>
  <c r="Z610" i="2"/>
  <c r="X611" i="2"/>
  <c r="AA611" i="2"/>
  <c r="Z611" i="2"/>
  <c r="X612" i="2"/>
  <c r="AA612" i="2"/>
  <c r="Z612" i="2"/>
  <c r="X613" i="2"/>
  <c r="AA613" i="2"/>
  <c r="Z613" i="2"/>
  <c r="X614" i="2"/>
  <c r="AA614" i="2"/>
  <c r="Z614" i="2"/>
  <c r="X615" i="2"/>
  <c r="AA615" i="2"/>
  <c r="Z615" i="2"/>
  <c r="X616" i="2"/>
  <c r="AA616" i="2"/>
  <c r="Z616" i="2"/>
  <c r="X617" i="2"/>
  <c r="AA617" i="2"/>
  <c r="AB617" i="2"/>
  <c r="Z617" i="2"/>
  <c r="X618" i="2"/>
  <c r="AA618" i="2"/>
  <c r="Z618" i="2"/>
  <c r="X619" i="2"/>
  <c r="AA619" i="2"/>
  <c r="Z619" i="2"/>
  <c r="X620" i="2"/>
  <c r="AA620" i="2"/>
  <c r="AB620" i="2"/>
  <c r="Z620" i="2"/>
  <c r="X621" i="2"/>
  <c r="AA621" i="2"/>
  <c r="Z621" i="2"/>
  <c r="X622" i="2"/>
  <c r="AA622" i="2"/>
  <c r="Z622" i="2"/>
  <c r="X623" i="2"/>
  <c r="AA623" i="2"/>
  <c r="Z623" i="2"/>
  <c r="X624" i="2"/>
  <c r="AA624" i="2"/>
  <c r="Z624" i="2"/>
  <c r="X625" i="2"/>
  <c r="AA625" i="2"/>
  <c r="Z625" i="2"/>
  <c r="X626" i="2"/>
  <c r="AA626" i="2"/>
  <c r="Z626" i="2"/>
  <c r="X627" i="2"/>
  <c r="AA627" i="2"/>
  <c r="Z627" i="2"/>
  <c r="X628" i="2"/>
  <c r="AA628" i="2"/>
  <c r="Z628" i="2"/>
  <c r="X629" i="2"/>
  <c r="AA629" i="2"/>
  <c r="Z629" i="2"/>
  <c r="X630" i="2"/>
  <c r="AA630" i="2"/>
  <c r="Z630" i="2"/>
  <c r="X631" i="2"/>
  <c r="AA631" i="2"/>
  <c r="AB631" i="2"/>
  <c r="Z631" i="2"/>
  <c r="X632" i="2"/>
  <c r="AA632" i="2"/>
  <c r="Z632" i="2"/>
  <c r="X633" i="2"/>
  <c r="AA633" i="2"/>
  <c r="Z633" i="2"/>
  <c r="X634" i="2"/>
  <c r="AA634" i="2"/>
  <c r="Z634" i="2"/>
  <c r="X635" i="2"/>
  <c r="AA635" i="2"/>
  <c r="Z635" i="2"/>
  <c r="X636" i="2"/>
  <c r="AA636" i="2"/>
  <c r="Z636" i="2"/>
  <c r="X637" i="2"/>
  <c r="AA637" i="2"/>
  <c r="AB637" i="2"/>
  <c r="Z637" i="2"/>
  <c r="X638" i="2"/>
  <c r="AA638" i="2"/>
  <c r="Z638" i="2"/>
  <c r="X639" i="2"/>
  <c r="AA639" i="2"/>
  <c r="Z639" i="2"/>
  <c r="X640" i="2"/>
  <c r="AA640" i="2"/>
  <c r="Z640" i="2"/>
  <c r="X641" i="2"/>
  <c r="AA641" i="2"/>
  <c r="Z641" i="2"/>
  <c r="X642" i="2"/>
  <c r="AA642" i="2"/>
  <c r="Z642" i="2"/>
  <c r="X643" i="2"/>
  <c r="AA643" i="2"/>
  <c r="Z643" i="2"/>
  <c r="X644" i="2"/>
  <c r="AA644" i="2"/>
  <c r="Z644" i="2"/>
  <c r="X645" i="2"/>
  <c r="AA645" i="2"/>
  <c r="Z645" i="2"/>
  <c r="X646" i="2"/>
  <c r="AA646" i="2"/>
  <c r="Z646" i="2"/>
  <c r="X647" i="2"/>
  <c r="AA647" i="2"/>
  <c r="Z647" i="2"/>
  <c r="X648" i="2"/>
  <c r="AA648" i="2"/>
  <c r="Z648" i="2"/>
  <c r="X649" i="2"/>
  <c r="AA649" i="2"/>
  <c r="Z649" i="2"/>
  <c r="X650" i="2"/>
  <c r="AA650" i="2"/>
  <c r="AB650" i="2"/>
  <c r="Z650" i="2"/>
  <c r="X651" i="2"/>
  <c r="AA651" i="2"/>
  <c r="Z651" i="2"/>
  <c r="X652" i="2"/>
  <c r="AA652" i="2"/>
  <c r="Z652" i="2"/>
  <c r="X653" i="2"/>
  <c r="AA653" i="2"/>
  <c r="Z653" i="2"/>
  <c r="X654" i="2"/>
  <c r="AA654" i="2"/>
  <c r="Z654" i="2"/>
  <c r="X655" i="2"/>
  <c r="AA655" i="2"/>
  <c r="Z655" i="2"/>
  <c r="X656" i="2"/>
  <c r="AA656" i="2"/>
  <c r="Z656" i="2"/>
  <c r="X657" i="2"/>
  <c r="AA657" i="2"/>
  <c r="Z657" i="2"/>
  <c r="X658" i="2"/>
  <c r="AA658" i="2"/>
  <c r="Z658" i="2"/>
  <c r="X659" i="2"/>
  <c r="AA659" i="2"/>
  <c r="Z659" i="2"/>
  <c r="X660" i="2"/>
  <c r="AA660" i="2"/>
  <c r="AB660" i="2"/>
  <c r="Z660" i="2"/>
  <c r="X661" i="2"/>
  <c r="AA661" i="2"/>
  <c r="Z661" i="2"/>
  <c r="X662" i="2"/>
  <c r="AA662" i="2"/>
  <c r="Z662" i="2"/>
  <c r="X663" i="2"/>
  <c r="AA663" i="2"/>
  <c r="Z663" i="2"/>
  <c r="X664" i="2"/>
  <c r="AA664" i="2"/>
  <c r="Z664" i="2"/>
  <c r="X665" i="2"/>
  <c r="AA665" i="2"/>
  <c r="Z665" i="2"/>
  <c r="X666" i="2"/>
  <c r="AA666" i="2"/>
  <c r="Z666" i="2"/>
  <c r="X667" i="2"/>
  <c r="AA667" i="2"/>
  <c r="Z667" i="2"/>
  <c r="X668" i="2"/>
  <c r="AA668" i="2"/>
  <c r="Z668" i="2"/>
  <c r="X669" i="2"/>
  <c r="AA669" i="2"/>
  <c r="Z669" i="2"/>
  <c r="X670" i="2"/>
  <c r="AA670" i="2"/>
  <c r="AB670" i="2"/>
  <c r="Z670" i="2"/>
  <c r="X671" i="2"/>
  <c r="AA671" i="2"/>
  <c r="Z671" i="2"/>
  <c r="X672" i="2"/>
  <c r="AA672" i="2"/>
  <c r="Z672" i="2"/>
  <c r="X673" i="2"/>
  <c r="AA673" i="2"/>
  <c r="Z673" i="2"/>
  <c r="X674" i="2"/>
  <c r="AA674" i="2"/>
  <c r="Z674" i="2"/>
  <c r="X675" i="2"/>
  <c r="AA675" i="2"/>
  <c r="Z675" i="2"/>
  <c r="X676" i="2"/>
  <c r="AA676" i="2"/>
  <c r="Z676" i="2"/>
  <c r="X677" i="2"/>
  <c r="AA677" i="2"/>
  <c r="Z677" i="2"/>
  <c r="X678" i="2"/>
  <c r="AA678" i="2"/>
  <c r="Z678" i="2"/>
  <c r="X679" i="2"/>
  <c r="AA679" i="2"/>
  <c r="Z679" i="2"/>
  <c r="X680" i="2"/>
  <c r="AA680" i="2"/>
  <c r="Z680" i="2"/>
  <c r="X681" i="2"/>
  <c r="AA681" i="2"/>
  <c r="Z681" i="2"/>
  <c r="X682" i="2"/>
  <c r="AA682" i="2"/>
  <c r="Z682" i="2"/>
  <c r="X683" i="2"/>
  <c r="AA683" i="2"/>
  <c r="Z683" i="2"/>
  <c r="X684" i="2"/>
  <c r="AA684" i="2"/>
  <c r="AB684" i="2"/>
  <c r="Z684" i="2"/>
  <c r="X685" i="2"/>
  <c r="AA685" i="2"/>
  <c r="Z685" i="2"/>
  <c r="X686" i="2"/>
  <c r="AA686" i="2"/>
  <c r="AB686" i="2"/>
  <c r="Z686" i="2"/>
  <c r="X687" i="2"/>
  <c r="AA687" i="2"/>
  <c r="Z687" i="2"/>
  <c r="X688" i="2"/>
  <c r="AA688" i="2"/>
  <c r="Z688" i="2"/>
  <c r="X689" i="2"/>
  <c r="AA689" i="2"/>
  <c r="Z689" i="2"/>
  <c r="X690" i="2"/>
  <c r="AA690" i="2"/>
  <c r="Z690" i="2"/>
  <c r="X691" i="2"/>
  <c r="AA691" i="2"/>
  <c r="Z691" i="2"/>
  <c r="X692" i="2"/>
  <c r="AA692" i="2"/>
  <c r="Z692" i="2"/>
  <c r="X693" i="2"/>
  <c r="AA693" i="2"/>
  <c r="Z693" i="2"/>
  <c r="X694" i="2"/>
  <c r="AA694" i="2"/>
  <c r="Z694" i="2"/>
  <c r="X695" i="2"/>
  <c r="AA695" i="2"/>
  <c r="AB695" i="2"/>
  <c r="Z695" i="2"/>
  <c r="X696" i="2"/>
  <c r="AA696" i="2"/>
  <c r="Z696" i="2"/>
  <c r="X697" i="2"/>
  <c r="AA697" i="2"/>
  <c r="Z697" i="2"/>
  <c r="X698" i="2"/>
  <c r="AA698" i="2"/>
  <c r="Z698" i="2"/>
  <c r="X699" i="2"/>
  <c r="AA699" i="2"/>
  <c r="Z699" i="2"/>
  <c r="X700" i="2"/>
  <c r="AA700" i="2"/>
  <c r="Z700" i="2"/>
  <c r="X701" i="2"/>
  <c r="AA701" i="2"/>
  <c r="Z701" i="2"/>
  <c r="X702" i="2"/>
  <c r="AA702" i="2"/>
  <c r="Z702" i="2"/>
  <c r="X703" i="2"/>
  <c r="AA703" i="2"/>
  <c r="Z703" i="2"/>
  <c r="X704" i="2"/>
  <c r="AA704" i="2"/>
  <c r="Z704" i="2"/>
  <c r="X705" i="2"/>
  <c r="AA705" i="2"/>
  <c r="Z705" i="2"/>
  <c r="X706" i="2"/>
  <c r="AA706" i="2"/>
  <c r="Z706" i="2"/>
  <c r="X707" i="2"/>
  <c r="AA707" i="2"/>
  <c r="Z707" i="2"/>
  <c r="X708" i="2"/>
  <c r="AA708" i="2"/>
  <c r="Z708" i="2"/>
  <c r="X709" i="2"/>
  <c r="AA709" i="2"/>
  <c r="Z709" i="2"/>
  <c r="X710" i="2"/>
  <c r="AA710" i="2"/>
  <c r="Z710" i="2"/>
  <c r="X711" i="2"/>
  <c r="AA711" i="2"/>
  <c r="Z711" i="2"/>
  <c r="X712" i="2"/>
  <c r="AA712" i="2"/>
  <c r="Z712" i="2"/>
  <c r="X713" i="2"/>
  <c r="AA713" i="2"/>
  <c r="Z713" i="2"/>
  <c r="X714" i="2"/>
  <c r="AA714" i="2"/>
  <c r="AB714" i="2"/>
  <c r="Z714" i="2"/>
  <c r="X715" i="2"/>
  <c r="AA715" i="2"/>
  <c r="Z715" i="2"/>
  <c r="X716" i="2"/>
  <c r="AA716" i="2"/>
  <c r="Z716" i="2"/>
  <c r="X717" i="2"/>
  <c r="AA717" i="2"/>
  <c r="Z717" i="2"/>
  <c r="X718" i="2"/>
  <c r="AA718" i="2"/>
  <c r="Z718" i="2"/>
  <c r="X719" i="2"/>
  <c r="AA719" i="2"/>
  <c r="Z719" i="2"/>
  <c r="X720" i="2"/>
  <c r="AA720" i="2"/>
  <c r="AB720" i="2"/>
  <c r="Z720" i="2"/>
  <c r="X721" i="2"/>
  <c r="AA721" i="2"/>
  <c r="Z721" i="2"/>
  <c r="X722" i="2"/>
  <c r="AA722" i="2"/>
  <c r="Z722" i="2"/>
  <c r="X723" i="2"/>
  <c r="AA723" i="2"/>
  <c r="Z723" i="2"/>
  <c r="X724" i="2"/>
  <c r="AA724" i="2"/>
  <c r="Z724" i="2"/>
  <c r="X725" i="2"/>
  <c r="AA725" i="2"/>
  <c r="Z725" i="2"/>
  <c r="X726" i="2"/>
  <c r="AA726" i="2"/>
  <c r="Z726" i="2"/>
  <c r="X727" i="2"/>
  <c r="AA727" i="2"/>
  <c r="Z727" i="2"/>
  <c r="X728" i="2"/>
  <c r="AA728" i="2"/>
  <c r="AB728" i="2"/>
  <c r="Z728" i="2"/>
  <c r="X729" i="2"/>
  <c r="AA729" i="2"/>
  <c r="AB729" i="2"/>
  <c r="Z729" i="2"/>
  <c r="X730" i="2"/>
  <c r="AA730" i="2"/>
  <c r="Z730" i="2"/>
  <c r="X731" i="2"/>
  <c r="AA731" i="2"/>
  <c r="Z731" i="2"/>
  <c r="X732" i="2"/>
  <c r="AA732" i="2"/>
  <c r="Z732" i="2"/>
  <c r="X733" i="2"/>
  <c r="AA733" i="2"/>
  <c r="Z733" i="2"/>
  <c r="X734" i="2"/>
  <c r="AA734" i="2"/>
  <c r="Z734" i="2"/>
  <c r="X735" i="2"/>
  <c r="AA735" i="2"/>
  <c r="Z735" i="2"/>
  <c r="X736" i="2"/>
  <c r="AA736" i="2"/>
  <c r="Z736" i="2"/>
  <c r="X737" i="2"/>
  <c r="AA737" i="2"/>
  <c r="Z737" i="2"/>
  <c r="X738" i="2"/>
  <c r="AA738" i="2"/>
  <c r="AB738" i="2"/>
  <c r="Z738" i="2"/>
  <c r="X739" i="2"/>
  <c r="AA739" i="2"/>
  <c r="AB739" i="2"/>
  <c r="AC739" i="2"/>
  <c r="AD739" i="2"/>
  <c r="Z739" i="2"/>
  <c r="X740" i="2"/>
  <c r="AA740" i="2"/>
  <c r="Z740" i="2"/>
  <c r="X741" i="2"/>
  <c r="AA741" i="2"/>
  <c r="Z741" i="2"/>
  <c r="X742" i="2"/>
  <c r="AA742" i="2"/>
  <c r="Z742" i="2"/>
  <c r="X743" i="2"/>
  <c r="AA743" i="2"/>
  <c r="Z743" i="2"/>
  <c r="X744" i="2"/>
  <c r="AA744" i="2"/>
  <c r="Z744" i="2"/>
  <c r="X745" i="2"/>
  <c r="AA745" i="2"/>
  <c r="Z745" i="2"/>
  <c r="X746" i="2"/>
  <c r="AA746" i="2"/>
  <c r="Z746" i="2"/>
  <c r="X747" i="2"/>
  <c r="AA747" i="2"/>
  <c r="AB747" i="2"/>
  <c r="AC747" i="2"/>
  <c r="AD747" i="2"/>
  <c r="Z747" i="2"/>
  <c r="X748" i="2"/>
  <c r="AA748" i="2"/>
  <c r="Z748" i="2"/>
  <c r="X749" i="2"/>
  <c r="AA749" i="2"/>
  <c r="Z749" i="2"/>
  <c r="X750" i="2"/>
  <c r="AA750" i="2"/>
  <c r="Z750" i="2"/>
  <c r="X751" i="2"/>
  <c r="AA751" i="2"/>
  <c r="Z751" i="2"/>
  <c r="X752" i="2"/>
  <c r="AA752" i="2"/>
  <c r="Z752" i="2"/>
  <c r="X753" i="2"/>
  <c r="AA753" i="2"/>
  <c r="Z753" i="2"/>
  <c r="X754" i="2"/>
  <c r="AA754" i="2"/>
  <c r="Z754" i="2"/>
  <c r="X755" i="2"/>
  <c r="AA755" i="2"/>
  <c r="Z755" i="2"/>
  <c r="X756" i="2"/>
  <c r="AA756" i="2"/>
  <c r="Z756" i="2"/>
  <c r="X757" i="2"/>
  <c r="AA757" i="2"/>
  <c r="Z757" i="2"/>
  <c r="X758" i="2"/>
  <c r="AA758" i="2"/>
  <c r="Z758" i="2"/>
  <c r="X759" i="2"/>
  <c r="AA759" i="2"/>
  <c r="Z759" i="2"/>
  <c r="X760" i="2"/>
  <c r="AA760" i="2"/>
  <c r="Z760" i="2"/>
  <c r="X761" i="2"/>
  <c r="AA761" i="2"/>
  <c r="Z761" i="2"/>
  <c r="X762" i="2"/>
  <c r="AA762" i="2"/>
  <c r="Z762" i="2"/>
  <c r="X763" i="2"/>
  <c r="AA763" i="2"/>
  <c r="Z763" i="2"/>
  <c r="X764" i="2"/>
  <c r="AA764" i="2"/>
  <c r="Z764" i="2"/>
  <c r="X765" i="2"/>
  <c r="AA765" i="2"/>
  <c r="Z765" i="2"/>
  <c r="X766" i="2"/>
  <c r="AA766" i="2"/>
  <c r="Z766" i="2"/>
  <c r="X767" i="2"/>
  <c r="AA767" i="2"/>
  <c r="Z767" i="2"/>
  <c r="X768" i="2"/>
  <c r="AA768" i="2"/>
  <c r="Z768" i="2"/>
  <c r="X769" i="2"/>
  <c r="AA769" i="2"/>
  <c r="Z769" i="2"/>
  <c r="X770" i="2"/>
  <c r="AA770" i="2"/>
  <c r="Z770" i="2"/>
  <c r="X771" i="2"/>
  <c r="AA771" i="2"/>
  <c r="AB771" i="2"/>
  <c r="AC771" i="2"/>
  <c r="AD771" i="2"/>
  <c r="Z771" i="2"/>
  <c r="X772" i="2"/>
  <c r="AA772" i="2"/>
  <c r="Z772" i="2"/>
  <c r="X773" i="2"/>
  <c r="AA773" i="2"/>
  <c r="Z773" i="2"/>
  <c r="X774" i="2"/>
  <c r="AA774" i="2"/>
  <c r="Z774" i="2"/>
  <c r="X775" i="2"/>
  <c r="AA775" i="2"/>
  <c r="Z775" i="2"/>
  <c r="X776" i="2"/>
  <c r="AA776" i="2"/>
  <c r="Z776" i="2"/>
  <c r="X777" i="2"/>
  <c r="AA777" i="2"/>
  <c r="Z777" i="2"/>
  <c r="X778" i="2"/>
  <c r="AA778" i="2"/>
  <c r="Z778" i="2"/>
  <c r="X779" i="2"/>
  <c r="AA779" i="2"/>
  <c r="Z779" i="2"/>
  <c r="X780" i="2"/>
  <c r="AA780" i="2"/>
  <c r="Z780" i="2"/>
  <c r="X781" i="2"/>
  <c r="AA781" i="2"/>
  <c r="Z781" i="2"/>
  <c r="X782" i="2"/>
  <c r="AA782" i="2"/>
  <c r="Z782" i="2"/>
  <c r="X783" i="2"/>
  <c r="AA783" i="2"/>
  <c r="Z783" i="2"/>
  <c r="X784" i="2"/>
  <c r="AA784" i="2"/>
  <c r="Z784" i="2"/>
  <c r="X785" i="2"/>
  <c r="AA785" i="2"/>
  <c r="Z785" i="2"/>
  <c r="X786" i="2"/>
  <c r="AA786" i="2"/>
  <c r="Z786" i="2"/>
  <c r="X787" i="2"/>
  <c r="AA787" i="2"/>
  <c r="Z787" i="2"/>
  <c r="X788" i="2"/>
  <c r="AA788" i="2"/>
  <c r="Z788" i="2"/>
  <c r="X789" i="2"/>
  <c r="AA789" i="2"/>
  <c r="Z789" i="2"/>
  <c r="X790" i="2"/>
  <c r="AA790" i="2"/>
  <c r="Z790" i="2"/>
  <c r="X791" i="2"/>
  <c r="AA791" i="2"/>
  <c r="Z791" i="2"/>
  <c r="X792" i="2"/>
  <c r="AA792" i="2"/>
  <c r="Z792" i="2"/>
  <c r="X793" i="2"/>
  <c r="AA793" i="2"/>
  <c r="Z793" i="2"/>
  <c r="X794" i="2"/>
  <c r="AA794" i="2"/>
  <c r="Z794" i="2"/>
  <c r="X795" i="2"/>
  <c r="AA795" i="2"/>
  <c r="Z795" i="2"/>
  <c r="X796" i="2"/>
  <c r="AA796" i="2"/>
  <c r="Z796" i="2"/>
  <c r="X797" i="2"/>
  <c r="AA797" i="2"/>
  <c r="Z797" i="2"/>
  <c r="X798" i="2"/>
  <c r="AA798" i="2"/>
  <c r="Z798" i="2"/>
  <c r="X799" i="2"/>
  <c r="AA799" i="2"/>
  <c r="Z799" i="2"/>
  <c r="X800" i="2"/>
  <c r="AA800" i="2"/>
  <c r="Z800" i="2"/>
  <c r="X801" i="2"/>
  <c r="AA801" i="2"/>
  <c r="Z801" i="2"/>
  <c r="X802" i="2"/>
  <c r="AA802" i="2"/>
  <c r="Z802" i="2"/>
  <c r="X803" i="2"/>
  <c r="AA803" i="2"/>
  <c r="Z803" i="2"/>
  <c r="X804" i="2"/>
  <c r="AA804" i="2"/>
  <c r="AB804" i="2"/>
  <c r="AC804" i="2"/>
  <c r="AD804" i="2"/>
  <c r="Z804" i="2"/>
  <c r="X805" i="2"/>
  <c r="AA805" i="2"/>
  <c r="Z805" i="2"/>
  <c r="X806" i="2"/>
  <c r="AA806" i="2"/>
  <c r="Z806" i="2"/>
  <c r="X807" i="2"/>
  <c r="AA807" i="2"/>
  <c r="Z807" i="2"/>
  <c r="X808" i="2"/>
  <c r="AA808" i="2"/>
  <c r="Z808" i="2"/>
  <c r="X809" i="2"/>
  <c r="AA809" i="2"/>
  <c r="Z809" i="2"/>
  <c r="X810" i="2"/>
  <c r="AA810" i="2"/>
  <c r="Z810" i="2"/>
  <c r="X811" i="2"/>
  <c r="AA811" i="2"/>
  <c r="Z811" i="2"/>
  <c r="X812" i="2"/>
  <c r="AA812" i="2"/>
  <c r="Z812" i="2"/>
  <c r="X813" i="2"/>
  <c r="AA813" i="2"/>
  <c r="Z813" i="2"/>
  <c r="X814" i="2"/>
  <c r="AA814" i="2"/>
  <c r="Z814" i="2"/>
  <c r="X815" i="2"/>
  <c r="AA815" i="2"/>
  <c r="Z815" i="2"/>
  <c r="X816" i="2"/>
  <c r="AA816" i="2"/>
  <c r="Z816" i="2"/>
  <c r="X817" i="2"/>
  <c r="AA817" i="2"/>
  <c r="Z817" i="2"/>
  <c r="X818" i="2"/>
  <c r="AA818" i="2"/>
  <c r="Z818" i="2"/>
  <c r="X819" i="2"/>
  <c r="AA819" i="2"/>
  <c r="Z819" i="2"/>
  <c r="X820" i="2"/>
  <c r="AA820" i="2"/>
  <c r="Z820" i="2"/>
  <c r="X821" i="2"/>
  <c r="AA821" i="2"/>
  <c r="Z821" i="2"/>
  <c r="X822" i="2"/>
  <c r="AA822" i="2"/>
  <c r="AB822" i="2"/>
  <c r="AC822" i="2"/>
  <c r="AD822" i="2"/>
  <c r="Z822" i="2"/>
  <c r="X823" i="2"/>
  <c r="AA823" i="2"/>
  <c r="Z823" i="2"/>
  <c r="X824" i="2"/>
  <c r="AA824" i="2"/>
  <c r="Z824" i="2"/>
  <c r="X825" i="2"/>
  <c r="AA825" i="2"/>
  <c r="Z825" i="2"/>
  <c r="X826" i="2"/>
  <c r="AA826" i="2"/>
  <c r="Z826" i="2"/>
  <c r="X827" i="2"/>
  <c r="AA827" i="2"/>
  <c r="Z827" i="2"/>
  <c r="X828" i="2"/>
  <c r="AA828" i="2"/>
  <c r="Z828" i="2"/>
  <c r="X829" i="2"/>
  <c r="AA829" i="2"/>
  <c r="Z829" i="2"/>
  <c r="X830" i="2"/>
  <c r="AA830" i="2"/>
  <c r="Z830" i="2"/>
  <c r="X831" i="2"/>
  <c r="AA831" i="2"/>
  <c r="Z831" i="2"/>
  <c r="X832" i="2"/>
  <c r="AA832" i="2"/>
  <c r="Z832" i="2"/>
  <c r="X833" i="2"/>
  <c r="AA833" i="2"/>
  <c r="Z833" i="2"/>
  <c r="X834" i="2"/>
  <c r="AA834" i="2"/>
  <c r="Z834" i="2"/>
  <c r="X835" i="2"/>
  <c r="AA835" i="2"/>
  <c r="Z835" i="2"/>
  <c r="X836" i="2"/>
  <c r="AA836" i="2"/>
  <c r="Z836" i="2"/>
  <c r="X837" i="2"/>
  <c r="AA837" i="2"/>
  <c r="Z837" i="2"/>
  <c r="X838" i="2"/>
  <c r="AA838" i="2"/>
  <c r="AB838" i="2"/>
  <c r="AC838" i="2"/>
  <c r="AD838" i="2"/>
  <c r="Z838" i="2"/>
  <c r="X839" i="2"/>
  <c r="AA839" i="2"/>
  <c r="Z839" i="2"/>
  <c r="X840" i="2"/>
  <c r="AA840" i="2"/>
  <c r="Z840" i="2"/>
  <c r="X841" i="2"/>
  <c r="AA841" i="2"/>
  <c r="Z841" i="2"/>
  <c r="X842" i="2"/>
  <c r="AA842" i="2"/>
  <c r="Z842" i="2"/>
  <c r="X843" i="2"/>
  <c r="AA843" i="2"/>
  <c r="Z843" i="2"/>
  <c r="X844" i="2"/>
  <c r="AA844" i="2"/>
  <c r="Z844" i="2"/>
  <c r="X845" i="2"/>
  <c r="AA845" i="2"/>
  <c r="Z845" i="2"/>
  <c r="X846" i="2"/>
  <c r="AA846" i="2"/>
  <c r="Z846" i="2"/>
  <c r="X847" i="2"/>
  <c r="AA847" i="2"/>
  <c r="Z847" i="2"/>
  <c r="X848" i="2"/>
  <c r="AA848" i="2"/>
  <c r="Z848" i="2"/>
  <c r="X849" i="2"/>
  <c r="AA849" i="2"/>
  <c r="Z849" i="2"/>
  <c r="X850" i="2"/>
  <c r="AA850" i="2"/>
  <c r="Z850" i="2"/>
  <c r="X851" i="2"/>
  <c r="AA851" i="2"/>
  <c r="Z851" i="2"/>
  <c r="X852" i="2"/>
  <c r="AA852" i="2"/>
  <c r="Z852" i="2"/>
  <c r="X853" i="2"/>
  <c r="AA853" i="2"/>
  <c r="AB853" i="2"/>
  <c r="AC853" i="2"/>
  <c r="AD853" i="2"/>
  <c r="Z853" i="2"/>
  <c r="X854" i="2"/>
  <c r="AA854" i="2"/>
  <c r="Z854" i="2"/>
  <c r="X855" i="2"/>
  <c r="AA855" i="2"/>
  <c r="Z855" i="2"/>
  <c r="X856" i="2"/>
  <c r="AA856" i="2"/>
  <c r="Z856" i="2"/>
  <c r="X857" i="2"/>
  <c r="AA857" i="2"/>
  <c r="Z857" i="2"/>
  <c r="X858" i="2"/>
  <c r="AA858" i="2"/>
  <c r="Z858" i="2"/>
  <c r="X859" i="2"/>
  <c r="AA859" i="2"/>
  <c r="Z859" i="2"/>
  <c r="X860" i="2"/>
  <c r="AA860" i="2"/>
  <c r="Z860" i="2"/>
  <c r="X861" i="2"/>
  <c r="AA861" i="2"/>
  <c r="AB861" i="2"/>
  <c r="AC861" i="2"/>
  <c r="AD861" i="2"/>
  <c r="Z861" i="2"/>
  <c r="X862" i="2"/>
  <c r="AA862" i="2"/>
  <c r="Z862" i="2"/>
  <c r="X863" i="2"/>
  <c r="AA863" i="2"/>
  <c r="Z863" i="2"/>
  <c r="X864" i="2"/>
  <c r="AA864" i="2"/>
  <c r="Z864" i="2"/>
  <c r="X865" i="2"/>
  <c r="AA865" i="2"/>
  <c r="Z865" i="2"/>
  <c r="X866" i="2"/>
  <c r="AA866" i="2"/>
  <c r="Z866" i="2"/>
  <c r="X867" i="2"/>
  <c r="AA867" i="2"/>
  <c r="Z867" i="2"/>
  <c r="X868" i="2"/>
  <c r="AA868" i="2"/>
  <c r="Z868" i="2"/>
  <c r="X869" i="2"/>
  <c r="AA869" i="2"/>
  <c r="Z869" i="2"/>
  <c r="X870" i="2"/>
  <c r="AA870" i="2"/>
  <c r="Z870" i="2"/>
  <c r="X871" i="2"/>
  <c r="AA871" i="2"/>
  <c r="Z871" i="2"/>
  <c r="X872" i="2"/>
  <c r="AA872" i="2"/>
  <c r="Z872" i="2"/>
  <c r="X873" i="2"/>
  <c r="AA873" i="2"/>
  <c r="Z873" i="2"/>
  <c r="X874" i="2"/>
  <c r="AA874" i="2"/>
  <c r="Z874" i="2"/>
  <c r="X875" i="2"/>
  <c r="AA875" i="2"/>
  <c r="Z875" i="2"/>
  <c r="X876" i="2"/>
  <c r="AA876" i="2"/>
  <c r="Z876" i="2"/>
  <c r="X877" i="2"/>
  <c r="AA877" i="2"/>
  <c r="Z877" i="2"/>
  <c r="X878" i="2"/>
  <c r="AA878" i="2"/>
  <c r="Z878" i="2"/>
  <c r="X879" i="2"/>
  <c r="AA879" i="2"/>
  <c r="Z879" i="2"/>
  <c r="X880" i="2"/>
  <c r="AA880" i="2"/>
  <c r="Z880" i="2"/>
  <c r="X881" i="2"/>
  <c r="AA881" i="2"/>
  <c r="Z881" i="2"/>
  <c r="X882" i="2"/>
  <c r="AA882" i="2"/>
  <c r="Z882" i="2"/>
  <c r="X883" i="2"/>
  <c r="AA883" i="2"/>
  <c r="Z883" i="2"/>
  <c r="X884" i="2"/>
  <c r="AA884" i="2"/>
  <c r="Z884" i="2"/>
  <c r="X885" i="2"/>
  <c r="AA885" i="2"/>
  <c r="Z885" i="2"/>
  <c r="X886" i="2"/>
  <c r="AA886" i="2"/>
  <c r="Z886" i="2"/>
  <c r="X887" i="2"/>
  <c r="AA887" i="2"/>
  <c r="AB887" i="2"/>
  <c r="AC887" i="2"/>
  <c r="AD887" i="2"/>
  <c r="Z887" i="2"/>
  <c r="X888" i="2"/>
  <c r="AA888" i="2"/>
  <c r="Z888" i="2"/>
  <c r="X889" i="2"/>
  <c r="AA889" i="2"/>
  <c r="Z889" i="2"/>
  <c r="X890" i="2"/>
  <c r="AA890" i="2"/>
  <c r="Z890" i="2"/>
  <c r="X891" i="2"/>
  <c r="AA891" i="2"/>
  <c r="Z891" i="2"/>
  <c r="X892" i="2"/>
  <c r="AA892" i="2"/>
  <c r="Z892" i="2"/>
  <c r="X893" i="2"/>
  <c r="AA893" i="2"/>
  <c r="Z893" i="2"/>
  <c r="X894" i="2"/>
  <c r="AA894" i="2"/>
  <c r="Z894" i="2"/>
  <c r="X895" i="2"/>
  <c r="AA895" i="2"/>
  <c r="Z895" i="2"/>
  <c r="X896" i="2"/>
  <c r="AA896" i="2"/>
  <c r="Z896" i="2"/>
  <c r="X897" i="2"/>
  <c r="AA897" i="2"/>
  <c r="Z897" i="2"/>
  <c r="X898" i="2"/>
  <c r="AA898" i="2"/>
  <c r="Z898" i="2"/>
  <c r="X899" i="2"/>
  <c r="AA899" i="2"/>
  <c r="Z899" i="2"/>
  <c r="X900" i="2"/>
  <c r="AA900" i="2"/>
  <c r="Z900" i="2"/>
  <c r="X901" i="2"/>
  <c r="AA901" i="2"/>
  <c r="Z901" i="2"/>
  <c r="X902" i="2"/>
  <c r="AA902" i="2"/>
  <c r="AB902" i="2"/>
  <c r="AC902" i="2"/>
  <c r="AD902" i="2"/>
  <c r="Z902" i="2"/>
  <c r="X903" i="2"/>
  <c r="AA903" i="2"/>
  <c r="Z903" i="2"/>
  <c r="X904" i="2"/>
  <c r="AA904" i="2"/>
  <c r="Z904" i="2"/>
  <c r="X905" i="2"/>
  <c r="AA905" i="2"/>
  <c r="Z905" i="2"/>
  <c r="X906" i="2"/>
  <c r="AA906" i="2"/>
  <c r="Z906" i="2"/>
  <c r="X907" i="2"/>
  <c r="AA907" i="2"/>
  <c r="Z907" i="2"/>
  <c r="X908" i="2"/>
  <c r="AA908" i="2"/>
  <c r="Z908" i="2"/>
  <c r="X909" i="2"/>
  <c r="AA909" i="2"/>
  <c r="AB909" i="2"/>
  <c r="AC909" i="2"/>
  <c r="AD909" i="2"/>
  <c r="Z909" i="2"/>
  <c r="X910" i="2"/>
  <c r="AA910" i="2"/>
  <c r="Z910" i="2"/>
  <c r="X911" i="2"/>
  <c r="AA911" i="2"/>
  <c r="Z911" i="2"/>
  <c r="X912" i="2"/>
  <c r="AA912" i="2"/>
  <c r="Z912" i="2"/>
  <c r="X913" i="2"/>
  <c r="AA913" i="2"/>
  <c r="Z913" i="2"/>
  <c r="X914" i="2"/>
  <c r="AA914" i="2"/>
  <c r="Z914" i="2"/>
  <c r="X915" i="2"/>
  <c r="AA915" i="2"/>
  <c r="Z915" i="2"/>
  <c r="X916" i="2"/>
  <c r="AA916" i="2"/>
  <c r="Z916" i="2"/>
  <c r="X917" i="2"/>
  <c r="AA917" i="2"/>
  <c r="Z917" i="2"/>
  <c r="X918" i="2"/>
  <c r="AA918" i="2"/>
  <c r="Z918" i="2"/>
  <c r="X919" i="2"/>
  <c r="AA919" i="2"/>
  <c r="Z919" i="2"/>
  <c r="X920" i="2"/>
  <c r="AA920" i="2"/>
  <c r="Z920" i="2"/>
  <c r="X921" i="2"/>
  <c r="AA921" i="2"/>
  <c r="Z921" i="2"/>
  <c r="X922" i="2"/>
  <c r="AA922" i="2"/>
  <c r="AB922" i="2"/>
  <c r="Z922" i="2"/>
  <c r="X923" i="2"/>
  <c r="AA923" i="2"/>
  <c r="AB923" i="2"/>
  <c r="AC923" i="2"/>
  <c r="AD923" i="2"/>
  <c r="Z923" i="2"/>
  <c r="X924" i="2"/>
  <c r="AA924" i="2"/>
  <c r="Z924" i="2"/>
  <c r="X925" i="2"/>
  <c r="AA925" i="2"/>
  <c r="Z925" i="2"/>
  <c r="X926" i="2"/>
  <c r="AA926" i="2"/>
  <c r="Z926" i="2"/>
  <c r="X927" i="2"/>
  <c r="AA927" i="2"/>
  <c r="Z927" i="2"/>
  <c r="X928" i="2"/>
  <c r="AA928" i="2"/>
  <c r="Z928" i="2"/>
  <c r="X929" i="2"/>
  <c r="AA929" i="2"/>
  <c r="Z929" i="2"/>
  <c r="X930" i="2"/>
  <c r="AA930" i="2"/>
  <c r="Z930" i="2"/>
  <c r="X931" i="2"/>
  <c r="AA931" i="2"/>
  <c r="Z931" i="2"/>
  <c r="X932" i="2"/>
  <c r="AA932" i="2"/>
  <c r="Z932" i="2"/>
  <c r="X933" i="2"/>
  <c r="AA933" i="2"/>
  <c r="Z933" i="2"/>
  <c r="X934" i="2"/>
  <c r="AA934" i="2"/>
  <c r="Z934" i="2"/>
  <c r="X935" i="2"/>
  <c r="AA935" i="2"/>
  <c r="Z935" i="2"/>
  <c r="X936" i="2"/>
  <c r="AA936" i="2"/>
  <c r="Z936" i="2"/>
  <c r="X937" i="2"/>
  <c r="AA937" i="2"/>
  <c r="Z937" i="2"/>
  <c r="X938" i="2"/>
  <c r="AA938" i="2"/>
  <c r="Z938" i="2"/>
  <c r="X939" i="2"/>
  <c r="AA939" i="2"/>
  <c r="Z939" i="2"/>
  <c r="X940" i="2"/>
  <c r="AA940" i="2"/>
  <c r="Z940" i="2"/>
  <c r="X941" i="2"/>
  <c r="AA941" i="2"/>
  <c r="Z941" i="2"/>
  <c r="X942" i="2"/>
  <c r="AA942" i="2"/>
  <c r="Z942" i="2"/>
  <c r="X943" i="2"/>
  <c r="AA943" i="2"/>
  <c r="Z943" i="2"/>
  <c r="X944" i="2"/>
  <c r="AA944" i="2"/>
  <c r="Z944" i="2"/>
  <c r="X945" i="2"/>
  <c r="AA945" i="2"/>
  <c r="Z945" i="2"/>
  <c r="X946" i="2"/>
  <c r="AA946" i="2"/>
  <c r="Z946" i="2"/>
  <c r="X947" i="2"/>
  <c r="AA947" i="2"/>
  <c r="Z947" i="2"/>
  <c r="X948" i="2"/>
  <c r="AA948" i="2"/>
  <c r="AB948" i="2"/>
  <c r="AC948" i="2"/>
  <c r="AD948" i="2"/>
  <c r="Z948" i="2"/>
  <c r="X949" i="2"/>
  <c r="AA949" i="2"/>
  <c r="Z949" i="2"/>
  <c r="X950" i="2"/>
  <c r="AA950" i="2"/>
  <c r="Z950" i="2"/>
  <c r="X951" i="2"/>
  <c r="AA951" i="2"/>
  <c r="AB951" i="2"/>
  <c r="Z951" i="2"/>
  <c r="X952" i="2"/>
  <c r="AA952" i="2"/>
  <c r="Z952" i="2"/>
  <c r="X953" i="2"/>
  <c r="AA953" i="2"/>
  <c r="Z953" i="2"/>
  <c r="X954" i="2"/>
  <c r="AA954" i="2"/>
  <c r="AB954" i="2"/>
  <c r="AC954" i="2"/>
  <c r="AD954" i="2"/>
  <c r="Z954" i="2"/>
  <c r="X955" i="2"/>
  <c r="AA955" i="2"/>
  <c r="Z955" i="2"/>
  <c r="X956" i="2"/>
  <c r="AA956" i="2"/>
  <c r="Z956" i="2"/>
  <c r="X957" i="2"/>
  <c r="AA957" i="2"/>
  <c r="Z957" i="2"/>
  <c r="X958" i="2"/>
  <c r="AA958" i="2"/>
  <c r="Z958" i="2"/>
  <c r="X959" i="2"/>
  <c r="AA959" i="2"/>
  <c r="Z959" i="2"/>
  <c r="X960" i="2"/>
  <c r="AA960" i="2"/>
  <c r="Z960" i="2"/>
  <c r="X961" i="2"/>
  <c r="AA961" i="2"/>
  <c r="Z961" i="2"/>
  <c r="X962" i="2"/>
  <c r="AA962" i="2"/>
  <c r="Z962" i="2"/>
  <c r="X963" i="2"/>
  <c r="AA963" i="2"/>
  <c r="Z963" i="2"/>
  <c r="X964" i="2"/>
  <c r="AA964" i="2"/>
  <c r="Z964" i="2"/>
  <c r="X965" i="2"/>
  <c r="AA965" i="2"/>
  <c r="Z965" i="2"/>
  <c r="X966" i="2"/>
  <c r="AA966" i="2"/>
  <c r="Z966" i="2"/>
  <c r="X967" i="2"/>
  <c r="AA967" i="2"/>
  <c r="Z967" i="2"/>
  <c r="X968" i="2"/>
  <c r="AA968" i="2"/>
  <c r="Z968" i="2"/>
  <c r="X969" i="2"/>
  <c r="AA969" i="2"/>
  <c r="Z969" i="2"/>
  <c r="X970" i="2"/>
  <c r="AA970" i="2"/>
  <c r="Z970" i="2"/>
  <c r="X971" i="2"/>
  <c r="AA971" i="2"/>
  <c r="Z971" i="2"/>
  <c r="X972" i="2"/>
  <c r="AA972" i="2"/>
  <c r="Z972" i="2"/>
  <c r="X973" i="2"/>
  <c r="AA973" i="2"/>
  <c r="Z973" i="2"/>
  <c r="X974" i="2"/>
  <c r="AA974" i="2"/>
  <c r="Z974" i="2"/>
  <c r="X975" i="2"/>
  <c r="AA975" i="2"/>
  <c r="Z975" i="2"/>
  <c r="X976" i="2"/>
  <c r="AA976" i="2"/>
  <c r="Z976" i="2"/>
  <c r="X977" i="2"/>
  <c r="AA977" i="2"/>
  <c r="Z977" i="2"/>
  <c r="X978" i="2"/>
  <c r="AA978" i="2"/>
  <c r="Z978" i="2"/>
  <c r="X979" i="2"/>
  <c r="AA979" i="2"/>
  <c r="Z979" i="2"/>
  <c r="X980" i="2"/>
  <c r="AA980" i="2"/>
  <c r="Z980" i="2"/>
  <c r="X981" i="2"/>
  <c r="AA981" i="2"/>
  <c r="Z981" i="2"/>
  <c r="X982" i="2"/>
  <c r="AA982" i="2"/>
  <c r="Z982" i="2"/>
  <c r="X983" i="2"/>
  <c r="AA983" i="2"/>
  <c r="Z983" i="2"/>
  <c r="X984" i="2"/>
  <c r="AA984" i="2"/>
  <c r="Z984" i="2"/>
  <c r="X985" i="2"/>
  <c r="AA985" i="2"/>
  <c r="Z985" i="2"/>
  <c r="X986" i="2"/>
  <c r="AA986" i="2"/>
  <c r="Z986" i="2"/>
  <c r="X987" i="2"/>
  <c r="AA987" i="2"/>
  <c r="Z987" i="2"/>
  <c r="X988" i="2"/>
  <c r="AA988" i="2"/>
  <c r="Z988" i="2"/>
  <c r="X989" i="2"/>
  <c r="AA989" i="2"/>
  <c r="Z989" i="2"/>
  <c r="X990" i="2"/>
  <c r="AA990" i="2"/>
  <c r="Z990" i="2"/>
  <c r="X991" i="2"/>
  <c r="AA991" i="2"/>
  <c r="Z991" i="2"/>
  <c r="X992" i="2"/>
  <c r="AA992" i="2"/>
  <c r="Z992" i="2"/>
  <c r="X993" i="2"/>
  <c r="AA993" i="2"/>
  <c r="Z993" i="2"/>
  <c r="X994" i="2"/>
  <c r="AA994" i="2"/>
  <c r="Z994" i="2"/>
  <c r="X995" i="2"/>
  <c r="AA995" i="2"/>
  <c r="Z995" i="2"/>
  <c r="X996" i="2"/>
  <c r="AA996" i="2"/>
  <c r="Z996" i="2"/>
  <c r="X997" i="2"/>
  <c r="AA997" i="2"/>
  <c r="Z997" i="2"/>
  <c r="X998" i="2"/>
  <c r="AA998" i="2"/>
  <c r="Z998" i="2"/>
  <c r="X999" i="2"/>
  <c r="AA999" i="2"/>
  <c r="Z999" i="2"/>
  <c r="X1000" i="2"/>
  <c r="AA1000" i="2"/>
  <c r="Z1000" i="2"/>
  <c r="X1001" i="2"/>
  <c r="AA1001" i="2"/>
  <c r="Z1001" i="2"/>
  <c r="X1002" i="2"/>
  <c r="AA1002" i="2"/>
  <c r="Z1002" i="2"/>
  <c r="X1003" i="2"/>
  <c r="AA1003" i="2"/>
  <c r="Z1003" i="2"/>
  <c r="X1004" i="2"/>
  <c r="AA1004" i="2"/>
  <c r="Z1004" i="2"/>
  <c r="X1005" i="2"/>
  <c r="AA1005" i="2"/>
  <c r="Z1005" i="2"/>
  <c r="X1006" i="2"/>
  <c r="AA1006" i="2"/>
  <c r="Z1006" i="2"/>
  <c r="X1007" i="2"/>
  <c r="AA1007" i="2"/>
  <c r="AB1007" i="2"/>
  <c r="AC1007" i="2"/>
  <c r="AD1007" i="2"/>
  <c r="Z1007" i="2"/>
  <c r="X1008" i="2"/>
  <c r="AA1008" i="2"/>
  <c r="Z1008" i="2"/>
  <c r="X1009" i="2"/>
  <c r="AA1009" i="2"/>
  <c r="Z1009" i="2"/>
  <c r="X1010" i="2"/>
  <c r="AA1010" i="2"/>
  <c r="AB1010" i="2"/>
  <c r="Z1010" i="2"/>
  <c r="X1011" i="2"/>
  <c r="AA1011" i="2"/>
  <c r="Z1011" i="2"/>
  <c r="X1012" i="2"/>
  <c r="AA1012" i="2"/>
  <c r="Z1012" i="2"/>
  <c r="X1013" i="2"/>
  <c r="AA1013" i="2"/>
  <c r="Z1013" i="2"/>
  <c r="X1014" i="2"/>
  <c r="AA1014" i="2"/>
  <c r="Z1014" i="2"/>
  <c r="X1015" i="2"/>
  <c r="AA1015" i="2"/>
  <c r="AB1015" i="2"/>
  <c r="AC1015" i="2"/>
  <c r="AD1015" i="2"/>
  <c r="Z1015" i="2"/>
  <c r="X1016" i="2"/>
  <c r="AA1016" i="2"/>
  <c r="Z1016" i="2"/>
  <c r="X1017" i="2"/>
  <c r="AA1017" i="2"/>
  <c r="Z1017" i="2"/>
  <c r="X1018" i="2"/>
  <c r="AA1018" i="2"/>
  <c r="Z1018" i="2"/>
  <c r="X1019" i="2"/>
  <c r="AA1019" i="2"/>
  <c r="Z1019" i="2"/>
  <c r="X1020" i="2"/>
  <c r="AA1020" i="2"/>
  <c r="Z1020" i="2"/>
  <c r="X1021" i="2"/>
  <c r="AA1021" i="2"/>
  <c r="Z1021" i="2"/>
  <c r="X1022" i="2"/>
  <c r="AA1022" i="2"/>
  <c r="AB1022" i="2"/>
  <c r="AC1022" i="2"/>
  <c r="AD1022" i="2"/>
  <c r="Z1022" i="2"/>
  <c r="X1023" i="2"/>
  <c r="AA1023" i="2"/>
  <c r="Z1023" i="2"/>
  <c r="X1024" i="2"/>
  <c r="AA1024" i="2"/>
  <c r="Z1024" i="2"/>
  <c r="X1025" i="2"/>
  <c r="AA1025" i="2"/>
  <c r="Z1025" i="2"/>
  <c r="X1026" i="2"/>
  <c r="AA1026" i="2"/>
  <c r="Z1026" i="2"/>
  <c r="X1027" i="2"/>
  <c r="AA1027" i="2"/>
  <c r="Z1027" i="2"/>
  <c r="X1028" i="2"/>
  <c r="AA1028" i="2"/>
  <c r="Z1028" i="2"/>
  <c r="X1029" i="2"/>
  <c r="AA1029" i="2"/>
  <c r="Z1029" i="2"/>
  <c r="X1030" i="2"/>
  <c r="AA1030" i="2"/>
  <c r="Z1030" i="2"/>
  <c r="X1031" i="2"/>
  <c r="AA1031" i="2"/>
  <c r="AB1031" i="2"/>
  <c r="Z1031" i="2"/>
  <c r="X1032" i="2"/>
  <c r="AA1032" i="2"/>
  <c r="Z1032" i="2"/>
  <c r="X1033" i="2"/>
  <c r="AA1033" i="2"/>
  <c r="Z1033" i="2"/>
  <c r="X1034" i="2"/>
  <c r="AA1034" i="2"/>
  <c r="Z1034" i="2"/>
  <c r="X1035" i="2"/>
  <c r="AA1035" i="2"/>
  <c r="Z1035" i="2"/>
  <c r="X1036" i="2"/>
  <c r="AA1036" i="2"/>
  <c r="Z1036" i="2"/>
  <c r="X1037" i="2"/>
  <c r="AA1037" i="2"/>
  <c r="AB1037" i="2"/>
  <c r="Z1037" i="2"/>
  <c r="X1038" i="2"/>
  <c r="AA1038" i="2"/>
  <c r="AB1038" i="2"/>
  <c r="Z1038" i="2"/>
  <c r="X1039" i="2"/>
  <c r="AA1039" i="2"/>
  <c r="Z1039" i="2"/>
  <c r="X1040" i="2"/>
  <c r="AA1040" i="2"/>
  <c r="Z1040" i="2"/>
  <c r="X1041" i="2"/>
  <c r="AA1041" i="2"/>
  <c r="Z1041" i="2"/>
  <c r="X1042" i="2"/>
  <c r="AA1042" i="2"/>
  <c r="Z1042" i="2"/>
  <c r="X1043" i="2"/>
  <c r="AA1043" i="2"/>
  <c r="Z1043" i="2"/>
  <c r="X1044" i="2"/>
  <c r="AA1044" i="2"/>
  <c r="Z1044" i="2"/>
  <c r="X1045" i="2"/>
  <c r="AA1045" i="2"/>
  <c r="Z1045" i="2"/>
  <c r="X1046" i="2"/>
  <c r="AA1046" i="2"/>
  <c r="Z1046" i="2"/>
  <c r="X1047" i="2"/>
  <c r="AA1047" i="2"/>
  <c r="Z1047" i="2"/>
  <c r="X1048" i="2"/>
  <c r="AA1048" i="2"/>
  <c r="Z1048" i="2"/>
  <c r="X1049" i="2"/>
  <c r="AA1049" i="2"/>
  <c r="Z1049" i="2"/>
  <c r="X1050" i="2"/>
  <c r="AA1050" i="2"/>
  <c r="Z1050" i="2"/>
  <c r="X1051" i="2"/>
  <c r="AA1051" i="2"/>
  <c r="AB1051" i="2"/>
  <c r="Z1051" i="2"/>
  <c r="X1052" i="2"/>
  <c r="AA1052" i="2"/>
  <c r="Z1052" i="2"/>
  <c r="X1053" i="2"/>
  <c r="AA1053" i="2"/>
  <c r="Z1053" i="2"/>
  <c r="X1054" i="2"/>
  <c r="AA1054" i="2"/>
  <c r="Z1054" i="2"/>
  <c r="X1055" i="2"/>
  <c r="AA1055" i="2"/>
  <c r="Z1055" i="2"/>
  <c r="X1056" i="2"/>
  <c r="AA1056" i="2"/>
  <c r="Z1056" i="2"/>
  <c r="X1057" i="2"/>
  <c r="AA1057" i="2"/>
  <c r="Z1057" i="2"/>
  <c r="X1058" i="2"/>
  <c r="AA1058" i="2"/>
  <c r="Z1058" i="2"/>
  <c r="X1059" i="2"/>
  <c r="AA1059" i="2"/>
  <c r="Z1059" i="2"/>
  <c r="X1060" i="2"/>
  <c r="AA1060" i="2"/>
  <c r="Z1060" i="2"/>
  <c r="X1061" i="2"/>
  <c r="AA1061" i="2"/>
  <c r="Z1061" i="2"/>
  <c r="X1062" i="2"/>
  <c r="AA1062" i="2"/>
  <c r="Z1062" i="2"/>
  <c r="X1063" i="2"/>
  <c r="AA1063" i="2"/>
  <c r="AB1063" i="2"/>
  <c r="Z1063" i="2"/>
  <c r="X1064" i="2"/>
  <c r="AA1064" i="2"/>
  <c r="Z1064" i="2"/>
  <c r="X1065" i="2"/>
  <c r="AA1065" i="2"/>
  <c r="Z1065" i="2"/>
  <c r="X1066" i="2"/>
  <c r="AA1066" i="2"/>
  <c r="Z1066" i="2"/>
  <c r="X1067" i="2"/>
  <c r="AA1067" i="2"/>
  <c r="Z1067" i="2"/>
  <c r="X1068" i="2"/>
  <c r="AA1068" i="2"/>
  <c r="Z1068" i="2"/>
  <c r="X1069" i="2"/>
  <c r="AA1069" i="2"/>
  <c r="Z1069" i="2"/>
  <c r="X1070" i="2"/>
  <c r="AA1070" i="2"/>
  <c r="Z1070" i="2"/>
  <c r="X1071" i="2"/>
  <c r="AA1071" i="2"/>
  <c r="Z1071" i="2"/>
  <c r="X1072" i="2"/>
  <c r="AA1072" i="2"/>
  <c r="Z1072" i="2"/>
  <c r="X1073" i="2"/>
  <c r="AA1073" i="2"/>
  <c r="AB1073" i="2"/>
  <c r="Z1073" i="2"/>
  <c r="X1074" i="2"/>
  <c r="AA1074" i="2"/>
  <c r="Z1074" i="2"/>
  <c r="X1075" i="2"/>
  <c r="AA1075" i="2"/>
  <c r="Z1075" i="2"/>
  <c r="X1076" i="2"/>
  <c r="AA1076" i="2"/>
  <c r="Z1076" i="2"/>
  <c r="X1077" i="2"/>
  <c r="AA1077" i="2"/>
  <c r="AB1077" i="2"/>
  <c r="Z1077" i="2"/>
  <c r="X1078" i="2"/>
  <c r="AA1078" i="2"/>
  <c r="AB1078" i="2"/>
  <c r="Z1078" i="2"/>
  <c r="X1079" i="2"/>
  <c r="AA1079" i="2"/>
  <c r="Z1079" i="2"/>
  <c r="X1080" i="2"/>
  <c r="AA1080" i="2"/>
  <c r="Z1080" i="2"/>
  <c r="X1081" i="2"/>
  <c r="AA1081" i="2"/>
  <c r="Z1081" i="2"/>
  <c r="X1082" i="2"/>
  <c r="AA1082" i="2"/>
  <c r="Z1082" i="2"/>
  <c r="X1083" i="2"/>
  <c r="AA1083" i="2"/>
  <c r="Z1083" i="2"/>
  <c r="X1084" i="2"/>
  <c r="AA1084" i="2"/>
  <c r="AB1084" i="2"/>
  <c r="Z1084" i="2"/>
  <c r="X1085" i="2"/>
  <c r="AA1085" i="2"/>
  <c r="Z1085" i="2"/>
  <c r="X1086" i="2"/>
  <c r="AA1086" i="2"/>
  <c r="AB1086" i="2"/>
  <c r="Z1086" i="2"/>
  <c r="X1087" i="2"/>
  <c r="AA1087" i="2"/>
  <c r="Z1087" i="2"/>
  <c r="X1088" i="2"/>
  <c r="AA1088" i="2"/>
  <c r="Z1088" i="2"/>
  <c r="X1089" i="2"/>
  <c r="AA1089" i="2"/>
  <c r="Z1089" i="2"/>
  <c r="X1090" i="2"/>
  <c r="AA1090" i="2"/>
  <c r="Z1090" i="2"/>
  <c r="X1091" i="2"/>
  <c r="AA1091" i="2"/>
  <c r="Z1091" i="2"/>
  <c r="X1092" i="2"/>
  <c r="AA1092" i="2"/>
  <c r="Z1092" i="2"/>
  <c r="X1093" i="2"/>
  <c r="AA1093" i="2"/>
  <c r="Z1093" i="2"/>
  <c r="X1094" i="2"/>
  <c r="AA1094" i="2"/>
  <c r="Z1094" i="2"/>
  <c r="X1095" i="2"/>
  <c r="AA1095" i="2"/>
  <c r="Z1095" i="2"/>
  <c r="X1096" i="2"/>
  <c r="AA1096" i="2"/>
  <c r="AB1096" i="2"/>
  <c r="Z1096" i="2"/>
  <c r="X1097" i="2"/>
  <c r="AA1097" i="2"/>
  <c r="Z1097" i="2"/>
  <c r="X1098" i="2"/>
  <c r="AA1098" i="2"/>
  <c r="Z1098" i="2"/>
  <c r="X1099" i="2"/>
  <c r="AA1099" i="2"/>
  <c r="Z1099" i="2"/>
  <c r="X1100" i="2"/>
  <c r="AA1100" i="2"/>
  <c r="Z1100" i="2"/>
  <c r="X1101" i="2"/>
  <c r="AA1101" i="2"/>
  <c r="Z1101" i="2"/>
  <c r="X1102" i="2"/>
  <c r="AA1102" i="2"/>
  <c r="Z1102" i="2"/>
  <c r="X1103" i="2"/>
  <c r="AA1103" i="2"/>
  <c r="Z1103" i="2"/>
  <c r="X1104" i="2"/>
  <c r="AA1104" i="2"/>
  <c r="Z1104" i="2"/>
  <c r="X1105" i="2"/>
  <c r="AA1105" i="2"/>
  <c r="Z1105" i="2"/>
  <c r="X1106" i="2"/>
  <c r="AA1106" i="2"/>
  <c r="Z1106" i="2"/>
  <c r="X1107" i="2"/>
  <c r="AA1107" i="2"/>
  <c r="Z1107" i="2"/>
  <c r="X1108" i="2"/>
  <c r="AA1108" i="2"/>
  <c r="Z1108" i="2"/>
  <c r="X1109" i="2"/>
  <c r="AA1109" i="2"/>
  <c r="Z1109" i="2"/>
  <c r="X1110" i="2"/>
  <c r="AA1110" i="2"/>
  <c r="Z1110" i="2"/>
  <c r="X1111" i="2"/>
  <c r="AA1111" i="2"/>
  <c r="AB1111" i="2"/>
  <c r="Z1111" i="2"/>
  <c r="X1112" i="2"/>
  <c r="AA1112" i="2"/>
  <c r="AB1112" i="2"/>
  <c r="Z1112" i="2"/>
  <c r="X1113" i="2"/>
  <c r="AA1113" i="2"/>
  <c r="Z1113" i="2"/>
  <c r="X1114" i="2"/>
  <c r="AA1114" i="2"/>
  <c r="Z1114" i="2"/>
  <c r="X1115" i="2"/>
  <c r="AA1115" i="2"/>
  <c r="Z1115" i="2"/>
  <c r="X1116" i="2"/>
  <c r="AA1116" i="2"/>
  <c r="AB1116" i="2"/>
  <c r="Z1116" i="2"/>
  <c r="X1117" i="2"/>
  <c r="AA1117" i="2"/>
  <c r="Z1117" i="2"/>
  <c r="X1118" i="2"/>
  <c r="AA1118" i="2"/>
  <c r="Z1118" i="2"/>
  <c r="X1119" i="2"/>
  <c r="AA1119" i="2"/>
  <c r="Z1119" i="2"/>
  <c r="X1120" i="2"/>
  <c r="AA1120" i="2"/>
  <c r="AB1120" i="2"/>
  <c r="Z1120" i="2"/>
  <c r="X1121" i="2"/>
  <c r="AA1121" i="2"/>
  <c r="Z1121" i="2"/>
  <c r="X1122" i="2"/>
  <c r="AA1122" i="2"/>
  <c r="Z1122" i="2"/>
  <c r="X1123" i="2"/>
  <c r="AA1123" i="2"/>
  <c r="Z1123" i="2"/>
  <c r="X1124" i="2"/>
  <c r="AA1124" i="2"/>
  <c r="Z1124" i="2"/>
  <c r="X1125" i="2"/>
  <c r="AA1125" i="2"/>
  <c r="Z1125" i="2"/>
  <c r="X1126" i="2"/>
  <c r="AA1126" i="2"/>
  <c r="Z1126" i="2"/>
  <c r="X1127" i="2"/>
  <c r="AA1127" i="2"/>
  <c r="Z1127" i="2"/>
  <c r="X1128" i="2"/>
  <c r="AA1128" i="2"/>
  <c r="Z1128" i="2"/>
  <c r="X1129" i="2"/>
  <c r="AA1129" i="2"/>
  <c r="Z1129" i="2"/>
  <c r="X1130" i="2"/>
  <c r="AA1130" i="2"/>
  <c r="Z1130" i="2"/>
  <c r="X1131" i="2"/>
  <c r="AA1131" i="2"/>
  <c r="Z1131" i="2"/>
  <c r="X1132" i="2"/>
  <c r="AA1132" i="2"/>
  <c r="Z1132" i="2"/>
  <c r="X1133" i="2"/>
  <c r="AA1133" i="2"/>
  <c r="Z1133" i="2"/>
  <c r="X1134" i="2"/>
  <c r="AA1134" i="2"/>
  <c r="Z1134" i="2"/>
  <c r="X1135" i="2"/>
  <c r="AA1135" i="2"/>
  <c r="Z1135" i="2"/>
  <c r="X1136" i="2"/>
  <c r="AA1136" i="2"/>
  <c r="Z1136" i="2"/>
  <c r="X1137" i="2"/>
  <c r="AA1137" i="2"/>
  <c r="Z1137" i="2"/>
  <c r="X1138" i="2"/>
  <c r="AA1138" i="2"/>
  <c r="Z1138" i="2"/>
  <c r="X1139" i="2"/>
  <c r="AA1139" i="2"/>
  <c r="Z1139" i="2"/>
  <c r="X1140" i="2"/>
  <c r="AA1140" i="2"/>
  <c r="Z1140" i="2"/>
  <c r="X1141" i="2"/>
  <c r="AA1141" i="2"/>
  <c r="Z1141" i="2"/>
  <c r="X1142" i="2"/>
  <c r="AA1142" i="2"/>
  <c r="Z1142" i="2"/>
  <c r="X1143" i="2"/>
  <c r="AA1143" i="2"/>
  <c r="Z1143" i="2"/>
  <c r="X1144" i="2"/>
  <c r="AA1144" i="2"/>
  <c r="Z1144" i="2"/>
  <c r="X1145" i="2"/>
  <c r="AA1145" i="2"/>
  <c r="Z1145" i="2"/>
  <c r="X1146" i="2"/>
  <c r="AA1146" i="2"/>
  <c r="Z1146" i="2"/>
  <c r="X1147" i="2"/>
  <c r="AA1147" i="2"/>
  <c r="Z1147" i="2"/>
  <c r="X1148" i="2"/>
  <c r="AA1148" i="2"/>
  <c r="Z1148" i="2"/>
  <c r="X1149" i="2"/>
  <c r="AA1149" i="2"/>
  <c r="Z1149" i="2"/>
  <c r="X1150" i="2"/>
  <c r="AA1150" i="2"/>
  <c r="Z1150" i="2"/>
  <c r="X1151" i="2"/>
  <c r="AA1151" i="2"/>
  <c r="Z1151" i="2"/>
  <c r="X1152" i="2"/>
  <c r="AA1152" i="2"/>
  <c r="Z1152" i="2"/>
  <c r="X1153" i="2"/>
  <c r="AA1153" i="2"/>
  <c r="Z1153" i="2"/>
  <c r="X1154" i="2"/>
  <c r="AA1154" i="2"/>
  <c r="Z1154" i="2"/>
  <c r="X1155" i="2"/>
  <c r="AA1155" i="2"/>
  <c r="AB1155" i="2"/>
  <c r="AC1155" i="2"/>
  <c r="AD1155" i="2"/>
  <c r="Z1155" i="2"/>
  <c r="X1156" i="2"/>
  <c r="AA1156" i="2"/>
  <c r="Z1156" i="2"/>
  <c r="X1157" i="2"/>
  <c r="AA1157" i="2"/>
  <c r="Z1157" i="2"/>
  <c r="X1158" i="2"/>
  <c r="AA1158" i="2"/>
  <c r="Z1158" i="2"/>
  <c r="X1159" i="2"/>
  <c r="AA1159" i="2"/>
  <c r="Z1159" i="2"/>
  <c r="X1160" i="2"/>
  <c r="AA1160" i="2"/>
  <c r="Z1160" i="2"/>
  <c r="X1161" i="2"/>
  <c r="AA1161" i="2"/>
  <c r="Z1161" i="2"/>
  <c r="X1162" i="2"/>
  <c r="AA1162" i="2"/>
  <c r="Z1162" i="2"/>
  <c r="X1163" i="2"/>
  <c r="AA1163" i="2"/>
  <c r="Z1163" i="2"/>
  <c r="X1164" i="2"/>
  <c r="AA1164" i="2"/>
  <c r="Z1164" i="2"/>
  <c r="X1165" i="2"/>
  <c r="AA1165" i="2"/>
  <c r="Z1165" i="2"/>
  <c r="X1166" i="2"/>
  <c r="AA1166" i="2"/>
  <c r="Z1166" i="2"/>
  <c r="X1167" i="2"/>
  <c r="AA1167" i="2"/>
  <c r="Z1167" i="2"/>
  <c r="X1168" i="2"/>
  <c r="AA1168" i="2"/>
  <c r="Z1168" i="2"/>
  <c r="X1169" i="2"/>
  <c r="AA1169" i="2"/>
  <c r="Z1169" i="2"/>
  <c r="X1170" i="2"/>
  <c r="AA1170" i="2"/>
  <c r="Z1170" i="2"/>
  <c r="X1171" i="2"/>
  <c r="AA1171" i="2"/>
  <c r="Z1171" i="2"/>
  <c r="X1172" i="2"/>
  <c r="AA1172" i="2"/>
  <c r="Z1172" i="2"/>
  <c r="X1173" i="2"/>
  <c r="AA1173" i="2"/>
  <c r="Z1173" i="2"/>
  <c r="X1174" i="2"/>
  <c r="AA1174" i="2"/>
  <c r="Z1174" i="2"/>
  <c r="X1175" i="2"/>
  <c r="AA1175" i="2"/>
  <c r="Z1175" i="2"/>
  <c r="X1176" i="2"/>
  <c r="AA1176" i="2"/>
  <c r="Z1176" i="2"/>
  <c r="X1177" i="2"/>
  <c r="AA1177" i="2"/>
  <c r="Z1177" i="2"/>
  <c r="X1178" i="2"/>
  <c r="AA1178" i="2"/>
  <c r="Z1178" i="2"/>
  <c r="X1179" i="2"/>
  <c r="AA1179" i="2"/>
  <c r="Z1179" i="2"/>
  <c r="X1180" i="2"/>
  <c r="AA1180" i="2"/>
  <c r="Z1180" i="2"/>
  <c r="X1181" i="2"/>
  <c r="AA1181" i="2"/>
  <c r="Z1181" i="2"/>
  <c r="X1182" i="2"/>
  <c r="AA1182" i="2"/>
  <c r="Z1182" i="2"/>
  <c r="X1183" i="2"/>
  <c r="AA1183" i="2"/>
  <c r="Z1183" i="2"/>
  <c r="X1184" i="2"/>
  <c r="AA1184" i="2"/>
  <c r="Z1184" i="2"/>
  <c r="X1185" i="2"/>
  <c r="AA1185" i="2"/>
  <c r="Z1185" i="2"/>
  <c r="X1186" i="2"/>
  <c r="AA1186" i="2"/>
  <c r="Z1186" i="2"/>
  <c r="X1187" i="2"/>
  <c r="AA1187" i="2"/>
  <c r="Z1187" i="2"/>
  <c r="X1188" i="2"/>
  <c r="AA1188" i="2"/>
  <c r="Z1188" i="2"/>
  <c r="X1189" i="2"/>
  <c r="AA1189" i="2"/>
  <c r="Z1189" i="2"/>
  <c r="X1190" i="2"/>
  <c r="AA1190" i="2"/>
  <c r="AB1190" i="2"/>
  <c r="Z1190" i="2"/>
  <c r="X1191" i="2"/>
  <c r="AA1191" i="2"/>
  <c r="Z1191" i="2"/>
  <c r="X1192" i="2"/>
  <c r="AA1192" i="2"/>
  <c r="Z1192" i="2"/>
  <c r="X1193" i="2"/>
  <c r="AA1193" i="2"/>
  <c r="Z1193" i="2"/>
  <c r="X1194" i="2"/>
  <c r="AA1194" i="2"/>
  <c r="AB1194" i="2"/>
  <c r="Z1194" i="2"/>
  <c r="X1195" i="2"/>
  <c r="AA1195" i="2"/>
  <c r="AB1195" i="2"/>
  <c r="Z1195" i="2"/>
  <c r="X1196" i="2"/>
  <c r="AA1196" i="2"/>
  <c r="Z1196" i="2"/>
  <c r="X1197" i="2"/>
  <c r="AA1197" i="2"/>
  <c r="AB1197" i="2"/>
  <c r="Z1197" i="2"/>
  <c r="X1198" i="2"/>
  <c r="AA1198" i="2"/>
  <c r="Z1198" i="2"/>
  <c r="X1199" i="2"/>
  <c r="AA1199" i="2"/>
  <c r="AB1199" i="2"/>
  <c r="Z1199" i="2"/>
  <c r="X1200" i="2"/>
  <c r="AA1200" i="2"/>
  <c r="AB1200" i="2"/>
  <c r="Z1200" i="2"/>
  <c r="X1201" i="2"/>
  <c r="AA1201" i="2"/>
  <c r="Z1201" i="2"/>
  <c r="X1202" i="2"/>
  <c r="AA1202" i="2"/>
  <c r="Z1202" i="2"/>
  <c r="X1203" i="2"/>
  <c r="AA1203" i="2"/>
  <c r="AB1203" i="2"/>
  <c r="Z1203" i="2"/>
  <c r="X1204" i="2"/>
  <c r="AA1204" i="2"/>
  <c r="Z1204" i="2"/>
  <c r="X1205" i="2"/>
  <c r="AA1205" i="2"/>
  <c r="AB1205" i="2"/>
  <c r="Z1205" i="2"/>
  <c r="X1206" i="2"/>
  <c r="AA1206" i="2"/>
  <c r="Z1206" i="2"/>
  <c r="X1207" i="2"/>
  <c r="AA1207" i="2"/>
  <c r="Z1207" i="2"/>
  <c r="X1208" i="2"/>
  <c r="AA1208" i="2"/>
  <c r="AB1208" i="2"/>
  <c r="Z1208" i="2"/>
  <c r="X1209" i="2"/>
  <c r="AA1209" i="2"/>
  <c r="Z1209" i="2"/>
  <c r="X1210" i="2"/>
  <c r="AA1210" i="2"/>
  <c r="Z1210" i="2"/>
  <c r="X1211" i="2"/>
  <c r="AA1211" i="2"/>
  <c r="Z1211" i="2"/>
  <c r="X1212" i="2"/>
  <c r="AA1212" i="2"/>
  <c r="Z1212" i="2"/>
  <c r="X1213" i="2"/>
  <c r="AA1213" i="2"/>
  <c r="Z1213" i="2"/>
  <c r="X1214" i="2"/>
  <c r="AA1214" i="2"/>
  <c r="Z1214" i="2"/>
  <c r="X1215" i="2"/>
  <c r="AA1215" i="2"/>
  <c r="Z1215" i="2"/>
  <c r="X1216" i="2"/>
  <c r="AA1216" i="2"/>
  <c r="Z1216" i="2"/>
  <c r="X1217" i="2"/>
  <c r="AA1217" i="2"/>
  <c r="Z1217" i="2"/>
  <c r="X1218" i="2"/>
  <c r="AA1218" i="2"/>
  <c r="Z1218" i="2"/>
  <c r="X1219" i="2"/>
  <c r="AA1219" i="2"/>
  <c r="Z1219" i="2"/>
  <c r="X1220" i="2"/>
  <c r="AA1220" i="2"/>
  <c r="AB1220" i="2"/>
  <c r="Z1220" i="2"/>
  <c r="X1221" i="2"/>
  <c r="AA1221" i="2"/>
  <c r="Z1221" i="2"/>
  <c r="X1222" i="2"/>
  <c r="AA1222" i="2"/>
  <c r="Z1222" i="2"/>
  <c r="X1223" i="2"/>
  <c r="AA1223" i="2"/>
  <c r="AB1223" i="2"/>
  <c r="Z1223" i="2"/>
  <c r="X1224" i="2"/>
  <c r="AA1224" i="2"/>
  <c r="Z1224" i="2"/>
  <c r="X1225" i="2"/>
  <c r="AA1225" i="2"/>
  <c r="Z1225" i="2"/>
  <c r="X1226" i="2"/>
  <c r="AA1226" i="2"/>
  <c r="AB1226" i="2"/>
  <c r="Z1226" i="2"/>
  <c r="X1227" i="2"/>
  <c r="AA1227" i="2"/>
  <c r="Z1227" i="2"/>
  <c r="X1228" i="2"/>
  <c r="AA1228" i="2"/>
  <c r="Z1228" i="2"/>
  <c r="X1229" i="2"/>
  <c r="AA1229" i="2"/>
  <c r="Z1229" i="2"/>
  <c r="X1230" i="2"/>
  <c r="AA1230" i="2"/>
  <c r="Z1230" i="2"/>
  <c r="X1231" i="2"/>
  <c r="AA1231" i="2"/>
  <c r="Z1231" i="2"/>
  <c r="X1232" i="2"/>
  <c r="AA1232" i="2"/>
  <c r="Z1232" i="2"/>
  <c r="X1233" i="2"/>
  <c r="AA1233" i="2"/>
  <c r="Z1233" i="2"/>
  <c r="X1234" i="2"/>
  <c r="AA1234" i="2"/>
  <c r="Z1234" i="2"/>
  <c r="X1235" i="2"/>
  <c r="AA1235" i="2"/>
  <c r="Z1235" i="2"/>
  <c r="X1236" i="2"/>
  <c r="AA1236" i="2"/>
  <c r="Z1236" i="2"/>
  <c r="X1237" i="2"/>
  <c r="AA1237" i="2"/>
  <c r="Z1237" i="2"/>
  <c r="X1238" i="2"/>
  <c r="AA1238" i="2"/>
  <c r="AB1238" i="2"/>
  <c r="Z1238" i="2"/>
  <c r="X1239" i="2"/>
  <c r="AA1239" i="2"/>
  <c r="AB1239" i="2"/>
  <c r="Z1239" i="2"/>
  <c r="X1240" i="2"/>
  <c r="AA1240" i="2"/>
  <c r="Z1240" i="2"/>
  <c r="X1241" i="2"/>
  <c r="AA1241" i="2"/>
  <c r="AB1241" i="2"/>
  <c r="Z1241" i="2"/>
  <c r="X1242" i="2"/>
  <c r="AA1242" i="2"/>
  <c r="Z1242" i="2"/>
  <c r="X1243" i="2"/>
  <c r="AA1243" i="2"/>
  <c r="Z1243" i="2"/>
  <c r="X1244" i="2"/>
  <c r="AA1244" i="2"/>
  <c r="Z1244" i="2"/>
  <c r="X1245" i="2"/>
  <c r="AA1245" i="2"/>
  <c r="Z1245" i="2"/>
  <c r="X1246" i="2"/>
  <c r="AA1246" i="2"/>
  <c r="Z1246" i="2"/>
  <c r="X1247" i="2"/>
  <c r="AA1247" i="2"/>
  <c r="Z1247" i="2"/>
  <c r="X1248" i="2"/>
  <c r="AA1248" i="2"/>
  <c r="Z1248" i="2"/>
  <c r="X1249" i="2"/>
  <c r="AA1249" i="2"/>
  <c r="AB1249" i="2"/>
  <c r="Z1249" i="2"/>
  <c r="X1250" i="2"/>
  <c r="AA1250" i="2"/>
  <c r="Z1250" i="2"/>
  <c r="X1251" i="2"/>
  <c r="AA1251" i="2"/>
  <c r="Z1251" i="2"/>
  <c r="X1252" i="2"/>
  <c r="AA1252" i="2"/>
  <c r="Z1252" i="2"/>
  <c r="X1253" i="2"/>
  <c r="AA1253" i="2"/>
  <c r="Z1253" i="2"/>
  <c r="X1254" i="2"/>
  <c r="AA1254" i="2"/>
  <c r="Z1254" i="2"/>
  <c r="X1255" i="2"/>
  <c r="AA1255" i="2"/>
  <c r="Z1255" i="2"/>
  <c r="X1256" i="2"/>
  <c r="AA1256" i="2"/>
  <c r="Z1256" i="2"/>
  <c r="X1257" i="2"/>
  <c r="AA1257" i="2"/>
  <c r="Z1257" i="2"/>
  <c r="X1258" i="2"/>
  <c r="AA1258" i="2"/>
  <c r="AB1258" i="2"/>
  <c r="Z1258" i="2"/>
  <c r="X1259" i="2"/>
  <c r="AA1259" i="2"/>
  <c r="Z1259" i="2"/>
  <c r="X1260" i="2"/>
  <c r="AA1260" i="2"/>
  <c r="Z1260" i="2"/>
  <c r="X1261" i="2"/>
  <c r="AA1261" i="2"/>
  <c r="Z1261" i="2"/>
  <c r="X1262" i="2"/>
  <c r="AA1262" i="2"/>
  <c r="Z1262" i="2"/>
  <c r="X1263" i="2"/>
  <c r="AA1263" i="2"/>
  <c r="Z1263" i="2"/>
  <c r="X1264" i="2"/>
  <c r="AA1264" i="2"/>
  <c r="Z1264" i="2"/>
  <c r="X1265" i="2"/>
  <c r="AA1265" i="2"/>
  <c r="AB1265" i="2"/>
  <c r="Z1265" i="2"/>
  <c r="X1266" i="2"/>
  <c r="AA1266" i="2"/>
  <c r="Z1266" i="2"/>
  <c r="X1267" i="2"/>
  <c r="AA1267" i="2"/>
  <c r="Z1267" i="2"/>
  <c r="X1268" i="2"/>
  <c r="AA1268" i="2"/>
  <c r="Z1268" i="2"/>
  <c r="X1269" i="2"/>
  <c r="AA1269" i="2"/>
  <c r="Z1269" i="2"/>
  <c r="X1270" i="2"/>
  <c r="AA1270" i="2"/>
  <c r="Z1270" i="2"/>
  <c r="X1271" i="2"/>
  <c r="AA1271" i="2"/>
  <c r="Z1271" i="2"/>
  <c r="X1272" i="2"/>
  <c r="AA1272" i="2"/>
  <c r="Z1272" i="2"/>
  <c r="X1273" i="2"/>
  <c r="AA1273" i="2"/>
  <c r="Z1273" i="2"/>
  <c r="X1274" i="2"/>
  <c r="AA1274" i="2"/>
  <c r="AB1274" i="2"/>
  <c r="Z1274" i="2"/>
  <c r="X1275" i="2"/>
  <c r="AA1275" i="2"/>
  <c r="Z1275" i="2"/>
  <c r="X1276" i="2"/>
  <c r="AA1276" i="2"/>
  <c r="Z1276" i="2"/>
  <c r="X1277" i="2"/>
  <c r="AA1277" i="2"/>
  <c r="AB1277" i="2"/>
  <c r="Z1277" i="2"/>
  <c r="X1278" i="2"/>
  <c r="AA1278" i="2"/>
  <c r="Z1278" i="2"/>
  <c r="X1279" i="2"/>
  <c r="AA1279" i="2"/>
  <c r="AB1279" i="2"/>
  <c r="Z1279" i="2"/>
  <c r="X1280" i="2"/>
  <c r="AA1280" i="2"/>
  <c r="Z1280" i="2"/>
  <c r="X1281" i="2"/>
  <c r="AA1281" i="2"/>
  <c r="Z1281" i="2"/>
  <c r="X1282" i="2"/>
  <c r="AA1282" i="2"/>
  <c r="AB1282" i="2"/>
  <c r="AC1282" i="2"/>
  <c r="AD1282" i="2"/>
  <c r="Z1282" i="2"/>
  <c r="X1283" i="2"/>
  <c r="AA1283" i="2"/>
  <c r="Z1283" i="2"/>
  <c r="X1284" i="2"/>
  <c r="AA1284" i="2"/>
  <c r="Z1284" i="2"/>
  <c r="X1285" i="2"/>
  <c r="AA1285" i="2"/>
  <c r="AB1285" i="2"/>
  <c r="Z1285" i="2"/>
  <c r="X1286" i="2"/>
  <c r="AA1286" i="2"/>
  <c r="Z1286" i="2"/>
  <c r="X1287" i="2"/>
  <c r="AA1287" i="2"/>
  <c r="Z1287" i="2"/>
  <c r="X1288" i="2"/>
  <c r="AA1288" i="2"/>
  <c r="Z1288" i="2"/>
  <c r="X1289" i="2"/>
  <c r="AA1289" i="2"/>
  <c r="AB1289" i="2"/>
  <c r="AC1289" i="2"/>
  <c r="AD1289" i="2"/>
  <c r="Z1289" i="2"/>
  <c r="X1290" i="2"/>
  <c r="AA1290" i="2"/>
  <c r="Z1290" i="2"/>
  <c r="X1291" i="2"/>
  <c r="AA1291" i="2"/>
  <c r="Z1291" i="2"/>
  <c r="X1292" i="2"/>
  <c r="AA1292" i="2"/>
  <c r="Z1292" i="2"/>
  <c r="X1293" i="2"/>
  <c r="AA1293" i="2"/>
  <c r="Z1293" i="2"/>
  <c r="X1294" i="2"/>
  <c r="AA1294" i="2"/>
  <c r="Z1294" i="2"/>
  <c r="X1295" i="2"/>
  <c r="AA1295" i="2"/>
  <c r="Z1295" i="2"/>
  <c r="X1296" i="2"/>
  <c r="AA1296" i="2"/>
  <c r="Z1296" i="2"/>
  <c r="X1297" i="2"/>
  <c r="AA1297" i="2"/>
  <c r="Z1297" i="2"/>
  <c r="X1298" i="2"/>
  <c r="AA1298" i="2"/>
  <c r="Z1298" i="2"/>
  <c r="X1299" i="2"/>
  <c r="AA1299" i="2"/>
  <c r="Z1299" i="2"/>
  <c r="X1300" i="2"/>
  <c r="AA1300" i="2"/>
  <c r="Z1300" i="2"/>
  <c r="X1301" i="2"/>
  <c r="AA1301" i="2"/>
  <c r="Z1301" i="2"/>
  <c r="X1302" i="2"/>
  <c r="AA1302" i="2"/>
  <c r="Z1302" i="2"/>
  <c r="X1303" i="2"/>
  <c r="AA1303" i="2"/>
  <c r="Z1303" i="2"/>
  <c r="X1304" i="2"/>
  <c r="AA1304" i="2"/>
  <c r="AB1304" i="2"/>
  <c r="AC1304" i="2"/>
  <c r="AD1304" i="2"/>
  <c r="Z1304" i="2"/>
  <c r="X1305" i="2"/>
  <c r="AA1305" i="2"/>
  <c r="Z1305" i="2"/>
  <c r="X1306" i="2"/>
  <c r="AA1306" i="2"/>
  <c r="AB1306" i="2"/>
  <c r="Z1306" i="2"/>
  <c r="X1307" i="2"/>
  <c r="AA1307" i="2"/>
  <c r="Z1307" i="2"/>
  <c r="X1308" i="2"/>
  <c r="AA1308" i="2"/>
  <c r="Z1308" i="2"/>
  <c r="X1309" i="2"/>
  <c r="AA1309" i="2"/>
  <c r="Z1309" i="2"/>
  <c r="X1310" i="2"/>
  <c r="AA1310" i="2"/>
  <c r="AB1310" i="2"/>
  <c r="Z1310" i="2"/>
  <c r="X1311" i="2"/>
  <c r="AA1311" i="2"/>
  <c r="Z1311" i="2"/>
  <c r="X1312" i="2"/>
  <c r="AA1312" i="2"/>
  <c r="Z1312" i="2"/>
  <c r="X1313" i="2"/>
  <c r="AA1313" i="2"/>
  <c r="Z1313" i="2"/>
  <c r="X1314" i="2"/>
  <c r="AA1314" i="2"/>
  <c r="Z1314" i="2"/>
  <c r="X1315" i="2"/>
  <c r="AA1315" i="2"/>
  <c r="Z1315" i="2"/>
  <c r="X1316" i="2"/>
  <c r="AA1316" i="2"/>
  <c r="AB1316" i="2"/>
  <c r="AC1316" i="2"/>
  <c r="AD1316" i="2"/>
  <c r="Z1316" i="2"/>
  <c r="X1317" i="2"/>
  <c r="AA1317" i="2"/>
  <c r="Z1317" i="2"/>
  <c r="X1318" i="2"/>
  <c r="AA1318" i="2"/>
  <c r="Z1318" i="2"/>
  <c r="X1319" i="2"/>
  <c r="AA1319" i="2"/>
  <c r="AB1319" i="2"/>
  <c r="Z1319" i="2"/>
  <c r="X1320" i="2"/>
  <c r="AA1320" i="2"/>
  <c r="Z1320" i="2"/>
  <c r="X1321" i="2"/>
  <c r="AA1321" i="2"/>
  <c r="Z1321" i="2"/>
  <c r="X1322" i="2"/>
  <c r="AA1322" i="2"/>
  <c r="Z1322" i="2"/>
  <c r="X1323" i="2"/>
  <c r="AA1323" i="2"/>
  <c r="Z1323" i="2"/>
  <c r="X1324" i="2"/>
  <c r="AA1324" i="2"/>
  <c r="Z1324" i="2"/>
  <c r="X1325" i="2"/>
  <c r="AA1325" i="2"/>
  <c r="Z1325" i="2"/>
  <c r="X1326" i="2"/>
  <c r="AA1326" i="2"/>
  <c r="Z1326" i="2"/>
  <c r="X1327" i="2"/>
  <c r="AA1327" i="2"/>
  <c r="Z1327" i="2"/>
  <c r="X1328" i="2"/>
  <c r="AA1328" i="2"/>
  <c r="AB1328" i="2"/>
  <c r="Z1328" i="2"/>
  <c r="X1329" i="2"/>
  <c r="AA1329" i="2"/>
  <c r="Z1329" i="2"/>
  <c r="X1330" i="2"/>
  <c r="AA1330" i="2"/>
  <c r="AB1330" i="2"/>
  <c r="Z1330" i="2"/>
  <c r="X1331" i="2"/>
  <c r="AA1331" i="2"/>
  <c r="Z1331" i="2"/>
  <c r="X1332" i="2"/>
  <c r="AA1332" i="2"/>
  <c r="Z1332" i="2"/>
  <c r="X1333" i="2"/>
  <c r="AA1333" i="2"/>
  <c r="Z1333" i="2"/>
  <c r="X1334" i="2"/>
  <c r="AA1334" i="2"/>
  <c r="Z1334" i="2"/>
  <c r="X1335" i="2"/>
  <c r="AA1335" i="2"/>
  <c r="AB1335" i="2"/>
  <c r="Z1335" i="2"/>
  <c r="X1336" i="2"/>
  <c r="AA1336" i="2"/>
  <c r="Z1336" i="2"/>
  <c r="X1337" i="2"/>
  <c r="AA1337" i="2"/>
  <c r="Z1337" i="2"/>
  <c r="X1338" i="2"/>
  <c r="AA1338" i="2"/>
  <c r="Z1338" i="2"/>
  <c r="X1339" i="2"/>
  <c r="AA1339" i="2"/>
  <c r="Z1339" i="2"/>
  <c r="X1340" i="2"/>
  <c r="AA1340" i="2"/>
  <c r="Z1340" i="2"/>
  <c r="X1341" i="2"/>
  <c r="AA1341" i="2"/>
  <c r="AB1341" i="2"/>
  <c r="AC1341" i="2"/>
  <c r="AD1341" i="2"/>
  <c r="Z1341" i="2"/>
  <c r="X1342" i="2"/>
  <c r="AA1342" i="2"/>
  <c r="AB1342" i="2"/>
  <c r="Z1342" i="2"/>
  <c r="X1343" i="2"/>
  <c r="AA1343" i="2"/>
  <c r="Z1343" i="2"/>
  <c r="X1344" i="2"/>
  <c r="AA1344" i="2"/>
  <c r="Z1344" i="2"/>
  <c r="X1345" i="2"/>
  <c r="AA1345" i="2"/>
  <c r="Z1345" i="2"/>
  <c r="X1346" i="2"/>
  <c r="AA1346" i="2"/>
  <c r="AB1346" i="2"/>
  <c r="Z1346" i="2"/>
  <c r="X1347" i="2"/>
  <c r="AA1347" i="2"/>
  <c r="Z1347" i="2"/>
  <c r="X1348" i="2"/>
  <c r="AA1348" i="2"/>
  <c r="Z1348" i="2"/>
  <c r="X1349" i="2"/>
  <c r="AA1349" i="2"/>
  <c r="Z1349" i="2"/>
  <c r="X1350" i="2"/>
  <c r="AA1350" i="2"/>
  <c r="Z1350" i="2"/>
  <c r="X1351" i="2"/>
  <c r="AA1351" i="2"/>
  <c r="AB1351" i="2"/>
  <c r="Z1351" i="2"/>
  <c r="X1352" i="2"/>
  <c r="AA1352" i="2"/>
  <c r="Z1352" i="2"/>
  <c r="X1353" i="2"/>
  <c r="AA1353" i="2"/>
  <c r="Z1353" i="2"/>
  <c r="X1354" i="2"/>
  <c r="AA1354" i="2"/>
  <c r="AB1354" i="2"/>
  <c r="Z1354" i="2"/>
  <c r="X1355" i="2"/>
  <c r="AA1355" i="2"/>
  <c r="Z1355" i="2"/>
  <c r="X1356" i="2"/>
  <c r="AA1356" i="2"/>
  <c r="Z1356" i="2"/>
  <c r="X1357" i="2"/>
  <c r="AA1357" i="2"/>
  <c r="AB1357" i="2"/>
  <c r="Z1357" i="2"/>
  <c r="X1358" i="2"/>
  <c r="AA1358" i="2"/>
  <c r="AB1358" i="2"/>
  <c r="Z1358" i="2"/>
  <c r="X1359" i="2"/>
  <c r="AA1359" i="2"/>
  <c r="Z1359" i="2"/>
  <c r="X1360" i="2"/>
  <c r="AA1360" i="2"/>
  <c r="Z1360" i="2"/>
  <c r="X1361" i="2"/>
  <c r="AA1361" i="2"/>
  <c r="Z1361" i="2"/>
  <c r="X1362" i="2"/>
  <c r="AA1362" i="2"/>
  <c r="Z1362" i="2"/>
  <c r="X1363" i="2"/>
  <c r="AA1363" i="2"/>
  <c r="Z1363" i="2"/>
  <c r="X1364" i="2"/>
  <c r="AA1364" i="2"/>
  <c r="Z1364" i="2"/>
  <c r="X1365" i="2"/>
  <c r="AA1365" i="2"/>
  <c r="Z1365" i="2"/>
  <c r="X1366" i="2"/>
  <c r="AA1366" i="2"/>
  <c r="Z1366" i="2"/>
  <c r="X1367" i="2"/>
  <c r="AA1367" i="2"/>
  <c r="Z1367" i="2"/>
  <c r="X1368" i="2"/>
  <c r="AA1368" i="2"/>
  <c r="Z1368" i="2"/>
  <c r="X1369" i="2"/>
  <c r="AA1369" i="2"/>
  <c r="Z1369" i="2"/>
  <c r="X1370" i="2"/>
  <c r="AA1370" i="2"/>
  <c r="Z1370" i="2"/>
  <c r="X1371" i="2"/>
  <c r="AA1371" i="2"/>
  <c r="AB1371" i="2"/>
  <c r="Z1371" i="2"/>
  <c r="X1372" i="2"/>
  <c r="AA1372" i="2"/>
  <c r="Z1372" i="2"/>
  <c r="X1373" i="2"/>
  <c r="AA1373" i="2"/>
  <c r="Z1373" i="2"/>
  <c r="X1374" i="2"/>
  <c r="AA1374" i="2"/>
  <c r="Z1374" i="2"/>
  <c r="X1375" i="2"/>
  <c r="AA1375" i="2"/>
  <c r="Z1375" i="2"/>
  <c r="X1376" i="2"/>
  <c r="AA1376" i="2"/>
  <c r="Z1376" i="2"/>
  <c r="X1377" i="2"/>
  <c r="AA1377" i="2"/>
  <c r="Z1377" i="2"/>
  <c r="X1378" i="2"/>
  <c r="AA1378" i="2"/>
  <c r="Z1378" i="2"/>
  <c r="X1379" i="2"/>
  <c r="AA1379" i="2"/>
  <c r="Z1379" i="2"/>
  <c r="X1380" i="2"/>
  <c r="AA1380" i="2"/>
  <c r="Z1380" i="2"/>
  <c r="X1381" i="2"/>
  <c r="AA1381" i="2"/>
  <c r="Z1381" i="2"/>
  <c r="X1382" i="2"/>
  <c r="AA1382" i="2"/>
  <c r="Z1382" i="2"/>
  <c r="X1383" i="2"/>
  <c r="AA1383" i="2"/>
  <c r="Z1383" i="2"/>
  <c r="X1384" i="2"/>
  <c r="AA1384" i="2"/>
  <c r="AB1384" i="2"/>
  <c r="Z1384" i="2"/>
  <c r="X1385" i="2"/>
  <c r="AA1385" i="2"/>
  <c r="AB1385" i="2"/>
  <c r="Z1385" i="2"/>
  <c r="X1386" i="2"/>
  <c r="AA1386" i="2"/>
  <c r="AB1386" i="2"/>
  <c r="Z1386" i="2"/>
  <c r="X1387" i="2"/>
  <c r="AA1387" i="2"/>
  <c r="Z1387" i="2"/>
  <c r="X1388" i="2"/>
  <c r="AA1388" i="2"/>
  <c r="Z1388" i="2"/>
  <c r="X1389" i="2"/>
  <c r="AA1389" i="2"/>
  <c r="Z1389" i="2"/>
  <c r="X1390" i="2"/>
  <c r="AA1390" i="2"/>
  <c r="AB1390" i="2"/>
  <c r="Z1390" i="2"/>
  <c r="X1391" i="2"/>
  <c r="AA1391" i="2"/>
  <c r="Z1391" i="2"/>
  <c r="X1392" i="2"/>
  <c r="AA1392" i="2"/>
  <c r="AB1392" i="2"/>
  <c r="Z1392" i="2"/>
  <c r="X1393" i="2"/>
  <c r="AA1393" i="2"/>
  <c r="Z1393" i="2"/>
  <c r="X1394" i="2"/>
  <c r="AA1394" i="2"/>
  <c r="Z1394" i="2"/>
  <c r="X1395" i="2"/>
  <c r="AA1395" i="2"/>
  <c r="Z1395" i="2"/>
  <c r="X1396" i="2"/>
  <c r="AA1396" i="2"/>
  <c r="Z1396" i="2"/>
  <c r="X1397" i="2"/>
  <c r="AA1397" i="2"/>
  <c r="Z1397" i="2"/>
  <c r="X1398" i="2"/>
  <c r="AA1398" i="2"/>
  <c r="Z1398" i="2"/>
  <c r="X1399" i="2"/>
  <c r="AA1399" i="2"/>
  <c r="Z1399" i="2"/>
  <c r="X1400" i="2"/>
  <c r="AA1400" i="2"/>
  <c r="Z1400" i="2"/>
  <c r="X1401" i="2"/>
  <c r="AA1401" i="2"/>
  <c r="Z1401" i="2"/>
  <c r="X1402" i="2"/>
  <c r="AA1402" i="2"/>
  <c r="Z1402" i="2"/>
  <c r="X1403" i="2"/>
  <c r="AA1403" i="2"/>
  <c r="Z1403" i="2"/>
  <c r="X1404" i="2"/>
  <c r="AA1404" i="2"/>
  <c r="Z1404" i="2"/>
  <c r="X1405" i="2"/>
  <c r="AA1405" i="2"/>
  <c r="AB1405" i="2"/>
  <c r="Z1405" i="2"/>
  <c r="X1406" i="2"/>
  <c r="AA1406" i="2"/>
  <c r="Z1406" i="2"/>
  <c r="X1407" i="2"/>
  <c r="AA1407" i="2"/>
  <c r="Z1407" i="2"/>
  <c r="X1408" i="2"/>
  <c r="AA1408" i="2"/>
  <c r="Z1408" i="2"/>
  <c r="X1409" i="2"/>
  <c r="AA1409" i="2"/>
  <c r="Z1409" i="2"/>
  <c r="X1410" i="2"/>
  <c r="AA1410" i="2"/>
  <c r="Z1410" i="2"/>
  <c r="X1411" i="2"/>
  <c r="AA1411" i="2"/>
  <c r="Z1411" i="2"/>
  <c r="X1412" i="2"/>
  <c r="AA1412" i="2"/>
  <c r="Z1412" i="2"/>
  <c r="X1413" i="2"/>
  <c r="AA1413" i="2"/>
  <c r="AB1413" i="2"/>
  <c r="Z1413" i="2"/>
  <c r="B5" i="3"/>
  <c r="E23" i="3" a="1"/>
  <c r="E23" i="3"/>
  <c r="D23" i="3" a="1"/>
  <c r="D23" i="3"/>
  <c r="W7" i="2"/>
  <c r="W3" i="2"/>
  <c r="W4" i="2"/>
  <c r="W5" i="2"/>
  <c r="W6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42" i="2"/>
  <c r="W43" i="2"/>
  <c r="W44" i="2"/>
  <c r="W46" i="2"/>
  <c r="W48" i="2"/>
  <c r="W49" i="2"/>
  <c r="W50" i="2"/>
  <c r="W52" i="2"/>
  <c r="W56" i="2"/>
  <c r="W57" i="2"/>
  <c r="W58" i="2"/>
  <c r="W59" i="2"/>
  <c r="W60" i="2"/>
  <c r="W61" i="2"/>
  <c r="W62" i="2"/>
  <c r="W63" i="2"/>
  <c r="W65" i="2"/>
  <c r="W66" i="2"/>
  <c r="W68" i="2"/>
  <c r="W72" i="2"/>
  <c r="W73" i="2"/>
  <c r="W74" i="2"/>
  <c r="W75" i="2"/>
  <c r="W76" i="2"/>
  <c r="W77" i="2"/>
  <c r="W80" i="2"/>
  <c r="W81" i="2"/>
  <c r="W82" i="2"/>
  <c r="W84" i="2"/>
  <c r="W86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5" i="2"/>
  <c r="W116" i="2"/>
  <c r="W117" i="2"/>
  <c r="W118" i="2"/>
  <c r="W119" i="2"/>
  <c r="W120" i="2"/>
  <c r="W123" i="2"/>
  <c r="W124" i="2"/>
  <c r="W126" i="2"/>
  <c r="W127" i="2"/>
  <c r="W128" i="2"/>
  <c r="W131" i="2"/>
  <c r="W132" i="2"/>
  <c r="W133" i="2"/>
  <c r="W134" i="2"/>
  <c r="W140" i="2"/>
  <c r="W141" i="2"/>
  <c r="W142" i="2"/>
  <c r="W143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2" i="2"/>
  <c r="O152" i="2"/>
  <c r="O153" i="2"/>
  <c r="O154" i="2"/>
  <c r="O156" i="2"/>
  <c r="O157" i="2"/>
  <c r="O166" i="2"/>
  <c r="O188" i="2"/>
  <c r="O189" i="2"/>
  <c r="O190" i="2"/>
  <c r="O202" i="2"/>
  <c r="O227" i="2"/>
  <c r="O229" i="2"/>
  <c r="O391" i="2"/>
  <c r="O393" i="2"/>
  <c r="O394" i="2"/>
  <c r="O406" i="2"/>
  <c r="O431" i="2"/>
  <c r="O432" i="2"/>
  <c r="O433" i="2"/>
  <c r="O434" i="2"/>
  <c r="O438" i="2"/>
  <c r="O439" i="2"/>
  <c r="O440" i="2"/>
  <c r="O441" i="2"/>
  <c r="O442" i="2"/>
  <c r="O444" i="2"/>
  <c r="O458" i="2"/>
  <c r="O461" i="2"/>
  <c r="O462" i="2"/>
  <c r="O463" i="2"/>
  <c r="O464" i="2"/>
  <c r="O465" i="2"/>
  <c r="O469" i="2"/>
  <c r="O470" i="2"/>
  <c r="O472" i="2"/>
  <c r="O475" i="2"/>
  <c r="O804" i="2"/>
  <c r="O829" i="2"/>
  <c r="O856" i="2"/>
  <c r="O902" i="2"/>
  <c r="O954" i="2"/>
  <c r="O1007" i="2"/>
  <c r="O1015" i="2"/>
  <c r="O1016" i="2"/>
  <c r="O1023" i="2"/>
  <c r="O1024" i="2"/>
  <c r="O1053" i="2"/>
  <c r="O1054" i="2"/>
  <c r="O1055" i="2"/>
  <c r="O1056" i="2"/>
  <c r="O1057" i="2"/>
  <c r="O1058" i="2"/>
  <c r="O1059" i="2"/>
  <c r="O1060" i="2"/>
  <c r="O1061" i="2"/>
  <c r="O1063" i="2"/>
  <c r="O1064" i="2"/>
  <c r="O1065" i="2"/>
  <c r="O1066" i="2"/>
  <c r="O1067" i="2"/>
  <c r="O1068" i="2"/>
  <c r="O1070" i="2"/>
  <c r="O1071" i="2"/>
  <c r="O1078" i="2"/>
  <c r="O1079" i="2"/>
  <c r="O1080" i="2"/>
  <c r="O1081" i="2"/>
  <c r="O1082" i="2"/>
  <c r="O1084" i="2"/>
  <c r="O1086" i="2"/>
  <c r="O1088" i="2"/>
  <c r="O1092" i="2"/>
  <c r="O1093" i="2"/>
  <c r="O1094" i="2"/>
  <c r="O1188" i="2"/>
  <c r="O1190" i="2"/>
  <c r="O1191" i="2"/>
  <c r="O1192" i="2"/>
  <c r="O1195" i="2"/>
  <c r="O1197" i="2"/>
  <c r="O1200" i="2"/>
  <c r="O1203" i="2"/>
  <c r="O1205" i="2"/>
  <c r="O1213" i="2"/>
  <c r="O1214" i="2"/>
  <c r="O1215" i="2"/>
  <c r="O1216" i="2"/>
  <c r="O1217" i="2"/>
  <c r="O1218" i="2"/>
  <c r="O1220" i="2"/>
  <c r="O1223" i="2"/>
  <c r="O1226" i="2"/>
  <c r="O1227" i="2"/>
  <c r="O1228" i="2"/>
  <c r="O1230" i="2"/>
  <c r="O1231" i="2"/>
  <c r="O1232" i="2"/>
  <c r="O1233" i="2"/>
  <c r="O1234" i="2"/>
  <c r="O1235" i="2"/>
  <c r="O1239" i="2"/>
  <c r="O1241" i="2"/>
  <c r="O1243" i="2"/>
  <c r="O1244" i="2"/>
  <c r="O1245" i="2"/>
  <c r="O1246" i="2"/>
  <c r="O1252" i="2"/>
  <c r="O1253" i="2"/>
  <c r="O1255" i="2"/>
  <c r="O1256" i="2"/>
  <c r="O1258" i="2"/>
  <c r="O1259" i="2"/>
  <c r="O1260" i="2"/>
  <c r="O1261" i="2"/>
  <c r="O1262" i="2"/>
  <c r="O1263" i="2"/>
  <c r="O1265" i="2"/>
  <c r="O1266" i="2"/>
  <c r="O1268" i="2"/>
  <c r="O1269" i="2"/>
  <c r="O1270" i="2"/>
  <c r="O1271" i="2"/>
  <c r="O1272" i="2"/>
  <c r="O1274" i="2"/>
  <c r="O1304" i="2"/>
  <c r="O1307" i="2"/>
  <c r="O1346" i="2"/>
  <c r="O1348" i="2"/>
  <c r="O1349" i="2"/>
  <c r="D20" i="3" a="1"/>
  <c r="D20" i="3"/>
  <c r="E20" i="3" a="1"/>
  <c r="E20" i="3"/>
  <c r="E12" i="4"/>
  <c r="H21" i="3" a="1"/>
  <c r="H21" i="3"/>
  <c r="H20" i="3"/>
  <c r="H18" i="3"/>
  <c r="H17" i="3" a="1"/>
  <c r="H17" i="3"/>
  <c r="AD2" i="2"/>
  <c r="AD3" i="2"/>
  <c r="AD4" i="2"/>
  <c r="AD5" i="2"/>
  <c r="AD6" i="2"/>
  <c r="AD7" i="2"/>
  <c r="AD8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42" i="2"/>
  <c r="AD43" i="2"/>
  <c r="AD44" i="2"/>
  <c r="AD46" i="2"/>
  <c r="AD48" i="2"/>
  <c r="AD49" i="2"/>
  <c r="AD50" i="2"/>
  <c r="AD52" i="2"/>
  <c r="AD56" i="2"/>
  <c r="AD57" i="2"/>
  <c r="AD58" i="2"/>
  <c r="AD59" i="2"/>
  <c r="AD60" i="2"/>
  <c r="AD61" i="2"/>
  <c r="AD62" i="2"/>
  <c r="AD63" i="2"/>
  <c r="AD65" i="2"/>
  <c r="AD66" i="2"/>
  <c r="AD68" i="2"/>
  <c r="AD72" i="2"/>
  <c r="AD73" i="2"/>
  <c r="AD74" i="2"/>
  <c r="AD75" i="2"/>
  <c r="AD76" i="2"/>
  <c r="AD77" i="2"/>
  <c r="AD80" i="2"/>
  <c r="AD81" i="2"/>
  <c r="AD82" i="2"/>
  <c r="AD84" i="2"/>
  <c r="AD86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5" i="2"/>
  <c r="AD116" i="2"/>
  <c r="AD117" i="2"/>
  <c r="AD118" i="2"/>
  <c r="AD119" i="2"/>
  <c r="AD120" i="2"/>
  <c r="AD123" i="2"/>
  <c r="AD124" i="2"/>
  <c r="AD126" i="2"/>
  <c r="AD127" i="2"/>
  <c r="AD128" i="2"/>
  <c r="AD131" i="2"/>
  <c r="AD132" i="2"/>
  <c r="AD133" i="2"/>
  <c r="AD134" i="2"/>
  <c r="AD140" i="2"/>
  <c r="AD141" i="2"/>
  <c r="AD142" i="2"/>
  <c r="AD143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2" i="2"/>
  <c r="AD163" i="2"/>
  <c r="AD164" i="2"/>
  <c r="AD165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30" i="2"/>
  <c r="AD231" i="2"/>
  <c r="AD232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2" i="2"/>
  <c r="AD293" i="2"/>
  <c r="AD294" i="2"/>
  <c r="AD296" i="2"/>
  <c r="AD297" i="2"/>
  <c r="AD298" i="2"/>
  <c r="AD299" i="2"/>
  <c r="AD300" i="2"/>
  <c r="AD301" i="2"/>
  <c r="AD302" i="2"/>
  <c r="AD303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6" i="2"/>
  <c r="AD347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8" i="2"/>
  <c r="AD369" i="2"/>
  <c r="AD370" i="2"/>
  <c r="AD371" i="2"/>
  <c r="AD372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507" i="2"/>
  <c r="AD508" i="2"/>
  <c r="AD509" i="2"/>
  <c r="AD510" i="2"/>
  <c r="AD511" i="2"/>
  <c r="AD512" i="2"/>
  <c r="AD513" i="2"/>
  <c r="AD514" i="2"/>
  <c r="AD515" i="2"/>
  <c r="AD516" i="2"/>
  <c r="AD517" i="2"/>
  <c r="AD518" i="2"/>
  <c r="AD519" i="2"/>
  <c r="AD520" i="2"/>
  <c r="AD521" i="2"/>
  <c r="AD522" i="2"/>
  <c r="AD523" i="2"/>
  <c r="AD524" i="2"/>
  <c r="AD525" i="2"/>
  <c r="AD526" i="2"/>
  <c r="AD527" i="2"/>
  <c r="AD528" i="2"/>
  <c r="AD529" i="2"/>
  <c r="AD530" i="2"/>
  <c r="AD531" i="2"/>
  <c r="AD532" i="2"/>
  <c r="AD533" i="2"/>
  <c r="AD534" i="2"/>
  <c r="AD535" i="2"/>
  <c r="AD536" i="2"/>
  <c r="AD537" i="2"/>
  <c r="AD538" i="2"/>
  <c r="AD539" i="2"/>
  <c r="AD540" i="2"/>
  <c r="AD541" i="2"/>
  <c r="AD542" i="2"/>
  <c r="AD543" i="2"/>
  <c r="AD544" i="2"/>
  <c r="AD545" i="2"/>
  <c r="AD546" i="2"/>
  <c r="AD547" i="2"/>
  <c r="AD548" i="2"/>
  <c r="AD549" i="2"/>
  <c r="AD550" i="2"/>
  <c r="AD551" i="2"/>
  <c r="AD552" i="2"/>
  <c r="AD553" i="2"/>
  <c r="AD554" i="2"/>
  <c r="AD555" i="2"/>
  <c r="AD556" i="2"/>
  <c r="AD557" i="2"/>
  <c r="AD558" i="2"/>
  <c r="AD559" i="2"/>
  <c r="AD560" i="2"/>
  <c r="AD561" i="2"/>
  <c r="AD562" i="2"/>
  <c r="AD563" i="2"/>
  <c r="AD564" i="2"/>
  <c r="AD565" i="2"/>
  <c r="AD566" i="2"/>
  <c r="AD567" i="2"/>
  <c r="AD568" i="2"/>
  <c r="AD569" i="2"/>
  <c r="AD570" i="2"/>
  <c r="AD571" i="2"/>
  <c r="AD572" i="2"/>
  <c r="AD573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D590" i="2"/>
  <c r="AD591" i="2"/>
  <c r="AD592" i="2"/>
  <c r="AD593" i="2"/>
  <c r="AD594" i="2"/>
  <c r="AD595" i="2"/>
  <c r="AD596" i="2"/>
  <c r="AD597" i="2"/>
  <c r="AD598" i="2"/>
  <c r="AD599" i="2"/>
  <c r="AD600" i="2"/>
  <c r="AD601" i="2"/>
  <c r="AD602" i="2"/>
  <c r="AD603" i="2"/>
  <c r="AD604" i="2"/>
  <c r="AD605" i="2"/>
  <c r="AD606" i="2"/>
  <c r="AD607" i="2"/>
  <c r="AD608" i="2"/>
  <c r="AD609" i="2"/>
  <c r="AD610" i="2"/>
  <c r="AD611" i="2"/>
  <c r="AD612" i="2"/>
  <c r="AD613" i="2"/>
  <c r="AD614" i="2"/>
  <c r="AD615" i="2"/>
  <c r="AD616" i="2"/>
  <c r="AD617" i="2"/>
  <c r="AD618" i="2"/>
  <c r="AD619" i="2"/>
  <c r="AD620" i="2"/>
  <c r="AD621" i="2"/>
  <c r="AD622" i="2"/>
  <c r="AD623" i="2"/>
  <c r="AD624" i="2"/>
  <c r="AD625" i="2"/>
  <c r="AD626" i="2"/>
  <c r="AD627" i="2"/>
  <c r="AD628" i="2"/>
  <c r="AD629" i="2"/>
  <c r="AD630" i="2"/>
  <c r="AD631" i="2"/>
  <c r="AD632" i="2"/>
  <c r="AD633" i="2"/>
  <c r="AD634" i="2"/>
  <c r="AD635" i="2"/>
  <c r="AD636" i="2"/>
  <c r="AD637" i="2"/>
  <c r="AD638" i="2"/>
  <c r="AD639" i="2"/>
  <c r="AD640" i="2"/>
  <c r="AD641" i="2"/>
  <c r="AD642" i="2"/>
  <c r="AD643" i="2"/>
  <c r="AD644" i="2"/>
  <c r="AD645" i="2"/>
  <c r="AD646" i="2"/>
  <c r="AD647" i="2"/>
  <c r="AD648" i="2"/>
  <c r="AD649" i="2"/>
  <c r="AD650" i="2"/>
  <c r="AD651" i="2"/>
  <c r="AD652" i="2"/>
  <c r="AD653" i="2"/>
  <c r="AD654" i="2"/>
  <c r="AD655" i="2"/>
  <c r="AD656" i="2"/>
  <c r="AD657" i="2"/>
  <c r="AD658" i="2"/>
  <c r="AD659" i="2"/>
  <c r="AD660" i="2"/>
  <c r="AD661" i="2"/>
  <c r="AD662" i="2"/>
  <c r="AD663" i="2"/>
  <c r="AD664" i="2"/>
  <c r="AD665" i="2"/>
  <c r="AD666" i="2"/>
  <c r="AD667" i="2"/>
  <c r="AD668" i="2"/>
  <c r="AD669" i="2"/>
  <c r="AD670" i="2"/>
  <c r="AD671" i="2"/>
  <c r="AD672" i="2"/>
  <c r="AD673" i="2"/>
  <c r="AD674" i="2"/>
  <c r="AD675" i="2"/>
  <c r="AD676" i="2"/>
  <c r="AD677" i="2"/>
  <c r="AD678" i="2"/>
  <c r="AD679" i="2"/>
  <c r="AD680" i="2"/>
  <c r="AD681" i="2"/>
  <c r="AD682" i="2"/>
  <c r="AD683" i="2"/>
  <c r="AD684" i="2"/>
  <c r="AD685" i="2"/>
  <c r="AD686" i="2"/>
  <c r="AD687" i="2"/>
  <c r="AD688" i="2"/>
  <c r="AD689" i="2"/>
  <c r="AD690" i="2"/>
  <c r="AD691" i="2"/>
  <c r="AD692" i="2"/>
  <c r="AD693" i="2"/>
  <c r="AD694" i="2"/>
  <c r="AD695" i="2"/>
  <c r="AD696" i="2"/>
  <c r="AD697" i="2"/>
  <c r="AD698" i="2"/>
  <c r="AD699" i="2"/>
  <c r="AD700" i="2"/>
  <c r="AD701" i="2"/>
  <c r="AD702" i="2"/>
  <c r="AD703" i="2"/>
  <c r="AD704" i="2"/>
  <c r="AD705" i="2"/>
  <c r="AD706" i="2"/>
  <c r="AD707" i="2"/>
  <c r="AD708" i="2"/>
  <c r="AD709" i="2"/>
  <c r="AD710" i="2"/>
  <c r="AD711" i="2"/>
  <c r="AD712" i="2"/>
  <c r="AD713" i="2"/>
  <c r="AD714" i="2"/>
  <c r="AD715" i="2"/>
  <c r="AD716" i="2"/>
  <c r="AD717" i="2"/>
  <c r="AD718" i="2"/>
  <c r="AD719" i="2"/>
  <c r="AD720" i="2"/>
  <c r="AD721" i="2"/>
  <c r="AD722" i="2"/>
  <c r="AD723" i="2"/>
  <c r="AD724" i="2"/>
  <c r="AD725" i="2"/>
  <c r="AD726" i="2"/>
  <c r="AD727" i="2"/>
  <c r="AD728" i="2"/>
  <c r="AD729" i="2"/>
  <c r="AD730" i="2"/>
  <c r="AD731" i="2"/>
  <c r="AD732" i="2"/>
  <c r="AD733" i="2"/>
  <c r="AD734" i="2"/>
  <c r="AD735" i="2"/>
  <c r="AD736" i="2"/>
  <c r="AD737" i="2"/>
  <c r="AD738" i="2"/>
  <c r="AD740" i="2"/>
  <c r="AD741" i="2"/>
  <c r="AD742" i="2"/>
  <c r="AD743" i="2"/>
  <c r="AD744" i="2"/>
  <c r="AD745" i="2"/>
  <c r="AD746" i="2"/>
  <c r="AD748" i="2"/>
  <c r="AD749" i="2"/>
  <c r="AD750" i="2"/>
  <c r="AD751" i="2"/>
  <c r="AD752" i="2"/>
  <c r="AD753" i="2"/>
  <c r="AD754" i="2"/>
  <c r="AD755" i="2"/>
  <c r="AD756" i="2"/>
  <c r="AD757" i="2"/>
  <c r="AD758" i="2"/>
  <c r="AD759" i="2"/>
  <c r="AD760" i="2"/>
  <c r="AD761" i="2"/>
  <c r="AD762" i="2"/>
  <c r="AD763" i="2"/>
  <c r="AD764" i="2"/>
  <c r="AD765" i="2"/>
  <c r="AD766" i="2"/>
  <c r="AD767" i="2"/>
  <c r="AD768" i="2"/>
  <c r="AD769" i="2"/>
  <c r="AD770" i="2"/>
  <c r="AD772" i="2"/>
  <c r="AD773" i="2"/>
  <c r="AD774" i="2"/>
  <c r="AD775" i="2"/>
  <c r="AD776" i="2"/>
  <c r="AD777" i="2"/>
  <c r="AD778" i="2"/>
  <c r="AD779" i="2"/>
  <c r="AD780" i="2"/>
  <c r="AD781" i="2"/>
  <c r="AD782" i="2"/>
  <c r="AD783" i="2"/>
  <c r="AD784" i="2"/>
  <c r="AD785" i="2"/>
  <c r="AD786" i="2"/>
  <c r="AD787" i="2"/>
  <c r="AD788" i="2"/>
  <c r="AD789" i="2"/>
  <c r="AD790" i="2"/>
  <c r="AD791" i="2"/>
  <c r="AD792" i="2"/>
  <c r="AD793" i="2"/>
  <c r="AD794" i="2"/>
  <c r="AD795" i="2"/>
  <c r="AD796" i="2"/>
  <c r="AD797" i="2"/>
  <c r="AD798" i="2"/>
  <c r="AD799" i="2"/>
  <c r="AD800" i="2"/>
  <c r="AD801" i="2"/>
  <c r="AD802" i="2"/>
  <c r="AD803" i="2"/>
  <c r="AD805" i="2"/>
  <c r="AD806" i="2"/>
  <c r="AD807" i="2"/>
  <c r="AD808" i="2"/>
  <c r="AD809" i="2"/>
  <c r="AD810" i="2"/>
  <c r="AD811" i="2"/>
  <c r="AD812" i="2"/>
  <c r="AD813" i="2"/>
  <c r="AD814" i="2"/>
  <c r="AD815" i="2"/>
  <c r="AD816" i="2"/>
  <c r="AD817" i="2"/>
  <c r="AD818" i="2"/>
  <c r="AD819" i="2"/>
  <c r="AD820" i="2"/>
  <c r="AD821" i="2"/>
  <c r="AD823" i="2"/>
  <c r="AD824" i="2"/>
  <c r="AD825" i="2"/>
  <c r="AD826" i="2"/>
  <c r="AD827" i="2"/>
  <c r="AD828" i="2"/>
  <c r="AD829" i="2"/>
  <c r="AD830" i="2"/>
  <c r="AD831" i="2"/>
  <c r="AD832" i="2"/>
  <c r="AD833" i="2"/>
  <c r="AD834" i="2"/>
  <c r="AD835" i="2"/>
  <c r="AD836" i="2"/>
  <c r="AD837" i="2"/>
  <c r="AD839" i="2"/>
  <c r="AD840" i="2"/>
  <c r="AD841" i="2"/>
  <c r="AD842" i="2"/>
  <c r="AD843" i="2"/>
  <c r="AD844" i="2"/>
  <c r="AD845" i="2"/>
  <c r="AD846" i="2"/>
  <c r="AD847" i="2"/>
  <c r="AD848" i="2"/>
  <c r="AD849" i="2"/>
  <c r="AD850" i="2"/>
  <c r="AD851" i="2"/>
  <c r="AD852" i="2"/>
  <c r="AD854" i="2"/>
  <c r="AD855" i="2"/>
  <c r="AD856" i="2"/>
  <c r="AD857" i="2"/>
  <c r="AD858" i="2"/>
  <c r="AD859" i="2"/>
  <c r="AD860" i="2"/>
  <c r="AD862" i="2"/>
  <c r="AD863" i="2"/>
  <c r="AD864" i="2"/>
  <c r="AD865" i="2"/>
  <c r="AD866" i="2"/>
  <c r="AD867" i="2"/>
  <c r="AD868" i="2"/>
  <c r="AD869" i="2"/>
  <c r="AD870" i="2"/>
  <c r="AD871" i="2"/>
  <c r="AD872" i="2"/>
  <c r="AD873" i="2"/>
  <c r="AD874" i="2"/>
  <c r="AD875" i="2"/>
  <c r="AD876" i="2"/>
  <c r="AD877" i="2"/>
  <c r="AD878" i="2"/>
  <c r="AD879" i="2"/>
  <c r="AD880" i="2"/>
  <c r="AD881" i="2"/>
  <c r="AD882" i="2"/>
  <c r="AD883" i="2"/>
  <c r="AD884" i="2"/>
  <c r="AD885" i="2"/>
  <c r="AD886" i="2"/>
  <c r="AD888" i="2"/>
  <c r="AD889" i="2"/>
  <c r="AD890" i="2"/>
  <c r="AD891" i="2"/>
  <c r="AD892" i="2"/>
  <c r="AD893" i="2"/>
  <c r="AD894" i="2"/>
  <c r="AD895" i="2"/>
  <c r="AD896" i="2"/>
  <c r="AD897" i="2"/>
  <c r="AD898" i="2"/>
  <c r="AD899" i="2"/>
  <c r="AD900" i="2"/>
  <c r="AD901" i="2"/>
  <c r="AD903" i="2"/>
  <c r="AD904" i="2"/>
  <c r="AD905" i="2"/>
  <c r="AD906" i="2"/>
  <c r="AD907" i="2"/>
  <c r="AD908" i="2"/>
  <c r="AD910" i="2"/>
  <c r="AD911" i="2"/>
  <c r="AD912" i="2"/>
  <c r="AD913" i="2"/>
  <c r="AD914" i="2"/>
  <c r="AD915" i="2"/>
  <c r="AD916" i="2"/>
  <c r="AD917" i="2"/>
  <c r="AD918" i="2"/>
  <c r="AD919" i="2"/>
  <c r="AD920" i="2"/>
  <c r="AD921" i="2"/>
  <c r="AD922" i="2"/>
  <c r="AD924" i="2"/>
  <c r="AD925" i="2"/>
  <c r="AD926" i="2"/>
  <c r="AD927" i="2"/>
  <c r="AD928" i="2"/>
  <c r="AD929" i="2"/>
  <c r="AD930" i="2"/>
  <c r="AD931" i="2"/>
  <c r="AD932" i="2"/>
  <c r="AD933" i="2"/>
  <c r="AD934" i="2"/>
  <c r="AD935" i="2"/>
  <c r="AD936" i="2"/>
  <c r="AD937" i="2"/>
  <c r="AD938" i="2"/>
  <c r="AD939" i="2"/>
  <c r="AD940" i="2"/>
  <c r="AD941" i="2"/>
  <c r="AD942" i="2"/>
  <c r="AD943" i="2"/>
  <c r="AD944" i="2"/>
  <c r="AD945" i="2"/>
  <c r="AD946" i="2"/>
  <c r="AD947" i="2"/>
  <c r="AD949" i="2"/>
  <c r="AD950" i="2"/>
  <c r="AD951" i="2"/>
  <c r="AD952" i="2"/>
  <c r="AD953" i="2"/>
  <c r="AD955" i="2"/>
  <c r="AD956" i="2"/>
  <c r="AD957" i="2"/>
  <c r="AD958" i="2"/>
  <c r="AD959" i="2"/>
  <c r="AD960" i="2"/>
  <c r="AD961" i="2"/>
  <c r="AD962" i="2"/>
  <c r="AD963" i="2"/>
  <c r="AD964" i="2"/>
  <c r="AD965" i="2"/>
  <c r="AD966" i="2"/>
  <c r="AD967" i="2"/>
  <c r="AD968" i="2"/>
  <c r="AD969" i="2"/>
  <c r="AD970" i="2"/>
  <c r="AD971" i="2"/>
  <c r="AD972" i="2"/>
  <c r="AD973" i="2"/>
  <c r="AD974" i="2"/>
  <c r="AD975" i="2"/>
  <c r="AD976" i="2"/>
  <c r="AD977" i="2"/>
  <c r="AD978" i="2"/>
  <c r="AD979" i="2"/>
  <c r="AD980" i="2"/>
  <c r="AD981" i="2"/>
  <c r="AD982" i="2"/>
  <c r="AD983" i="2"/>
  <c r="AD984" i="2"/>
  <c r="AD985" i="2"/>
  <c r="AD986" i="2"/>
  <c r="AD987" i="2"/>
  <c r="AD988" i="2"/>
  <c r="AD989" i="2"/>
  <c r="AD990" i="2"/>
  <c r="AD991" i="2"/>
  <c r="AD992" i="2"/>
  <c r="AD993" i="2"/>
  <c r="AD994" i="2"/>
  <c r="AD995" i="2"/>
  <c r="AD996" i="2"/>
  <c r="AD997" i="2"/>
  <c r="AD998" i="2"/>
  <c r="AD999" i="2"/>
  <c r="AD1000" i="2"/>
  <c r="AD1001" i="2"/>
  <c r="AD1002" i="2"/>
  <c r="AD1003" i="2"/>
  <c r="AD1004" i="2"/>
  <c r="AD1005" i="2"/>
  <c r="AD1006" i="2"/>
  <c r="AD1008" i="2"/>
  <c r="AD1009" i="2"/>
  <c r="AD1010" i="2"/>
  <c r="AD1011" i="2"/>
  <c r="AD1012" i="2"/>
  <c r="AD1013" i="2"/>
  <c r="AD1014" i="2"/>
  <c r="AD1016" i="2"/>
  <c r="AD1017" i="2"/>
  <c r="AD1018" i="2"/>
  <c r="AD1019" i="2"/>
  <c r="AD1020" i="2"/>
  <c r="AD1021" i="2"/>
  <c r="AD1023" i="2"/>
  <c r="AD1024" i="2"/>
  <c r="AD1025" i="2"/>
  <c r="AD1026" i="2"/>
  <c r="AD1027" i="2"/>
  <c r="AD1028" i="2"/>
  <c r="AD1029" i="2"/>
  <c r="AD1030" i="2"/>
  <c r="AD1031" i="2"/>
  <c r="AD1032" i="2"/>
  <c r="AD1033" i="2"/>
  <c r="AD1034" i="2"/>
  <c r="AD1035" i="2"/>
  <c r="AD1036" i="2"/>
  <c r="AD1037" i="2"/>
  <c r="AD1038" i="2"/>
  <c r="AD1039" i="2"/>
  <c r="AD1040" i="2"/>
  <c r="AD1041" i="2"/>
  <c r="AD1042" i="2"/>
  <c r="AD1043" i="2"/>
  <c r="AD1044" i="2"/>
  <c r="AD1045" i="2"/>
  <c r="AD1046" i="2"/>
  <c r="AD1047" i="2"/>
  <c r="AD1048" i="2"/>
  <c r="AD1049" i="2"/>
  <c r="AD1050" i="2"/>
  <c r="AD1051" i="2"/>
  <c r="AD1052" i="2"/>
  <c r="AD1053" i="2"/>
  <c r="AD1054" i="2"/>
  <c r="AD1055" i="2"/>
  <c r="AD1056" i="2"/>
  <c r="AD1057" i="2"/>
  <c r="AD1058" i="2"/>
  <c r="AD1059" i="2"/>
  <c r="AD1060" i="2"/>
  <c r="AD1061" i="2"/>
  <c r="AD1062" i="2"/>
  <c r="AD1063" i="2"/>
  <c r="AD1064" i="2"/>
  <c r="AD1065" i="2"/>
  <c r="AD1066" i="2"/>
  <c r="AD1067" i="2"/>
  <c r="AD1068" i="2"/>
  <c r="AD1069" i="2"/>
  <c r="AD1070" i="2"/>
  <c r="AD1071" i="2"/>
  <c r="AD1072" i="2"/>
  <c r="AD1073" i="2"/>
  <c r="AD1074" i="2"/>
  <c r="AD1075" i="2"/>
  <c r="AD1076" i="2"/>
  <c r="AD1077" i="2"/>
  <c r="AD1078" i="2"/>
  <c r="AD1079" i="2"/>
  <c r="AD1080" i="2"/>
  <c r="AD1081" i="2"/>
  <c r="AD1082" i="2"/>
  <c r="AD1083" i="2"/>
  <c r="AD1084" i="2"/>
  <c r="AD1085" i="2"/>
  <c r="AD1086" i="2"/>
  <c r="AD1087" i="2"/>
  <c r="AD1088" i="2"/>
  <c r="AD1089" i="2"/>
  <c r="AD1090" i="2"/>
  <c r="AD1091" i="2"/>
  <c r="AD1092" i="2"/>
  <c r="AD1093" i="2"/>
  <c r="AD1094" i="2"/>
  <c r="AD1095" i="2"/>
  <c r="AD1096" i="2"/>
  <c r="AD1097" i="2"/>
  <c r="AD1098" i="2"/>
  <c r="AD1099" i="2"/>
  <c r="AD1100" i="2"/>
  <c r="AD1101" i="2"/>
  <c r="AD1102" i="2"/>
  <c r="AD1103" i="2"/>
  <c r="AD1104" i="2"/>
  <c r="AD1105" i="2"/>
  <c r="AD1106" i="2"/>
  <c r="AD1107" i="2"/>
  <c r="AD1108" i="2"/>
  <c r="AD1109" i="2"/>
  <c r="AD1110" i="2"/>
  <c r="AD1111" i="2"/>
  <c r="AD1112" i="2"/>
  <c r="AD1113" i="2"/>
  <c r="AD1114" i="2"/>
  <c r="AD1115" i="2"/>
  <c r="AD1116" i="2"/>
  <c r="AD1117" i="2"/>
  <c r="AD1118" i="2"/>
  <c r="AD1119" i="2"/>
  <c r="AD1120" i="2"/>
  <c r="AD1121" i="2"/>
  <c r="AD1122" i="2"/>
  <c r="AD1123" i="2"/>
  <c r="AD1124" i="2"/>
  <c r="AD1125" i="2"/>
  <c r="AD1126" i="2"/>
  <c r="AD1127" i="2"/>
  <c r="AD1128" i="2"/>
  <c r="AD1129" i="2"/>
  <c r="AD1130" i="2"/>
  <c r="AD1131" i="2"/>
  <c r="AD1132" i="2"/>
  <c r="AD1133" i="2"/>
  <c r="AD1134" i="2"/>
  <c r="AD1135" i="2"/>
  <c r="AD1136" i="2"/>
  <c r="AD1137" i="2"/>
  <c r="AD1138" i="2"/>
  <c r="AD1139" i="2"/>
  <c r="AD1140" i="2"/>
  <c r="AD1141" i="2"/>
  <c r="AD1142" i="2"/>
  <c r="AD1143" i="2"/>
  <c r="AD1144" i="2"/>
  <c r="AD1145" i="2"/>
  <c r="AD1146" i="2"/>
  <c r="AD1147" i="2"/>
  <c r="AD1148" i="2"/>
  <c r="AD1149" i="2"/>
  <c r="AD1150" i="2"/>
  <c r="AD1151" i="2"/>
  <c r="AD1152" i="2"/>
  <c r="AD1153" i="2"/>
  <c r="AD1154" i="2"/>
  <c r="AD1156" i="2"/>
  <c r="AD1157" i="2"/>
  <c r="AD1158" i="2"/>
  <c r="AD1159" i="2"/>
  <c r="AD1160" i="2"/>
  <c r="AD1161" i="2"/>
  <c r="AD1162" i="2"/>
  <c r="AD1163" i="2"/>
  <c r="AD1164" i="2"/>
  <c r="AD1165" i="2"/>
  <c r="AD1166" i="2"/>
  <c r="AD1167" i="2"/>
  <c r="AD1168" i="2"/>
  <c r="AD1169" i="2"/>
  <c r="AD1170" i="2"/>
  <c r="AD1171" i="2"/>
  <c r="AD1172" i="2"/>
  <c r="AD1173" i="2"/>
  <c r="AD1174" i="2"/>
  <c r="AD1175" i="2"/>
  <c r="AD1176" i="2"/>
  <c r="AD1177" i="2"/>
  <c r="AD1178" i="2"/>
  <c r="AD1179" i="2"/>
  <c r="AD1180" i="2"/>
  <c r="AD1181" i="2"/>
  <c r="AD1182" i="2"/>
  <c r="AD1183" i="2"/>
  <c r="AD1184" i="2"/>
  <c r="AD1185" i="2"/>
  <c r="AD1186" i="2"/>
  <c r="AD1187" i="2"/>
  <c r="AD1188" i="2"/>
  <c r="AD1189" i="2"/>
  <c r="AD1190" i="2"/>
  <c r="AD1191" i="2"/>
  <c r="AD1192" i="2"/>
  <c r="AD1193" i="2"/>
  <c r="AD1194" i="2"/>
  <c r="AD1195" i="2"/>
  <c r="AD1196" i="2"/>
  <c r="AD1197" i="2"/>
  <c r="AD1198" i="2"/>
  <c r="AD1199" i="2"/>
  <c r="AD1200" i="2"/>
  <c r="AD1201" i="2"/>
  <c r="AD1202" i="2"/>
  <c r="AD1203" i="2"/>
  <c r="AD1204" i="2"/>
  <c r="AD1205" i="2"/>
  <c r="AD1206" i="2"/>
  <c r="AD1207" i="2"/>
  <c r="AD1208" i="2"/>
  <c r="AD1209" i="2"/>
  <c r="AD1210" i="2"/>
  <c r="AD1211" i="2"/>
  <c r="AD1212" i="2"/>
  <c r="AD1213" i="2"/>
  <c r="AD1214" i="2"/>
  <c r="AD1215" i="2"/>
  <c r="AD1216" i="2"/>
  <c r="AD1217" i="2"/>
  <c r="AD1218" i="2"/>
  <c r="AD1219" i="2"/>
  <c r="AD1220" i="2"/>
  <c r="AD1221" i="2"/>
  <c r="AD1222" i="2"/>
  <c r="AD1223" i="2"/>
  <c r="AD1224" i="2"/>
  <c r="AD1225" i="2"/>
  <c r="AD1226" i="2"/>
  <c r="AD1227" i="2"/>
  <c r="AD1228" i="2"/>
  <c r="AD1229" i="2"/>
  <c r="AD1230" i="2"/>
  <c r="AD1231" i="2"/>
  <c r="AD1232" i="2"/>
  <c r="AD1233" i="2"/>
  <c r="AD1234" i="2"/>
  <c r="AD1235" i="2"/>
  <c r="AD1236" i="2"/>
  <c r="AD1237" i="2"/>
  <c r="AD1238" i="2"/>
  <c r="AD1239" i="2"/>
  <c r="AD1240" i="2"/>
  <c r="AD1241" i="2"/>
  <c r="AD1242" i="2"/>
  <c r="AD1243" i="2"/>
  <c r="AD1244" i="2"/>
  <c r="AD1245" i="2"/>
  <c r="AD1246" i="2"/>
  <c r="AD1247" i="2"/>
  <c r="AD1248" i="2"/>
  <c r="AD1249" i="2"/>
  <c r="AD1250" i="2"/>
  <c r="AD1251" i="2"/>
  <c r="AD1252" i="2"/>
  <c r="AD1253" i="2"/>
  <c r="AD1254" i="2"/>
  <c r="AD1255" i="2"/>
  <c r="AD1256" i="2"/>
  <c r="AD1257" i="2"/>
  <c r="AD1258" i="2"/>
  <c r="AD1259" i="2"/>
  <c r="AD1260" i="2"/>
  <c r="AD1261" i="2"/>
  <c r="AD1262" i="2"/>
  <c r="AD1263" i="2"/>
  <c r="AD1264" i="2"/>
  <c r="AD1265" i="2"/>
  <c r="AD1266" i="2"/>
  <c r="AD1267" i="2"/>
  <c r="AD1268" i="2"/>
  <c r="AD1269" i="2"/>
  <c r="AD1270" i="2"/>
  <c r="AD1271" i="2"/>
  <c r="AD1272" i="2"/>
  <c r="AD1273" i="2"/>
  <c r="AD1274" i="2"/>
  <c r="AD1275" i="2"/>
  <c r="AD1276" i="2"/>
  <c r="AD1277" i="2"/>
  <c r="AD1278" i="2"/>
  <c r="AD1279" i="2"/>
  <c r="AD1280" i="2"/>
  <c r="AD1281" i="2"/>
  <c r="AD1283" i="2"/>
  <c r="AD1284" i="2"/>
  <c r="AD1285" i="2"/>
  <c r="AD1286" i="2"/>
  <c r="AD1287" i="2"/>
  <c r="AD1288" i="2"/>
  <c r="AD1290" i="2"/>
  <c r="AD1291" i="2"/>
  <c r="AD1292" i="2"/>
  <c r="AD1293" i="2"/>
  <c r="AD1294" i="2"/>
  <c r="AD1295" i="2"/>
  <c r="AD1296" i="2"/>
  <c r="AD1297" i="2"/>
  <c r="AD1298" i="2"/>
  <c r="AD1299" i="2"/>
  <c r="AD1300" i="2"/>
  <c r="AD1301" i="2"/>
  <c r="AD1302" i="2"/>
  <c r="AD1303" i="2"/>
  <c r="AD1305" i="2"/>
  <c r="AD1306" i="2"/>
  <c r="AD1307" i="2"/>
  <c r="AD1308" i="2"/>
  <c r="AD1309" i="2"/>
  <c r="AD1310" i="2"/>
  <c r="AD1311" i="2"/>
  <c r="AD1312" i="2"/>
  <c r="AD1313" i="2"/>
  <c r="AD1314" i="2"/>
  <c r="AD1315" i="2"/>
  <c r="AD1317" i="2"/>
  <c r="AD1318" i="2"/>
  <c r="AD1319" i="2"/>
  <c r="AD1320" i="2"/>
  <c r="AD1321" i="2"/>
  <c r="AD1322" i="2"/>
  <c r="AD1323" i="2"/>
  <c r="AD1324" i="2"/>
  <c r="AD1325" i="2"/>
  <c r="AD1326" i="2"/>
  <c r="AD1327" i="2"/>
  <c r="AD1328" i="2"/>
  <c r="AD1329" i="2"/>
  <c r="AD1330" i="2"/>
  <c r="AD1331" i="2"/>
  <c r="AD1332" i="2"/>
  <c r="AD1333" i="2"/>
  <c r="AD1334" i="2"/>
  <c r="AD1335" i="2"/>
  <c r="AD1336" i="2"/>
  <c r="AD1337" i="2"/>
  <c r="AD1338" i="2"/>
  <c r="AD1339" i="2"/>
  <c r="AD1340" i="2"/>
  <c r="AD1342" i="2"/>
  <c r="AD1343" i="2"/>
  <c r="AD1344" i="2"/>
  <c r="AD1345" i="2"/>
  <c r="AD1346" i="2"/>
  <c r="AD1347" i="2"/>
  <c r="AD1348" i="2"/>
  <c r="AD1349" i="2"/>
  <c r="AD1350" i="2"/>
  <c r="AD1351" i="2"/>
  <c r="AD1352" i="2"/>
  <c r="AD1353" i="2"/>
  <c r="AD1354" i="2"/>
  <c r="AD1355" i="2"/>
  <c r="AD1356" i="2"/>
  <c r="AD1357" i="2"/>
  <c r="AD1358" i="2"/>
  <c r="AD1359" i="2"/>
  <c r="AD1360" i="2"/>
  <c r="AD1361" i="2"/>
  <c r="AD1362" i="2"/>
  <c r="AD1363" i="2"/>
  <c r="AD1364" i="2"/>
  <c r="AD1365" i="2"/>
  <c r="AD1366" i="2"/>
  <c r="AD1367" i="2"/>
  <c r="AD1368" i="2"/>
  <c r="AD1369" i="2"/>
  <c r="AD1370" i="2"/>
  <c r="AD1371" i="2"/>
  <c r="AD1372" i="2"/>
  <c r="AD1373" i="2"/>
  <c r="AD1374" i="2"/>
  <c r="AD1375" i="2"/>
  <c r="AD1376" i="2"/>
  <c r="AD1377" i="2"/>
  <c r="AD1378" i="2"/>
  <c r="AD1379" i="2"/>
  <c r="AD1380" i="2"/>
  <c r="AD1381" i="2"/>
  <c r="AD1382" i="2"/>
  <c r="AD1383" i="2"/>
  <c r="AD1384" i="2"/>
  <c r="AD1385" i="2"/>
  <c r="AD1386" i="2"/>
  <c r="AD1387" i="2"/>
  <c r="AD1388" i="2"/>
  <c r="AD1389" i="2"/>
  <c r="AD1390" i="2"/>
  <c r="AD1391" i="2"/>
  <c r="AD1392" i="2"/>
  <c r="AD1393" i="2"/>
  <c r="AD1394" i="2"/>
  <c r="AD1395" i="2"/>
  <c r="AD1396" i="2"/>
  <c r="AD1397" i="2"/>
  <c r="AD1398" i="2"/>
  <c r="AD1399" i="2"/>
  <c r="AD1400" i="2"/>
  <c r="AD1401" i="2"/>
  <c r="AD1402" i="2"/>
  <c r="AD1403" i="2"/>
  <c r="AD1404" i="2"/>
  <c r="AD1405" i="2"/>
  <c r="AD1406" i="2"/>
  <c r="AD1407" i="2"/>
  <c r="AD1408" i="2"/>
  <c r="AD1409" i="2"/>
  <c r="AD1410" i="2"/>
  <c r="AD1411" i="2"/>
  <c r="AD1412" i="2"/>
  <c r="AD1413" i="2"/>
  <c r="AB3" i="2"/>
  <c r="AB4" i="2"/>
  <c r="AB5" i="2"/>
  <c r="AB6" i="2"/>
  <c r="AB7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42" i="2"/>
  <c r="AB43" i="2"/>
  <c r="AB44" i="2"/>
  <c r="AB46" i="2"/>
  <c r="AB48" i="2"/>
  <c r="AB50" i="2"/>
  <c r="AB56" i="2"/>
  <c r="AB57" i="2"/>
  <c r="AB58" i="2"/>
  <c r="AB59" i="2"/>
  <c r="AB60" i="2"/>
  <c r="AB61" i="2"/>
  <c r="AB62" i="2"/>
  <c r="AB63" i="2"/>
  <c r="AB65" i="2"/>
  <c r="AB66" i="2"/>
  <c r="AB68" i="2"/>
  <c r="AB72" i="2"/>
  <c r="AB74" i="2"/>
  <c r="AB75" i="2"/>
  <c r="AB76" i="2"/>
  <c r="AB77" i="2"/>
  <c r="AB81" i="2"/>
  <c r="AB84" i="2"/>
  <c r="AB86" i="2"/>
  <c r="AB88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3" i="2"/>
  <c r="AB104" i="2"/>
  <c r="AB105" i="2"/>
  <c r="AB106" i="2"/>
  <c r="AB107" i="2"/>
  <c r="AB108" i="2"/>
  <c r="AB109" i="2"/>
  <c r="AB110" i="2"/>
  <c r="AB112" i="2"/>
  <c r="AB115" i="2"/>
  <c r="AB116" i="2"/>
  <c r="AB117" i="2"/>
  <c r="AB118" i="2"/>
  <c r="AB120" i="2"/>
  <c r="AB123" i="2"/>
  <c r="AB126" i="2"/>
  <c r="AB127" i="2"/>
  <c r="AB131" i="2"/>
  <c r="AB141" i="2"/>
  <c r="AB143" i="2"/>
  <c r="AB145" i="2"/>
  <c r="AB146" i="2"/>
  <c r="AB147" i="2"/>
  <c r="AB148" i="2"/>
  <c r="AB149" i="2"/>
  <c r="AB152" i="2"/>
  <c r="AB153" i="2"/>
  <c r="AB154" i="2"/>
  <c r="AB155" i="2"/>
  <c r="AB157" i="2"/>
  <c r="AB158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30" i="2"/>
  <c r="AB231" i="2"/>
  <c r="AB232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5" i="2"/>
  <c r="AB266" i="2"/>
  <c r="AB267" i="2"/>
  <c r="AB268" i="2"/>
  <c r="AB269" i="2"/>
  <c r="AB270" i="2"/>
  <c r="AB271" i="2"/>
  <c r="AB272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90" i="2"/>
  <c r="AB292" i="2"/>
  <c r="AB293" i="2"/>
  <c r="AB294" i="2"/>
  <c r="AB297" i="2"/>
  <c r="AB298" i="2"/>
  <c r="AB299" i="2"/>
  <c r="AB300" i="2"/>
  <c r="AB301" i="2"/>
  <c r="AB302" i="2"/>
  <c r="AB303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6" i="2"/>
  <c r="AB347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8" i="2"/>
  <c r="AB369" i="2"/>
  <c r="AB370" i="2"/>
  <c r="AB371" i="2"/>
  <c r="AB372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4" i="2"/>
  <c r="AB395" i="2"/>
  <c r="AB400" i="2"/>
  <c r="AB401" i="2"/>
  <c r="AB402" i="2"/>
  <c r="AB403" i="2"/>
  <c r="AB404" i="2"/>
  <c r="AB405" i="2"/>
  <c r="AB406" i="2"/>
  <c r="AB407" i="2"/>
  <c r="AB408" i="2"/>
  <c r="AB409" i="2"/>
  <c r="AB410" i="2"/>
  <c r="AB412" i="2"/>
  <c r="AB413" i="2"/>
  <c r="AB415" i="2"/>
  <c r="AB416" i="2"/>
  <c r="AB417" i="2"/>
  <c r="AB418" i="2"/>
  <c r="AB419" i="2"/>
  <c r="AB420" i="2"/>
  <c r="AB421" i="2"/>
  <c r="AB422" i="2"/>
  <c r="AB425" i="2"/>
  <c r="AB426" i="2"/>
  <c r="AB427" i="2"/>
  <c r="AB431" i="2"/>
  <c r="AB432" i="2"/>
  <c r="AB433" i="2"/>
  <c r="AB434" i="2"/>
  <c r="AB435" i="2"/>
  <c r="AB437" i="2"/>
  <c r="AB439" i="2"/>
  <c r="AB440" i="2"/>
  <c r="AB441" i="2"/>
  <c r="AB442" i="2"/>
  <c r="AB443" i="2"/>
  <c r="AB445" i="2"/>
  <c r="AB447" i="2"/>
  <c r="AB449" i="2"/>
  <c r="AB450" i="2"/>
  <c r="AB451" i="2"/>
  <c r="AB453" i="2"/>
  <c r="AB455" i="2"/>
  <c r="AB456" i="2"/>
  <c r="AB457" i="2"/>
  <c r="AB459" i="2"/>
  <c r="AB460" i="2"/>
  <c r="AB462" i="2"/>
  <c r="AB463" i="2"/>
  <c r="AB464" i="2"/>
  <c r="AB465" i="2"/>
  <c r="AB466" i="2"/>
  <c r="AB469" i="2"/>
  <c r="AB470" i="2"/>
  <c r="AB471" i="2"/>
  <c r="AB473" i="2"/>
  <c r="AB475" i="2"/>
  <c r="AB476" i="2"/>
  <c r="AB477" i="2"/>
  <c r="AB481" i="2"/>
  <c r="AB482" i="2"/>
  <c r="AB483" i="2"/>
  <c r="AB485" i="2"/>
  <c r="AB486" i="2"/>
  <c r="AB487" i="2"/>
  <c r="AB488" i="2"/>
  <c r="AB490" i="2"/>
  <c r="AB491" i="2"/>
  <c r="AB493" i="2"/>
  <c r="AB494" i="2"/>
  <c r="AB495" i="2"/>
  <c r="AB496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6" i="2"/>
  <c r="AB517" i="2"/>
  <c r="AB518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8" i="2"/>
  <c r="AB539" i="2"/>
  <c r="AB540" i="2"/>
  <c r="AB541" i="2"/>
  <c r="AB542" i="2"/>
  <c r="AB543" i="2"/>
  <c r="AB544" i="2"/>
  <c r="AB545" i="2"/>
  <c r="AB546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4" i="2"/>
  <c r="AB575" i="2"/>
  <c r="AB576" i="2"/>
  <c r="AB577" i="2"/>
  <c r="AB579" i="2"/>
  <c r="AB580" i="2"/>
  <c r="AB581" i="2"/>
  <c r="AB582" i="2"/>
  <c r="AB583" i="2"/>
  <c r="AB584" i="2"/>
  <c r="AB586" i="2"/>
  <c r="AB587" i="2"/>
  <c r="AB588" i="2"/>
  <c r="AB589" i="2"/>
  <c r="AB591" i="2"/>
  <c r="AB592" i="2"/>
  <c r="AB593" i="2"/>
  <c r="AB594" i="2"/>
  <c r="AB595" i="2"/>
  <c r="AB596" i="2"/>
  <c r="AB597" i="2"/>
  <c r="AB598" i="2"/>
  <c r="AB599" i="2"/>
  <c r="AB600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8" i="2"/>
  <c r="AB619" i="2"/>
  <c r="AB621" i="2"/>
  <c r="AB622" i="2"/>
  <c r="AB623" i="2"/>
  <c r="AB624" i="2"/>
  <c r="AB625" i="2"/>
  <c r="AB626" i="2"/>
  <c r="AB627" i="2"/>
  <c r="AB628" i="2"/>
  <c r="AB629" i="2"/>
  <c r="AB630" i="2"/>
  <c r="AB632" i="2"/>
  <c r="AB633" i="2"/>
  <c r="AB634" i="2"/>
  <c r="AB635" i="2"/>
  <c r="AB636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1" i="2"/>
  <c r="AB652" i="2"/>
  <c r="AB653" i="2"/>
  <c r="AB654" i="2"/>
  <c r="AB655" i="2"/>
  <c r="AB656" i="2"/>
  <c r="AB657" i="2"/>
  <c r="AB658" i="2"/>
  <c r="AB659" i="2"/>
  <c r="AB661" i="2"/>
  <c r="AB662" i="2"/>
  <c r="AB663" i="2"/>
  <c r="AB664" i="2"/>
  <c r="AB665" i="2"/>
  <c r="AB666" i="2"/>
  <c r="AB667" i="2"/>
  <c r="AB668" i="2"/>
  <c r="AB669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5" i="2"/>
  <c r="AB687" i="2"/>
  <c r="AB688" i="2"/>
  <c r="AB689" i="2"/>
  <c r="AB690" i="2"/>
  <c r="AB691" i="2"/>
  <c r="AB692" i="2"/>
  <c r="AB693" i="2"/>
  <c r="AB694" i="2"/>
  <c r="AB696" i="2"/>
  <c r="AB697" i="2"/>
  <c r="AB698" i="2"/>
  <c r="AB699" i="2"/>
  <c r="AB700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5" i="2"/>
  <c r="AB716" i="2"/>
  <c r="AB717" i="2"/>
  <c r="AB718" i="2"/>
  <c r="AB719" i="2"/>
  <c r="AB721" i="2"/>
  <c r="AB722" i="2"/>
  <c r="AB723" i="2"/>
  <c r="AB724" i="2"/>
  <c r="AB725" i="2"/>
  <c r="AB726" i="2"/>
  <c r="AB727" i="2"/>
  <c r="AB730" i="2"/>
  <c r="AB731" i="2"/>
  <c r="AB732" i="2"/>
  <c r="AB733" i="2"/>
  <c r="AB734" i="2"/>
  <c r="AB735" i="2"/>
  <c r="AB736" i="2"/>
  <c r="AB737" i="2"/>
  <c r="AB740" i="2"/>
  <c r="AB741" i="2"/>
  <c r="AB742" i="2"/>
  <c r="AB743" i="2"/>
  <c r="AB744" i="2"/>
  <c r="AB745" i="2"/>
  <c r="AB746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4" i="2"/>
  <c r="AB855" i="2"/>
  <c r="AB856" i="2"/>
  <c r="AB857" i="2"/>
  <c r="AB858" i="2"/>
  <c r="AB859" i="2"/>
  <c r="AB860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8" i="2"/>
  <c r="AB889" i="2"/>
  <c r="AB890" i="2"/>
  <c r="AB891" i="2"/>
  <c r="AB892" i="2"/>
  <c r="AB893" i="2"/>
  <c r="AB894" i="2"/>
  <c r="AB895" i="2"/>
  <c r="AB896" i="2"/>
  <c r="AB897" i="2"/>
  <c r="AB898" i="2"/>
  <c r="AB899" i="2"/>
  <c r="AB900" i="2"/>
  <c r="AB901" i="2"/>
  <c r="AB903" i="2"/>
  <c r="AB904" i="2"/>
  <c r="AB905" i="2"/>
  <c r="AB906" i="2"/>
  <c r="AB907" i="2"/>
  <c r="AB908" i="2"/>
  <c r="AB910" i="2"/>
  <c r="AB911" i="2"/>
  <c r="AB912" i="2"/>
  <c r="AB913" i="2"/>
  <c r="AB914" i="2"/>
  <c r="AB915" i="2"/>
  <c r="AB916" i="2"/>
  <c r="AB917" i="2"/>
  <c r="AB918" i="2"/>
  <c r="AB919" i="2"/>
  <c r="AB920" i="2"/>
  <c r="AB921" i="2"/>
  <c r="AB924" i="2"/>
  <c r="AB925" i="2"/>
  <c r="AB926" i="2"/>
  <c r="AB927" i="2"/>
  <c r="AB928" i="2"/>
  <c r="AB929" i="2"/>
  <c r="AB930" i="2"/>
  <c r="AB931" i="2"/>
  <c r="AB932" i="2"/>
  <c r="AB933" i="2"/>
  <c r="AB934" i="2"/>
  <c r="AB935" i="2"/>
  <c r="AB936" i="2"/>
  <c r="AB937" i="2"/>
  <c r="AB938" i="2"/>
  <c r="AB939" i="2"/>
  <c r="AB940" i="2"/>
  <c r="AB941" i="2"/>
  <c r="AB942" i="2"/>
  <c r="AB943" i="2"/>
  <c r="AB944" i="2"/>
  <c r="AB945" i="2"/>
  <c r="AB946" i="2"/>
  <c r="AB947" i="2"/>
  <c r="AB949" i="2"/>
  <c r="AB950" i="2"/>
  <c r="AB952" i="2"/>
  <c r="AB953" i="2"/>
  <c r="AB955" i="2"/>
  <c r="AB956" i="2"/>
  <c r="AB957" i="2"/>
  <c r="AB958" i="2"/>
  <c r="AB959" i="2"/>
  <c r="AB960" i="2"/>
  <c r="AB961" i="2"/>
  <c r="AB962" i="2"/>
  <c r="AB963" i="2"/>
  <c r="AB964" i="2"/>
  <c r="AB965" i="2"/>
  <c r="AB966" i="2"/>
  <c r="AB967" i="2"/>
  <c r="AB968" i="2"/>
  <c r="AB969" i="2"/>
  <c r="AB970" i="2"/>
  <c r="AB971" i="2"/>
  <c r="AB972" i="2"/>
  <c r="AB973" i="2"/>
  <c r="AB974" i="2"/>
  <c r="AB975" i="2"/>
  <c r="AB976" i="2"/>
  <c r="AB977" i="2"/>
  <c r="AB978" i="2"/>
  <c r="AB979" i="2"/>
  <c r="AB980" i="2"/>
  <c r="AB981" i="2"/>
  <c r="AB982" i="2"/>
  <c r="AB983" i="2"/>
  <c r="AB984" i="2"/>
  <c r="AB985" i="2"/>
  <c r="AB986" i="2"/>
  <c r="AB987" i="2"/>
  <c r="AB988" i="2"/>
  <c r="AB989" i="2"/>
  <c r="AB990" i="2"/>
  <c r="AB991" i="2"/>
  <c r="AB992" i="2"/>
  <c r="AB993" i="2"/>
  <c r="AB994" i="2"/>
  <c r="AB995" i="2"/>
  <c r="AB996" i="2"/>
  <c r="AB997" i="2"/>
  <c r="AB998" i="2"/>
  <c r="AB999" i="2"/>
  <c r="AB1000" i="2"/>
  <c r="AB1001" i="2"/>
  <c r="AB1002" i="2"/>
  <c r="AB1003" i="2"/>
  <c r="AB1004" i="2"/>
  <c r="AB1005" i="2"/>
  <c r="AB1006" i="2"/>
  <c r="AB1008" i="2"/>
  <c r="AB1009" i="2"/>
  <c r="AB1011" i="2"/>
  <c r="AB1012" i="2"/>
  <c r="AB1013" i="2"/>
  <c r="AB1014" i="2"/>
  <c r="AB1016" i="2"/>
  <c r="AB1017" i="2"/>
  <c r="AB1018" i="2"/>
  <c r="AB1019" i="2"/>
  <c r="AB1020" i="2"/>
  <c r="AB1021" i="2"/>
  <c r="AB1023" i="2"/>
  <c r="AB1024" i="2"/>
  <c r="AB1025" i="2"/>
  <c r="AB1026" i="2"/>
  <c r="AB1027" i="2"/>
  <c r="AB1028" i="2"/>
  <c r="AB1029" i="2"/>
  <c r="AB1030" i="2"/>
  <c r="AB1032" i="2"/>
  <c r="AB1033" i="2"/>
  <c r="AB1034" i="2"/>
  <c r="AB1035" i="2"/>
  <c r="AB1036" i="2"/>
  <c r="AB1039" i="2"/>
  <c r="AB1040" i="2"/>
  <c r="AB1041" i="2"/>
  <c r="AB1042" i="2"/>
  <c r="AB1043" i="2"/>
  <c r="AB1044" i="2"/>
  <c r="AB1045" i="2"/>
  <c r="AB1046" i="2"/>
  <c r="AB1047" i="2"/>
  <c r="AB1048" i="2"/>
  <c r="AB1049" i="2"/>
  <c r="AB1050" i="2"/>
  <c r="AB1052" i="2"/>
  <c r="AB1053" i="2"/>
  <c r="AB1054" i="2"/>
  <c r="AB1055" i="2"/>
  <c r="AB1056" i="2"/>
  <c r="AB1057" i="2"/>
  <c r="AB1058" i="2"/>
  <c r="AB1059" i="2"/>
  <c r="AB1060" i="2"/>
  <c r="AB1061" i="2"/>
  <c r="AB1062" i="2"/>
  <c r="AB1064" i="2"/>
  <c r="AB1065" i="2"/>
  <c r="AB1066" i="2"/>
  <c r="AB1067" i="2"/>
  <c r="AB1068" i="2"/>
  <c r="AB1069" i="2"/>
  <c r="AB1070" i="2"/>
  <c r="AB1071" i="2"/>
  <c r="AB1072" i="2"/>
  <c r="AB1074" i="2"/>
  <c r="AB1075" i="2"/>
  <c r="AB1076" i="2"/>
  <c r="AB1079" i="2"/>
  <c r="AB1080" i="2"/>
  <c r="AB1081" i="2"/>
  <c r="AB1082" i="2"/>
  <c r="AB1083" i="2"/>
  <c r="AB1085" i="2"/>
  <c r="AB1087" i="2"/>
  <c r="AB1088" i="2"/>
  <c r="AB1089" i="2"/>
  <c r="AB1090" i="2"/>
  <c r="AB1091" i="2"/>
  <c r="AB1092" i="2"/>
  <c r="AB1093" i="2"/>
  <c r="AB1094" i="2"/>
  <c r="AB1095" i="2"/>
  <c r="AB1097" i="2"/>
  <c r="AB1098" i="2"/>
  <c r="AB1099" i="2"/>
  <c r="AB1100" i="2"/>
  <c r="AB1101" i="2"/>
  <c r="AB1102" i="2"/>
  <c r="AB1103" i="2"/>
  <c r="AB1104" i="2"/>
  <c r="AB1105" i="2"/>
  <c r="AB1106" i="2"/>
  <c r="AB1107" i="2"/>
  <c r="AB1108" i="2"/>
  <c r="AB1109" i="2"/>
  <c r="AB1110" i="2"/>
  <c r="AB1113" i="2"/>
  <c r="AB1114" i="2"/>
  <c r="AB1115" i="2"/>
  <c r="AB1117" i="2"/>
  <c r="AB1118" i="2"/>
  <c r="AB1119" i="2"/>
  <c r="AB1121" i="2"/>
  <c r="AB1122" i="2"/>
  <c r="AB1123" i="2"/>
  <c r="AB1124" i="2"/>
  <c r="AB1125" i="2"/>
  <c r="AB1126" i="2"/>
  <c r="AB1127" i="2"/>
  <c r="AB1128" i="2"/>
  <c r="AB1129" i="2"/>
  <c r="AB1130" i="2"/>
  <c r="AB1131" i="2"/>
  <c r="AB1132" i="2"/>
  <c r="AB1133" i="2"/>
  <c r="AB1134" i="2"/>
  <c r="AB1135" i="2"/>
  <c r="AB1136" i="2"/>
  <c r="AB1137" i="2"/>
  <c r="AB1138" i="2"/>
  <c r="AB1139" i="2"/>
  <c r="AB1140" i="2"/>
  <c r="AB1141" i="2"/>
  <c r="AB1142" i="2"/>
  <c r="AB1143" i="2"/>
  <c r="AB1144" i="2"/>
  <c r="AB1145" i="2"/>
  <c r="AB1146" i="2"/>
  <c r="AB1147" i="2"/>
  <c r="AB1148" i="2"/>
  <c r="AB1149" i="2"/>
  <c r="AB1150" i="2"/>
  <c r="AB1151" i="2"/>
  <c r="AB1152" i="2"/>
  <c r="AB1153" i="2"/>
  <c r="AB1154" i="2"/>
  <c r="AB1156" i="2"/>
  <c r="AB1157" i="2"/>
  <c r="AB1158" i="2"/>
  <c r="AB1159" i="2"/>
  <c r="AB1160" i="2"/>
  <c r="AB1161" i="2"/>
  <c r="AB1162" i="2"/>
  <c r="AB1163" i="2"/>
  <c r="AB1164" i="2"/>
  <c r="AB1165" i="2"/>
  <c r="AB1166" i="2"/>
  <c r="AB1167" i="2"/>
  <c r="AB1168" i="2"/>
  <c r="AB1169" i="2"/>
  <c r="AB1170" i="2"/>
  <c r="AB1171" i="2"/>
  <c r="AB1172" i="2"/>
  <c r="AB1173" i="2"/>
  <c r="AB1174" i="2"/>
  <c r="AB1175" i="2"/>
  <c r="AB1176" i="2"/>
  <c r="AB1177" i="2"/>
  <c r="AB1178" i="2"/>
  <c r="AB1179" i="2"/>
  <c r="AB1180" i="2"/>
  <c r="AB1181" i="2"/>
  <c r="AB1182" i="2"/>
  <c r="AB1183" i="2"/>
  <c r="AB1184" i="2"/>
  <c r="AB1185" i="2"/>
  <c r="AB1186" i="2"/>
  <c r="AB1187" i="2"/>
  <c r="AB1188" i="2"/>
  <c r="AB1189" i="2"/>
  <c r="AB1191" i="2"/>
  <c r="AB1192" i="2"/>
  <c r="AB1193" i="2"/>
  <c r="AB1196" i="2"/>
  <c r="AB1198" i="2"/>
  <c r="AB1201" i="2"/>
  <c r="AB1202" i="2"/>
  <c r="AB1204" i="2"/>
  <c r="AB1206" i="2"/>
  <c r="AB1207" i="2"/>
  <c r="AB1209" i="2"/>
  <c r="AB1210" i="2"/>
  <c r="AB1211" i="2"/>
  <c r="AB1212" i="2"/>
  <c r="AB1213" i="2"/>
  <c r="AB1214" i="2"/>
  <c r="AB1215" i="2"/>
  <c r="AB1216" i="2"/>
  <c r="AB1217" i="2"/>
  <c r="AB1218" i="2"/>
  <c r="AB1219" i="2"/>
  <c r="AB1221" i="2"/>
  <c r="AB1222" i="2"/>
  <c r="AB1224" i="2"/>
  <c r="AB1225" i="2"/>
  <c r="AB1227" i="2"/>
  <c r="AB1228" i="2"/>
  <c r="AB1229" i="2"/>
  <c r="AB1230" i="2"/>
  <c r="AB1231" i="2"/>
  <c r="AB1232" i="2"/>
  <c r="AB1233" i="2"/>
  <c r="AB1234" i="2"/>
  <c r="AB1235" i="2"/>
  <c r="AB1236" i="2"/>
  <c r="AB1237" i="2"/>
  <c r="AB1240" i="2"/>
  <c r="AB1242" i="2"/>
  <c r="AB1243" i="2"/>
  <c r="AB1244" i="2"/>
  <c r="AB1245" i="2"/>
  <c r="AB1246" i="2"/>
  <c r="AB1247" i="2"/>
  <c r="AB1248" i="2"/>
  <c r="AB1250" i="2"/>
  <c r="AB1251" i="2"/>
  <c r="AB1252" i="2"/>
  <c r="AB1253" i="2"/>
  <c r="AB1254" i="2"/>
  <c r="AB1255" i="2"/>
  <c r="AB1256" i="2"/>
  <c r="AB1257" i="2"/>
  <c r="AB1259" i="2"/>
  <c r="AB1260" i="2"/>
  <c r="AB1261" i="2"/>
  <c r="AB1262" i="2"/>
  <c r="AB1263" i="2"/>
  <c r="AB1264" i="2"/>
  <c r="AB1266" i="2"/>
  <c r="AB1267" i="2"/>
  <c r="AB1268" i="2"/>
  <c r="AB1269" i="2"/>
  <c r="AB1270" i="2"/>
  <c r="AB1271" i="2"/>
  <c r="AB1272" i="2"/>
  <c r="AB1273" i="2"/>
  <c r="AB1275" i="2"/>
  <c r="AB1276" i="2"/>
  <c r="AB1278" i="2"/>
  <c r="AB1280" i="2"/>
  <c r="AB1281" i="2"/>
  <c r="AB1283" i="2"/>
  <c r="AB1284" i="2"/>
  <c r="AB1286" i="2"/>
  <c r="AB1287" i="2"/>
  <c r="AB1288" i="2"/>
  <c r="AB1290" i="2"/>
  <c r="AB1291" i="2"/>
  <c r="AB1292" i="2"/>
  <c r="AB1293" i="2"/>
  <c r="AB1294" i="2"/>
  <c r="AB1295" i="2"/>
  <c r="AB1296" i="2"/>
  <c r="AB1297" i="2"/>
  <c r="AB1298" i="2"/>
  <c r="AB1299" i="2"/>
  <c r="AB1300" i="2"/>
  <c r="AB1301" i="2"/>
  <c r="AB1302" i="2"/>
  <c r="AB1303" i="2"/>
  <c r="AB1305" i="2"/>
  <c r="AB1307" i="2"/>
  <c r="AB1308" i="2"/>
  <c r="AB1309" i="2"/>
  <c r="AB1311" i="2"/>
  <c r="AB1312" i="2"/>
  <c r="AB1313" i="2"/>
  <c r="AB1314" i="2"/>
  <c r="AB1315" i="2"/>
  <c r="AB1317" i="2"/>
  <c r="AB1318" i="2"/>
  <c r="AB1320" i="2"/>
  <c r="AB1321" i="2"/>
  <c r="AB1322" i="2"/>
  <c r="AB1323" i="2"/>
  <c r="AB1324" i="2"/>
  <c r="AB1325" i="2"/>
  <c r="AB1326" i="2"/>
  <c r="AB1327" i="2"/>
  <c r="AB1329" i="2"/>
  <c r="AB1331" i="2"/>
  <c r="AB1332" i="2"/>
  <c r="AB1333" i="2"/>
  <c r="AB1334" i="2"/>
  <c r="AB1336" i="2"/>
  <c r="AB1337" i="2"/>
  <c r="AB1338" i="2"/>
  <c r="AB1339" i="2"/>
  <c r="AB1340" i="2"/>
  <c r="AB1343" i="2"/>
  <c r="AB1344" i="2"/>
  <c r="AB1345" i="2"/>
  <c r="AB1347" i="2"/>
  <c r="AB1348" i="2"/>
  <c r="AB1349" i="2"/>
  <c r="AB1350" i="2"/>
  <c r="AB1352" i="2"/>
  <c r="AB1353" i="2"/>
  <c r="AB1355" i="2"/>
  <c r="AB1356" i="2"/>
  <c r="AB1359" i="2"/>
  <c r="AB1360" i="2"/>
  <c r="AB1361" i="2"/>
  <c r="AB1362" i="2"/>
  <c r="AB1363" i="2"/>
  <c r="AB1364" i="2"/>
  <c r="AB1365" i="2"/>
  <c r="AB1366" i="2"/>
  <c r="AB1367" i="2"/>
  <c r="AB1368" i="2"/>
  <c r="AB1369" i="2"/>
  <c r="AB1370" i="2"/>
  <c r="AB1372" i="2"/>
  <c r="AB1373" i="2"/>
  <c r="AB1374" i="2"/>
  <c r="AB1375" i="2"/>
  <c r="AB1376" i="2"/>
  <c r="AB1377" i="2"/>
  <c r="AB1378" i="2"/>
  <c r="AB1379" i="2"/>
  <c r="AB1380" i="2"/>
  <c r="AB1381" i="2"/>
  <c r="AB1382" i="2"/>
  <c r="AB1383" i="2"/>
  <c r="AB1387" i="2"/>
  <c r="AB1388" i="2"/>
  <c r="AB1389" i="2"/>
  <c r="AB1391" i="2"/>
  <c r="AB1393" i="2"/>
  <c r="AB1394" i="2"/>
  <c r="AB1395" i="2"/>
  <c r="AB1396" i="2"/>
  <c r="AB1397" i="2"/>
  <c r="AB1398" i="2"/>
  <c r="AB1399" i="2"/>
  <c r="AB1400" i="2"/>
  <c r="AB1401" i="2"/>
  <c r="AB1402" i="2"/>
  <c r="AB1403" i="2"/>
  <c r="AB1404" i="2"/>
  <c r="AB1406" i="2"/>
  <c r="AB1407" i="2"/>
  <c r="AB1408" i="2"/>
  <c r="AB1409" i="2"/>
  <c r="AB1410" i="2"/>
  <c r="AB1411" i="2"/>
  <c r="AB1412" i="2"/>
  <c r="H14" i="3"/>
  <c r="H13" i="3"/>
  <c r="AF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42" i="2"/>
  <c r="AF43" i="2"/>
  <c r="AF44" i="2"/>
  <c r="AF46" i="2"/>
  <c r="AF48" i="2"/>
  <c r="AF49" i="2"/>
  <c r="AF50" i="2"/>
  <c r="AF52" i="2"/>
  <c r="AF56" i="2"/>
  <c r="AF57" i="2"/>
  <c r="AF58" i="2"/>
  <c r="AF59" i="2"/>
  <c r="AF60" i="2"/>
  <c r="AF61" i="2"/>
  <c r="AF62" i="2"/>
  <c r="AF63" i="2"/>
  <c r="AF65" i="2"/>
  <c r="AF66" i="2"/>
  <c r="AF68" i="2"/>
  <c r="AF72" i="2"/>
  <c r="AF73" i="2"/>
  <c r="AF74" i="2"/>
  <c r="AF75" i="2"/>
  <c r="AF76" i="2"/>
  <c r="AF77" i="2"/>
  <c r="AF80" i="2"/>
  <c r="AF81" i="2"/>
  <c r="AF82" i="2"/>
  <c r="AF84" i="2"/>
  <c r="AF86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5" i="2"/>
  <c r="AF116" i="2"/>
  <c r="AF117" i="2"/>
  <c r="AF118" i="2"/>
  <c r="AF119" i="2"/>
  <c r="AF120" i="2"/>
  <c r="AF123" i="2"/>
  <c r="AF124" i="2"/>
  <c r="AF126" i="2"/>
  <c r="AF127" i="2"/>
  <c r="AF128" i="2"/>
  <c r="AF131" i="2"/>
  <c r="AF132" i="2"/>
  <c r="AF133" i="2"/>
  <c r="AF134" i="2"/>
  <c r="AF140" i="2"/>
  <c r="AF141" i="2"/>
  <c r="AF142" i="2"/>
  <c r="AF143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585" i="2"/>
  <c r="AF586" i="2"/>
  <c r="AF587" i="2"/>
  <c r="AF588" i="2"/>
  <c r="AF589" i="2"/>
  <c r="AF590" i="2"/>
  <c r="AF591" i="2"/>
  <c r="AF592" i="2"/>
  <c r="AF593" i="2"/>
  <c r="AF594" i="2"/>
  <c r="AF595" i="2"/>
  <c r="AF596" i="2"/>
  <c r="AF597" i="2"/>
  <c r="AF598" i="2"/>
  <c r="AF599" i="2"/>
  <c r="AF600" i="2"/>
  <c r="AF601" i="2"/>
  <c r="AF602" i="2"/>
  <c r="AF603" i="2"/>
  <c r="AF604" i="2"/>
  <c r="AF605" i="2"/>
  <c r="AF606" i="2"/>
  <c r="AF607" i="2"/>
  <c r="AF608" i="2"/>
  <c r="AF609" i="2"/>
  <c r="AF610" i="2"/>
  <c r="AF611" i="2"/>
  <c r="AF612" i="2"/>
  <c r="AF613" i="2"/>
  <c r="AF614" i="2"/>
  <c r="AF615" i="2"/>
  <c r="AF616" i="2"/>
  <c r="AF617" i="2"/>
  <c r="AF618" i="2"/>
  <c r="AF619" i="2"/>
  <c r="AF620" i="2"/>
  <c r="AF621" i="2"/>
  <c r="AF622" i="2"/>
  <c r="AF623" i="2"/>
  <c r="AF624" i="2"/>
  <c r="AF625" i="2"/>
  <c r="AF626" i="2"/>
  <c r="AF627" i="2"/>
  <c r="AF628" i="2"/>
  <c r="AF629" i="2"/>
  <c r="AF630" i="2"/>
  <c r="AF631" i="2"/>
  <c r="AF632" i="2"/>
  <c r="AF633" i="2"/>
  <c r="AF634" i="2"/>
  <c r="AF635" i="2"/>
  <c r="AF636" i="2"/>
  <c r="AF637" i="2"/>
  <c r="AF638" i="2"/>
  <c r="AF639" i="2"/>
  <c r="AF640" i="2"/>
  <c r="AF641" i="2"/>
  <c r="AF642" i="2"/>
  <c r="AF643" i="2"/>
  <c r="AF644" i="2"/>
  <c r="AF645" i="2"/>
  <c r="AF646" i="2"/>
  <c r="AF647" i="2"/>
  <c r="AF648" i="2"/>
  <c r="AF649" i="2"/>
  <c r="AF650" i="2"/>
  <c r="AF651" i="2"/>
  <c r="AF652" i="2"/>
  <c r="AF653" i="2"/>
  <c r="AF654" i="2"/>
  <c r="AF655" i="2"/>
  <c r="AF656" i="2"/>
  <c r="AF657" i="2"/>
  <c r="AF658" i="2"/>
  <c r="AF659" i="2"/>
  <c r="AF660" i="2"/>
  <c r="AF661" i="2"/>
  <c r="AF662" i="2"/>
  <c r="AF663" i="2"/>
  <c r="AF664" i="2"/>
  <c r="AF665" i="2"/>
  <c r="AF666" i="2"/>
  <c r="AF667" i="2"/>
  <c r="AF668" i="2"/>
  <c r="AF669" i="2"/>
  <c r="AF670" i="2"/>
  <c r="AF671" i="2"/>
  <c r="AF672" i="2"/>
  <c r="AF673" i="2"/>
  <c r="AF674" i="2"/>
  <c r="AF675" i="2"/>
  <c r="AF676" i="2"/>
  <c r="AF677" i="2"/>
  <c r="AF678" i="2"/>
  <c r="AF679" i="2"/>
  <c r="AF680" i="2"/>
  <c r="AF681" i="2"/>
  <c r="AF682" i="2"/>
  <c r="AF683" i="2"/>
  <c r="AF684" i="2"/>
  <c r="AF685" i="2"/>
  <c r="AF686" i="2"/>
  <c r="AF687" i="2"/>
  <c r="AF688" i="2"/>
  <c r="AF689" i="2"/>
  <c r="AF690" i="2"/>
  <c r="AF691" i="2"/>
  <c r="AF692" i="2"/>
  <c r="AF693" i="2"/>
  <c r="AF694" i="2"/>
  <c r="AF695" i="2"/>
  <c r="AF696" i="2"/>
  <c r="AF697" i="2"/>
  <c r="AF698" i="2"/>
  <c r="AF699" i="2"/>
  <c r="AF700" i="2"/>
  <c r="AF701" i="2"/>
  <c r="AF702" i="2"/>
  <c r="AF703" i="2"/>
  <c r="AF704" i="2"/>
  <c r="AF705" i="2"/>
  <c r="AF706" i="2"/>
  <c r="AF707" i="2"/>
  <c r="AF708" i="2"/>
  <c r="AF709" i="2"/>
  <c r="AF710" i="2"/>
  <c r="AF711" i="2"/>
  <c r="AF712" i="2"/>
  <c r="AF713" i="2"/>
  <c r="AF714" i="2"/>
  <c r="AF715" i="2"/>
  <c r="AF716" i="2"/>
  <c r="AF717" i="2"/>
  <c r="AF718" i="2"/>
  <c r="AF719" i="2"/>
  <c r="AF720" i="2"/>
  <c r="AF721" i="2"/>
  <c r="AF722" i="2"/>
  <c r="AF723" i="2"/>
  <c r="AF724" i="2"/>
  <c r="AF725" i="2"/>
  <c r="AF726" i="2"/>
  <c r="AF727" i="2"/>
  <c r="AF728" i="2"/>
  <c r="AF729" i="2"/>
  <c r="AF730" i="2"/>
  <c r="AF731" i="2"/>
  <c r="AF732" i="2"/>
  <c r="AF733" i="2"/>
  <c r="AF734" i="2"/>
  <c r="AF735" i="2"/>
  <c r="AF736" i="2"/>
  <c r="AF737" i="2"/>
  <c r="AF738" i="2"/>
  <c r="AF739" i="2"/>
  <c r="AF740" i="2"/>
  <c r="AF741" i="2"/>
  <c r="AF742" i="2"/>
  <c r="AF743" i="2"/>
  <c r="AF744" i="2"/>
  <c r="AF745" i="2"/>
  <c r="AF746" i="2"/>
  <c r="AF747" i="2"/>
  <c r="AF748" i="2"/>
  <c r="AF749" i="2"/>
  <c r="AF750" i="2"/>
  <c r="AF751" i="2"/>
  <c r="AF752" i="2"/>
  <c r="AF753" i="2"/>
  <c r="AF754" i="2"/>
  <c r="AF755" i="2"/>
  <c r="AF756" i="2"/>
  <c r="AF757" i="2"/>
  <c r="AF758" i="2"/>
  <c r="AF759" i="2"/>
  <c r="AF760" i="2"/>
  <c r="AF761" i="2"/>
  <c r="AF762" i="2"/>
  <c r="AF763" i="2"/>
  <c r="AF764" i="2"/>
  <c r="AF765" i="2"/>
  <c r="AF766" i="2"/>
  <c r="AF767" i="2"/>
  <c r="AF768" i="2"/>
  <c r="AF769" i="2"/>
  <c r="AF770" i="2"/>
  <c r="AF771" i="2"/>
  <c r="AF772" i="2"/>
  <c r="AF773" i="2"/>
  <c r="AF774" i="2"/>
  <c r="AF775" i="2"/>
  <c r="AF776" i="2"/>
  <c r="AF777" i="2"/>
  <c r="AF778" i="2"/>
  <c r="AF779" i="2"/>
  <c r="AF780" i="2"/>
  <c r="AF781" i="2"/>
  <c r="AF782" i="2"/>
  <c r="AF783" i="2"/>
  <c r="AF784" i="2"/>
  <c r="AF785" i="2"/>
  <c r="AF786" i="2"/>
  <c r="AF787" i="2"/>
  <c r="AF788" i="2"/>
  <c r="AF789" i="2"/>
  <c r="AF790" i="2"/>
  <c r="AF791" i="2"/>
  <c r="AF792" i="2"/>
  <c r="AF793" i="2"/>
  <c r="AF794" i="2"/>
  <c r="AF795" i="2"/>
  <c r="AF796" i="2"/>
  <c r="AF797" i="2"/>
  <c r="AF798" i="2"/>
  <c r="AF799" i="2"/>
  <c r="AF800" i="2"/>
  <c r="AF801" i="2"/>
  <c r="AF802" i="2"/>
  <c r="AF803" i="2"/>
  <c r="AF804" i="2"/>
  <c r="AF805" i="2"/>
  <c r="AF806" i="2"/>
  <c r="AF807" i="2"/>
  <c r="AF808" i="2"/>
  <c r="AF809" i="2"/>
  <c r="AF810" i="2"/>
  <c r="AF811" i="2"/>
  <c r="AF812" i="2"/>
  <c r="AF813" i="2"/>
  <c r="AF814" i="2"/>
  <c r="AF815" i="2"/>
  <c r="AF816" i="2"/>
  <c r="AF817" i="2"/>
  <c r="AF818" i="2"/>
  <c r="AF819" i="2"/>
  <c r="AF820" i="2"/>
  <c r="AF821" i="2"/>
  <c r="AF822" i="2"/>
  <c r="AF823" i="2"/>
  <c r="AF824" i="2"/>
  <c r="AF825" i="2"/>
  <c r="AF826" i="2"/>
  <c r="AF827" i="2"/>
  <c r="AF828" i="2"/>
  <c r="AF829" i="2"/>
  <c r="AF830" i="2"/>
  <c r="AF831" i="2"/>
  <c r="AF832" i="2"/>
  <c r="AF833" i="2"/>
  <c r="AF834" i="2"/>
  <c r="AF835" i="2"/>
  <c r="AF836" i="2"/>
  <c r="AF837" i="2"/>
  <c r="AF838" i="2"/>
  <c r="AF839" i="2"/>
  <c r="AF840" i="2"/>
  <c r="AF841" i="2"/>
  <c r="AF842" i="2"/>
  <c r="AF843" i="2"/>
  <c r="AF844" i="2"/>
  <c r="AF845" i="2"/>
  <c r="AF846" i="2"/>
  <c r="AF847" i="2"/>
  <c r="AF848" i="2"/>
  <c r="AF849" i="2"/>
  <c r="AF850" i="2"/>
  <c r="AF851" i="2"/>
  <c r="AF852" i="2"/>
  <c r="AF853" i="2"/>
  <c r="AF854" i="2"/>
  <c r="AF855" i="2"/>
  <c r="AF856" i="2"/>
  <c r="AF857" i="2"/>
  <c r="AF858" i="2"/>
  <c r="AF859" i="2"/>
  <c r="AF860" i="2"/>
  <c r="AF861" i="2"/>
  <c r="AF862" i="2"/>
  <c r="AF863" i="2"/>
  <c r="AF864" i="2"/>
  <c r="AF865" i="2"/>
  <c r="AF866" i="2"/>
  <c r="AF867" i="2"/>
  <c r="AF868" i="2"/>
  <c r="AF869" i="2"/>
  <c r="AF870" i="2"/>
  <c r="AF871" i="2"/>
  <c r="AF872" i="2"/>
  <c r="AF873" i="2"/>
  <c r="AF874" i="2"/>
  <c r="AF875" i="2"/>
  <c r="AF876" i="2"/>
  <c r="AF877" i="2"/>
  <c r="AF878" i="2"/>
  <c r="AF879" i="2"/>
  <c r="AF880" i="2"/>
  <c r="AF881" i="2"/>
  <c r="AF882" i="2"/>
  <c r="AF883" i="2"/>
  <c r="AF884" i="2"/>
  <c r="AF885" i="2"/>
  <c r="AF886" i="2"/>
  <c r="AF887" i="2"/>
  <c r="AF888" i="2"/>
  <c r="AF889" i="2"/>
  <c r="AF890" i="2"/>
  <c r="AF891" i="2"/>
  <c r="AF892" i="2"/>
  <c r="AF893" i="2"/>
  <c r="AF894" i="2"/>
  <c r="AF895" i="2"/>
  <c r="AF896" i="2"/>
  <c r="AF897" i="2"/>
  <c r="AF898" i="2"/>
  <c r="AF899" i="2"/>
  <c r="AF900" i="2"/>
  <c r="AF901" i="2"/>
  <c r="AF902" i="2"/>
  <c r="AF903" i="2"/>
  <c r="AF904" i="2"/>
  <c r="AF905" i="2"/>
  <c r="AF906" i="2"/>
  <c r="AF907" i="2"/>
  <c r="AF908" i="2"/>
  <c r="AF909" i="2"/>
  <c r="AF910" i="2"/>
  <c r="AF911" i="2"/>
  <c r="AF912" i="2"/>
  <c r="AF913" i="2"/>
  <c r="AF914" i="2"/>
  <c r="AF915" i="2"/>
  <c r="AF916" i="2"/>
  <c r="AF917" i="2"/>
  <c r="AF918" i="2"/>
  <c r="AF919" i="2"/>
  <c r="AF920" i="2"/>
  <c r="AF921" i="2"/>
  <c r="AF922" i="2"/>
  <c r="AF923" i="2"/>
  <c r="AF924" i="2"/>
  <c r="AF925" i="2"/>
  <c r="AF926" i="2"/>
  <c r="AF927" i="2"/>
  <c r="AF928" i="2"/>
  <c r="AF929" i="2"/>
  <c r="AF930" i="2"/>
  <c r="AF931" i="2"/>
  <c r="AF932" i="2"/>
  <c r="AF933" i="2"/>
  <c r="AF934" i="2"/>
  <c r="AF935" i="2"/>
  <c r="AF936" i="2"/>
  <c r="AF937" i="2"/>
  <c r="AF938" i="2"/>
  <c r="AF939" i="2"/>
  <c r="AF940" i="2"/>
  <c r="AF941" i="2"/>
  <c r="AF942" i="2"/>
  <c r="AF943" i="2"/>
  <c r="AF944" i="2"/>
  <c r="AF945" i="2"/>
  <c r="AF946" i="2"/>
  <c r="AF947" i="2"/>
  <c r="AF948" i="2"/>
  <c r="AF949" i="2"/>
  <c r="AF950" i="2"/>
  <c r="AF951" i="2"/>
  <c r="AF952" i="2"/>
  <c r="AF953" i="2"/>
  <c r="AF954" i="2"/>
  <c r="AF955" i="2"/>
  <c r="AF956" i="2"/>
  <c r="AF957" i="2"/>
  <c r="AF958" i="2"/>
  <c r="AF959" i="2"/>
  <c r="AF960" i="2"/>
  <c r="AF961" i="2"/>
  <c r="AF962" i="2"/>
  <c r="AF963" i="2"/>
  <c r="AF964" i="2"/>
  <c r="AF965" i="2"/>
  <c r="AF966" i="2"/>
  <c r="AF967" i="2"/>
  <c r="AF968" i="2"/>
  <c r="AF969" i="2"/>
  <c r="AF970" i="2"/>
  <c r="AF971" i="2"/>
  <c r="AF972" i="2"/>
  <c r="AF973" i="2"/>
  <c r="AF974" i="2"/>
  <c r="AF975" i="2"/>
  <c r="AF976" i="2"/>
  <c r="AF977" i="2"/>
  <c r="AF978" i="2"/>
  <c r="AF979" i="2"/>
  <c r="AF980" i="2"/>
  <c r="AF981" i="2"/>
  <c r="AF982" i="2"/>
  <c r="AF983" i="2"/>
  <c r="AF984" i="2"/>
  <c r="AF985" i="2"/>
  <c r="AF986" i="2"/>
  <c r="AF987" i="2"/>
  <c r="AF988" i="2"/>
  <c r="AF989" i="2"/>
  <c r="AF990" i="2"/>
  <c r="AF991" i="2"/>
  <c r="AF992" i="2"/>
  <c r="AF993" i="2"/>
  <c r="AF994" i="2"/>
  <c r="AF995" i="2"/>
  <c r="AF996" i="2"/>
  <c r="AF997" i="2"/>
  <c r="AF998" i="2"/>
  <c r="AF999" i="2"/>
  <c r="AF1000" i="2"/>
  <c r="AF1001" i="2"/>
  <c r="AF1002" i="2"/>
  <c r="AF1003" i="2"/>
  <c r="AF1004" i="2"/>
  <c r="AF1005" i="2"/>
  <c r="AF1006" i="2"/>
  <c r="AF1007" i="2"/>
  <c r="AF1008" i="2"/>
  <c r="AF1009" i="2"/>
  <c r="AF1010" i="2"/>
  <c r="AF1011" i="2"/>
  <c r="AF1012" i="2"/>
  <c r="AF1013" i="2"/>
  <c r="AF1014" i="2"/>
  <c r="AF1015" i="2"/>
  <c r="AF1016" i="2"/>
  <c r="AF1017" i="2"/>
  <c r="AF1018" i="2"/>
  <c r="AF1019" i="2"/>
  <c r="AF1020" i="2"/>
  <c r="AF1021" i="2"/>
  <c r="AF1022" i="2"/>
  <c r="AF1023" i="2"/>
  <c r="AF1024" i="2"/>
  <c r="AF1025" i="2"/>
  <c r="AF1026" i="2"/>
  <c r="AF1027" i="2"/>
  <c r="AF1028" i="2"/>
  <c r="AF1029" i="2"/>
  <c r="AF1030" i="2"/>
  <c r="AF1031" i="2"/>
  <c r="AF1032" i="2"/>
  <c r="AF1033" i="2"/>
  <c r="AF1034" i="2"/>
  <c r="AF1035" i="2"/>
  <c r="AF1036" i="2"/>
  <c r="AF1037" i="2"/>
  <c r="AF1038" i="2"/>
  <c r="AF1039" i="2"/>
  <c r="AF1040" i="2"/>
  <c r="AF1041" i="2"/>
  <c r="AF1042" i="2"/>
  <c r="AF1043" i="2"/>
  <c r="AF1044" i="2"/>
  <c r="AF1045" i="2"/>
  <c r="AF1046" i="2"/>
  <c r="AF1047" i="2"/>
  <c r="AF1048" i="2"/>
  <c r="AF1049" i="2"/>
  <c r="AF1050" i="2"/>
  <c r="AF1051" i="2"/>
  <c r="AF1052" i="2"/>
  <c r="AF1053" i="2"/>
  <c r="AF1054" i="2"/>
  <c r="AF1055" i="2"/>
  <c r="AF1056" i="2"/>
  <c r="AF1057" i="2"/>
  <c r="AF1058" i="2"/>
  <c r="AF1059" i="2"/>
  <c r="AF1060" i="2"/>
  <c r="AF1061" i="2"/>
  <c r="AF1062" i="2"/>
  <c r="AF1063" i="2"/>
  <c r="AF1064" i="2"/>
  <c r="AF1065" i="2"/>
  <c r="AF1066" i="2"/>
  <c r="AF1067" i="2"/>
  <c r="AF1068" i="2"/>
  <c r="AF1069" i="2"/>
  <c r="AF1070" i="2"/>
  <c r="AF1071" i="2"/>
  <c r="AF1072" i="2"/>
  <c r="AF1073" i="2"/>
  <c r="AF1074" i="2"/>
  <c r="AF1075" i="2"/>
  <c r="AF1076" i="2"/>
  <c r="AF1077" i="2"/>
  <c r="AF1078" i="2"/>
  <c r="AF1079" i="2"/>
  <c r="AF1080" i="2"/>
  <c r="AF1081" i="2"/>
  <c r="AF1082" i="2"/>
  <c r="AF1083" i="2"/>
  <c r="AF1084" i="2"/>
  <c r="AF1085" i="2"/>
  <c r="AF1086" i="2"/>
  <c r="AF1087" i="2"/>
  <c r="AF1088" i="2"/>
  <c r="AF1089" i="2"/>
  <c r="AF1090" i="2"/>
  <c r="AF1091" i="2"/>
  <c r="AF1092" i="2"/>
  <c r="AF1093" i="2"/>
  <c r="AF1094" i="2"/>
  <c r="AF1095" i="2"/>
  <c r="AF1096" i="2"/>
  <c r="AF1097" i="2"/>
  <c r="AF1098" i="2"/>
  <c r="AF1099" i="2"/>
  <c r="AF1100" i="2"/>
  <c r="AF1101" i="2"/>
  <c r="AF1102" i="2"/>
  <c r="AF1103" i="2"/>
  <c r="AF1104" i="2"/>
  <c r="AF1105" i="2"/>
  <c r="AF1106" i="2"/>
  <c r="AF1107" i="2"/>
  <c r="AF1108" i="2"/>
  <c r="AF1109" i="2"/>
  <c r="AF1110" i="2"/>
  <c r="AF1111" i="2"/>
  <c r="AF1112" i="2"/>
  <c r="AF1113" i="2"/>
  <c r="AF1114" i="2"/>
  <c r="AF1115" i="2"/>
  <c r="AF1116" i="2"/>
  <c r="AF1117" i="2"/>
  <c r="AF1118" i="2"/>
  <c r="AF1119" i="2"/>
  <c r="AF1120" i="2"/>
  <c r="AF1121" i="2"/>
  <c r="AF1122" i="2"/>
  <c r="AF1123" i="2"/>
  <c r="AF1124" i="2"/>
  <c r="AF1125" i="2"/>
  <c r="AF1126" i="2"/>
  <c r="AF1127" i="2"/>
  <c r="AF1128" i="2"/>
  <c r="AF1129" i="2"/>
  <c r="AF1130" i="2"/>
  <c r="AF1131" i="2"/>
  <c r="AF1132" i="2"/>
  <c r="AF1133" i="2"/>
  <c r="AF1134" i="2"/>
  <c r="AF1135" i="2"/>
  <c r="AF1136" i="2"/>
  <c r="AF1137" i="2"/>
  <c r="AF1138" i="2"/>
  <c r="AF1139" i="2"/>
  <c r="AF1140" i="2"/>
  <c r="AF1141" i="2"/>
  <c r="AF1142" i="2"/>
  <c r="AF1143" i="2"/>
  <c r="AF1144" i="2"/>
  <c r="AF1145" i="2"/>
  <c r="AF1146" i="2"/>
  <c r="AF1147" i="2"/>
  <c r="AF1148" i="2"/>
  <c r="AF1149" i="2"/>
  <c r="AF1150" i="2"/>
  <c r="AF1151" i="2"/>
  <c r="AF1152" i="2"/>
  <c r="AF1153" i="2"/>
  <c r="AF1154" i="2"/>
  <c r="AF1155" i="2"/>
  <c r="AF1156" i="2"/>
  <c r="AF1157" i="2"/>
  <c r="AF1158" i="2"/>
  <c r="AF1159" i="2"/>
  <c r="AF1160" i="2"/>
  <c r="AF1161" i="2"/>
  <c r="AF1162" i="2"/>
  <c r="AF1163" i="2"/>
  <c r="AF1164" i="2"/>
  <c r="AF1165" i="2"/>
  <c r="AF1166" i="2"/>
  <c r="AF1167" i="2"/>
  <c r="AF1168" i="2"/>
  <c r="AF1169" i="2"/>
  <c r="AF1170" i="2"/>
  <c r="AF1171" i="2"/>
  <c r="AF1172" i="2"/>
  <c r="AF1173" i="2"/>
  <c r="AF1174" i="2"/>
  <c r="AF1175" i="2"/>
  <c r="AF1176" i="2"/>
  <c r="AF1177" i="2"/>
  <c r="AF1178" i="2"/>
  <c r="AF1179" i="2"/>
  <c r="AF1180" i="2"/>
  <c r="AF1181" i="2"/>
  <c r="AF1182" i="2"/>
  <c r="AF1183" i="2"/>
  <c r="AF1184" i="2"/>
  <c r="AF1185" i="2"/>
  <c r="AF1186" i="2"/>
  <c r="AF1187" i="2"/>
  <c r="AF1188" i="2"/>
  <c r="AF1189" i="2"/>
  <c r="AF1190" i="2"/>
  <c r="AF1191" i="2"/>
  <c r="AF1192" i="2"/>
  <c r="AF1193" i="2"/>
  <c r="AF1194" i="2"/>
  <c r="AF1195" i="2"/>
  <c r="AF1196" i="2"/>
  <c r="AF1197" i="2"/>
  <c r="AF1198" i="2"/>
  <c r="AF1199" i="2"/>
  <c r="AF1200" i="2"/>
  <c r="AF1201" i="2"/>
  <c r="AF1202" i="2"/>
  <c r="AF1203" i="2"/>
  <c r="AF1204" i="2"/>
  <c r="AF1205" i="2"/>
  <c r="AF1206" i="2"/>
  <c r="AF1207" i="2"/>
  <c r="AF1208" i="2"/>
  <c r="AF1209" i="2"/>
  <c r="AF1210" i="2"/>
  <c r="AF1211" i="2"/>
  <c r="AF1212" i="2"/>
  <c r="AF1213" i="2"/>
  <c r="AF1214" i="2"/>
  <c r="AF1215" i="2"/>
  <c r="AF1216" i="2"/>
  <c r="AF1217" i="2"/>
  <c r="AF1218" i="2"/>
  <c r="AF1219" i="2"/>
  <c r="AF1220" i="2"/>
  <c r="AF1221" i="2"/>
  <c r="AF1222" i="2"/>
  <c r="AF1223" i="2"/>
  <c r="AF1224" i="2"/>
  <c r="AF1225" i="2"/>
  <c r="AF1226" i="2"/>
  <c r="AF1227" i="2"/>
  <c r="AF1228" i="2"/>
  <c r="AF1229" i="2"/>
  <c r="AF1230" i="2"/>
  <c r="AF1231" i="2"/>
  <c r="AF1232" i="2"/>
  <c r="AF1233" i="2"/>
  <c r="AF1234" i="2"/>
  <c r="AF1235" i="2"/>
  <c r="AF1236" i="2"/>
  <c r="AF1237" i="2"/>
  <c r="AF1238" i="2"/>
  <c r="AF1239" i="2"/>
  <c r="AF1240" i="2"/>
  <c r="AF1241" i="2"/>
  <c r="AF1242" i="2"/>
  <c r="AF1243" i="2"/>
  <c r="AF1244" i="2"/>
  <c r="AF1245" i="2"/>
  <c r="AF1246" i="2"/>
  <c r="AF1247" i="2"/>
  <c r="AF1248" i="2"/>
  <c r="AF1249" i="2"/>
  <c r="AF1250" i="2"/>
  <c r="AF1251" i="2"/>
  <c r="AF1252" i="2"/>
  <c r="AF1253" i="2"/>
  <c r="AF1254" i="2"/>
  <c r="AF1255" i="2"/>
  <c r="AF1256" i="2"/>
  <c r="AF1257" i="2"/>
  <c r="AF1258" i="2"/>
  <c r="AF1259" i="2"/>
  <c r="AF1260" i="2"/>
  <c r="AF1261" i="2"/>
  <c r="AF1262" i="2"/>
  <c r="AF1263" i="2"/>
  <c r="AF1264" i="2"/>
  <c r="AF1265" i="2"/>
  <c r="AF1266" i="2"/>
  <c r="AF1267" i="2"/>
  <c r="AF1268" i="2"/>
  <c r="AF1269" i="2"/>
  <c r="AF1270" i="2"/>
  <c r="AF1271" i="2"/>
  <c r="AF1272" i="2"/>
  <c r="AF1273" i="2"/>
  <c r="AF1274" i="2"/>
  <c r="AF1275" i="2"/>
  <c r="AF1276" i="2"/>
  <c r="AF1277" i="2"/>
  <c r="AF1278" i="2"/>
  <c r="AF1279" i="2"/>
  <c r="AF1280" i="2"/>
  <c r="AF1281" i="2"/>
  <c r="AF1282" i="2"/>
  <c r="AF1283" i="2"/>
  <c r="AF1284" i="2"/>
  <c r="AF1285" i="2"/>
  <c r="AF1286" i="2"/>
  <c r="AF1287" i="2"/>
  <c r="AF1288" i="2"/>
  <c r="AF1289" i="2"/>
  <c r="AF1290" i="2"/>
  <c r="AF1291" i="2"/>
  <c r="AF1292" i="2"/>
  <c r="AF1293" i="2"/>
  <c r="AF1294" i="2"/>
  <c r="AF1295" i="2"/>
  <c r="AF1296" i="2"/>
  <c r="AF1297" i="2"/>
  <c r="AF1298" i="2"/>
  <c r="AF1299" i="2"/>
  <c r="AF1300" i="2"/>
  <c r="AF1301" i="2"/>
  <c r="AF1302" i="2"/>
  <c r="AF1303" i="2"/>
  <c r="AF1304" i="2"/>
  <c r="AF1305" i="2"/>
  <c r="AF1306" i="2"/>
  <c r="AF1307" i="2"/>
  <c r="AF1308" i="2"/>
  <c r="AF1309" i="2"/>
  <c r="AF1310" i="2"/>
  <c r="AF1311" i="2"/>
  <c r="AF1312" i="2"/>
  <c r="AF1313" i="2"/>
  <c r="AF1314" i="2"/>
  <c r="AF1315" i="2"/>
  <c r="AF1316" i="2"/>
  <c r="AF1317" i="2"/>
  <c r="AF1318" i="2"/>
  <c r="AF1319" i="2"/>
  <c r="AF1320" i="2"/>
  <c r="AF1321" i="2"/>
  <c r="AF1322" i="2"/>
  <c r="AF1323" i="2"/>
  <c r="AF1324" i="2"/>
  <c r="AF1325" i="2"/>
  <c r="AF1326" i="2"/>
  <c r="AF1327" i="2"/>
  <c r="AF1328" i="2"/>
  <c r="AF1329" i="2"/>
  <c r="AF1330" i="2"/>
  <c r="AF1331" i="2"/>
  <c r="AF1332" i="2"/>
  <c r="AF1333" i="2"/>
  <c r="AF1334" i="2"/>
  <c r="AF1335" i="2"/>
  <c r="AF1336" i="2"/>
  <c r="AF1337" i="2"/>
  <c r="AF1338" i="2"/>
  <c r="AF1339" i="2"/>
  <c r="AF1340" i="2"/>
  <c r="AF1341" i="2"/>
  <c r="AF1342" i="2"/>
  <c r="AF1343" i="2"/>
  <c r="AF1344" i="2"/>
  <c r="AF1345" i="2"/>
  <c r="AF1346" i="2"/>
  <c r="AF1347" i="2"/>
  <c r="AF1348" i="2"/>
  <c r="AF1349" i="2"/>
  <c r="AF1350" i="2"/>
  <c r="AF1351" i="2"/>
  <c r="AF1352" i="2"/>
  <c r="AF1353" i="2"/>
  <c r="AF1354" i="2"/>
  <c r="AF1355" i="2"/>
  <c r="AF1356" i="2"/>
  <c r="AF1357" i="2"/>
  <c r="AF1358" i="2"/>
  <c r="AF1359" i="2"/>
  <c r="AF1360" i="2"/>
  <c r="AF1361" i="2"/>
  <c r="AF1362" i="2"/>
  <c r="AF1363" i="2"/>
  <c r="AF1364" i="2"/>
  <c r="AF1365" i="2"/>
  <c r="AF1366" i="2"/>
  <c r="AF1367" i="2"/>
  <c r="AF1368" i="2"/>
  <c r="AF1369" i="2"/>
  <c r="AF1370" i="2"/>
  <c r="AF1371" i="2"/>
  <c r="AF1372" i="2"/>
  <c r="AF1373" i="2"/>
  <c r="AF1374" i="2"/>
  <c r="AF1375" i="2"/>
  <c r="AF1376" i="2"/>
  <c r="AF1377" i="2"/>
  <c r="AF1378" i="2"/>
  <c r="AF1379" i="2"/>
  <c r="AF1380" i="2"/>
  <c r="AF1381" i="2"/>
  <c r="AF1382" i="2"/>
  <c r="AF1383" i="2"/>
  <c r="AF1384" i="2"/>
  <c r="AF1385" i="2"/>
  <c r="AF1386" i="2"/>
  <c r="AF1387" i="2"/>
  <c r="AF1388" i="2"/>
  <c r="AF1389" i="2"/>
  <c r="AF1390" i="2"/>
  <c r="AF1391" i="2"/>
  <c r="AF1392" i="2"/>
  <c r="AF1393" i="2"/>
  <c r="AF1394" i="2"/>
  <c r="AF1395" i="2"/>
  <c r="AF1396" i="2"/>
  <c r="AF1397" i="2"/>
  <c r="AF1398" i="2"/>
  <c r="AF1399" i="2"/>
  <c r="AF1400" i="2"/>
  <c r="AF1401" i="2"/>
  <c r="AF1402" i="2"/>
  <c r="AF1403" i="2"/>
  <c r="AF1404" i="2"/>
  <c r="AF1405" i="2"/>
  <c r="AF1406" i="2"/>
  <c r="AF1407" i="2"/>
  <c r="AF1408" i="2"/>
  <c r="AF1409" i="2"/>
  <c r="AF1410" i="2"/>
  <c r="AF1411" i="2"/>
  <c r="AF1412" i="2"/>
  <c r="AF1413" i="2"/>
  <c r="H12" i="3"/>
  <c r="H8" i="3"/>
  <c r="AC28" i="2"/>
  <c r="AC43" i="2"/>
  <c r="AC48" i="2"/>
  <c r="AC57" i="2"/>
  <c r="AC58" i="2"/>
  <c r="AC59" i="2"/>
  <c r="AC72" i="2"/>
  <c r="AC81" i="2"/>
  <c r="AC95" i="2"/>
  <c r="AC96" i="2"/>
  <c r="AC104" i="2"/>
  <c r="AC127" i="2"/>
  <c r="AC131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30" i="2"/>
  <c r="AC231" i="2"/>
  <c r="AC232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83" i="2"/>
  <c r="AC284" i="2"/>
  <c r="AC285" i="2"/>
  <c r="AC289" i="2"/>
  <c r="AC292" i="2"/>
  <c r="AC293" i="2"/>
  <c r="AC294" i="2"/>
  <c r="AC297" i="2"/>
  <c r="AC302" i="2"/>
  <c r="AC303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6" i="2"/>
  <c r="AC347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8" i="2"/>
  <c r="AC370" i="2"/>
  <c r="AC371" i="2"/>
  <c r="AC372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9" i="2"/>
  <c r="AC400" i="2"/>
  <c r="AC402" i="2"/>
  <c r="AC412" i="2"/>
  <c r="AC413" i="2"/>
  <c r="AC415" i="2"/>
  <c r="AC416" i="2"/>
  <c r="AC417" i="2"/>
  <c r="AC418" i="2"/>
  <c r="AC419" i="2"/>
  <c r="AC420" i="2"/>
  <c r="AC421" i="2"/>
  <c r="AC422" i="2"/>
  <c r="AC425" i="2"/>
  <c r="AC426" i="2"/>
  <c r="AC427" i="2"/>
  <c r="AC437" i="2"/>
  <c r="AC445" i="2"/>
  <c r="AC447" i="2"/>
  <c r="AC449" i="2"/>
  <c r="AC450" i="2"/>
  <c r="AC451" i="2"/>
  <c r="AC453" i="2"/>
  <c r="AC459" i="2"/>
  <c r="AC460" i="2"/>
  <c r="AC468" i="2"/>
  <c r="AC471" i="2"/>
  <c r="AC473" i="2"/>
  <c r="AC476" i="2"/>
  <c r="AC486" i="2"/>
  <c r="AC487" i="2"/>
  <c r="AC488" i="2"/>
  <c r="AC493" i="2"/>
  <c r="AC494" i="2"/>
  <c r="AC495" i="2"/>
  <c r="AC543" i="2"/>
  <c r="AC546" i="2"/>
  <c r="AC557" i="2"/>
  <c r="AC562" i="2"/>
  <c r="AC563" i="2"/>
  <c r="AC566" i="2"/>
  <c r="AC568" i="2"/>
  <c r="AC569" i="2"/>
  <c r="AC570" i="2"/>
  <c r="AC573" i="2"/>
  <c r="AC576" i="2"/>
  <c r="AC577" i="2"/>
  <c r="AC582" i="2"/>
  <c r="AC591" i="2"/>
  <c r="AC592" i="2"/>
  <c r="AC596" i="2"/>
  <c r="AC597" i="2"/>
  <c r="AC602" i="2"/>
  <c r="AC604" i="2"/>
  <c r="AC607" i="2"/>
  <c r="AC629" i="2"/>
  <c r="AC630" i="2"/>
  <c r="AC638" i="2"/>
  <c r="AC639" i="2"/>
  <c r="AC640" i="2"/>
  <c r="AC641" i="2"/>
  <c r="AC642" i="2"/>
  <c r="AC652" i="2"/>
  <c r="AC656" i="2"/>
  <c r="AC657" i="2"/>
  <c r="AC659" i="2"/>
  <c r="AC663" i="2"/>
  <c r="AC665" i="2"/>
  <c r="AC671" i="2"/>
  <c r="AC674" i="2"/>
  <c r="AC676" i="2"/>
  <c r="AC679" i="2"/>
  <c r="AC680" i="2"/>
  <c r="AC681" i="2"/>
  <c r="AC682" i="2"/>
  <c r="AC685" i="2"/>
  <c r="AC691" i="2"/>
  <c r="AC692" i="2"/>
  <c r="AC693" i="2"/>
  <c r="AC694" i="2"/>
  <c r="AC696" i="2"/>
  <c r="AC704" i="2"/>
  <c r="AC705" i="2"/>
  <c r="AC706" i="2"/>
  <c r="AC708" i="2"/>
  <c r="AC709" i="2"/>
  <c r="AC710" i="2"/>
  <c r="AC711" i="2"/>
  <c r="AC713" i="2"/>
  <c r="AC718" i="2"/>
  <c r="AC722" i="2"/>
  <c r="AC732" i="2"/>
  <c r="AC734" i="2"/>
  <c r="AC735" i="2"/>
  <c r="AC737" i="2"/>
  <c r="AC740" i="2"/>
  <c r="AC741" i="2"/>
  <c r="AC742" i="2"/>
  <c r="AC743" i="2"/>
  <c r="AC744" i="2"/>
  <c r="AC745" i="2"/>
  <c r="AC746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5" i="2"/>
  <c r="AC797" i="2"/>
  <c r="AC798" i="2"/>
  <c r="AC799" i="2"/>
  <c r="AC800" i="2"/>
  <c r="AC801" i="2"/>
  <c r="AC802" i="2"/>
  <c r="AC803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3" i="2"/>
  <c r="AC824" i="2"/>
  <c r="AC825" i="2"/>
  <c r="AC826" i="2"/>
  <c r="AC828" i="2"/>
  <c r="AC829" i="2"/>
  <c r="AC830" i="2"/>
  <c r="AC831" i="2"/>
  <c r="AC832" i="2"/>
  <c r="AC833" i="2"/>
  <c r="AC834" i="2"/>
  <c r="AC835" i="2"/>
  <c r="AC836" i="2"/>
  <c r="AC837" i="2"/>
  <c r="AC839" i="2"/>
  <c r="AC840" i="2"/>
  <c r="AC841" i="2"/>
  <c r="AC842" i="2"/>
  <c r="AC844" i="2"/>
  <c r="AC845" i="2"/>
  <c r="AC846" i="2"/>
  <c r="AC847" i="2"/>
  <c r="AC850" i="2"/>
  <c r="AC851" i="2"/>
  <c r="AC854" i="2"/>
  <c r="AC855" i="2"/>
  <c r="AC856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8" i="2"/>
  <c r="AC889" i="2"/>
  <c r="AC890" i="2"/>
  <c r="AC891" i="2"/>
  <c r="AC892" i="2"/>
  <c r="AC893" i="2"/>
  <c r="AC894" i="2"/>
  <c r="AC895" i="2"/>
  <c r="AC896" i="2"/>
  <c r="AC897" i="2"/>
  <c r="AC898" i="2"/>
  <c r="AC899" i="2"/>
  <c r="AC900" i="2"/>
  <c r="AC901" i="2"/>
  <c r="AC904" i="2"/>
  <c r="AC905" i="2"/>
  <c r="AC906" i="2"/>
  <c r="AC907" i="2"/>
  <c r="AC908" i="2"/>
  <c r="AC910" i="2"/>
  <c r="AC911" i="2"/>
  <c r="AC912" i="2"/>
  <c r="AC913" i="2"/>
  <c r="AC914" i="2"/>
  <c r="AC915" i="2"/>
  <c r="AC916" i="2"/>
  <c r="AC917" i="2"/>
  <c r="AC918" i="2"/>
  <c r="AC919" i="2"/>
  <c r="AC920" i="2"/>
  <c r="AC921" i="2"/>
  <c r="AC924" i="2"/>
  <c r="AC925" i="2"/>
  <c r="AC926" i="2"/>
  <c r="AC927" i="2"/>
  <c r="AC928" i="2"/>
  <c r="AC929" i="2"/>
  <c r="AC930" i="2"/>
  <c r="AC931" i="2"/>
  <c r="AC932" i="2"/>
  <c r="AC933" i="2"/>
  <c r="AC934" i="2"/>
  <c r="AC935" i="2"/>
  <c r="AC936" i="2"/>
  <c r="AC937" i="2"/>
  <c r="AC938" i="2"/>
  <c r="AC939" i="2"/>
  <c r="AC940" i="2"/>
  <c r="AC941" i="2"/>
  <c r="AC942" i="2"/>
  <c r="AC943" i="2"/>
  <c r="AC944" i="2"/>
  <c r="AC945" i="2"/>
  <c r="AC946" i="2"/>
  <c r="AC947" i="2"/>
  <c r="AC949" i="2"/>
  <c r="AC952" i="2"/>
  <c r="AC953" i="2"/>
  <c r="AC955" i="2"/>
  <c r="AC956" i="2"/>
  <c r="AC957" i="2"/>
  <c r="AC958" i="2"/>
  <c r="AC959" i="2"/>
  <c r="AC960" i="2"/>
  <c r="AC961" i="2"/>
  <c r="AC962" i="2"/>
  <c r="AC963" i="2"/>
  <c r="AC964" i="2"/>
  <c r="AC965" i="2"/>
  <c r="AC966" i="2"/>
  <c r="AC967" i="2"/>
  <c r="AC968" i="2"/>
  <c r="AC969" i="2"/>
  <c r="AC970" i="2"/>
  <c r="AC971" i="2"/>
  <c r="AC972" i="2"/>
  <c r="AC973" i="2"/>
  <c r="AC974" i="2"/>
  <c r="AC975" i="2"/>
  <c r="AC976" i="2"/>
  <c r="AC977" i="2"/>
  <c r="AC978" i="2"/>
  <c r="AC979" i="2"/>
  <c r="AC980" i="2"/>
  <c r="AC981" i="2"/>
  <c r="AC982" i="2"/>
  <c r="AC983" i="2"/>
  <c r="AC984" i="2"/>
  <c r="AC985" i="2"/>
  <c r="AC986" i="2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8" i="2"/>
  <c r="AC1009" i="2"/>
  <c r="AC1010" i="2"/>
  <c r="AC1011" i="2"/>
  <c r="AC1012" i="2"/>
  <c r="AC1014" i="2"/>
  <c r="AC1017" i="2"/>
  <c r="AC1018" i="2"/>
  <c r="AC1019" i="2"/>
  <c r="AC1020" i="2"/>
  <c r="AC1021" i="2"/>
  <c r="AC1023" i="2"/>
  <c r="AC1024" i="2"/>
  <c r="AC1025" i="2"/>
  <c r="AC1026" i="2"/>
  <c r="AC1027" i="2"/>
  <c r="AC1028" i="2"/>
  <c r="AC1029" i="2"/>
  <c r="AC1030" i="2"/>
  <c r="AC1031" i="2"/>
  <c r="AC1040" i="2"/>
  <c r="AC1043" i="2"/>
  <c r="AC1044" i="2"/>
  <c r="AC1087" i="2"/>
  <c r="AC1089" i="2"/>
  <c r="AC1090" i="2"/>
  <c r="AC1091" i="2"/>
  <c r="AC1099" i="2"/>
  <c r="AC1110" i="2"/>
  <c r="AC1115" i="2"/>
  <c r="AC1120" i="2"/>
  <c r="AC1125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6" i="2"/>
  <c r="AC1158" i="2"/>
  <c r="AC1159" i="2"/>
  <c r="AC1160" i="2"/>
  <c r="AC1161" i="2"/>
  <c r="AC1162" i="2"/>
  <c r="AC1163" i="2"/>
  <c r="AC1164" i="2"/>
  <c r="AC1165" i="2"/>
  <c r="AC1166" i="2"/>
  <c r="AC1167" i="2"/>
  <c r="AC1168" i="2"/>
  <c r="AC1169" i="2"/>
  <c r="AC1170" i="2"/>
  <c r="AC1171" i="2"/>
  <c r="AC1172" i="2"/>
  <c r="AC1173" i="2"/>
  <c r="AC1174" i="2"/>
  <c r="AC1175" i="2"/>
  <c r="AC1176" i="2"/>
  <c r="AC1177" i="2"/>
  <c r="AC1178" i="2"/>
  <c r="AC1179" i="2"/>
  <c r="AC1180" i="2"/>
  <c r="AC1181" i="2"/>
  <c r="AC1182" i="2"/>
  <c r="AC1183" i="2"/>
  <c r="AC1184" i="2"/>
  <c r="AC1185" i="2"/>
  <c r="AC1186" i="2"/>
  <c r="AC1189" i="2"/>
  <c r="AC1193" i="2"/>
  <c r="AC1196" i="2"/>
  <c r="AC1198" i="2"/>
  <c r="AC1201" i="2"/>
  <c r="AC1202" i="2"/>
  <c r="AC1204" i="2"/>
  <c r="AC1206" i="2"/>
  <c r="AC1207" i="2"/>
  <c r="AC1209" i="2"/>
  <c r="AC1210" i="2"/>
  <c r="AC1211" i="2"/>
  <c r="AC1219" i="2"/>
  <c r="AC1221" i="2"/>
  <c r="AC1222" i="2"/>
  <c r="AC1224" i="2"/>
  <c r="AC1225" i="2"/>
  <c r="AC1229" i="2"/>
  <c r="AC1236" i="2"/>
  <c r="AC1240" i="2"/>
  <c r="AC1247" i="2"/>
  <c r="AC1249" i="2"/>
  <c r="AC1250" i="2"/>
  <c r="AC1251" i="2"/>
  <c r="AC1267" i="2"/>
  <c r="AC1274" i="2"/>
  <c r="AC1278" i="2"/>
  <c r="AC1279" i="2"/>
  <c r="AC1281" i="2"/>
  <c r="AC1283" i="2"/>
  <c r="AC1284" i="2"/>
  <c r="AC1286" i="2"/>
  <c r="AC1287" i="2"/>
  <c r="AC1288" i="2"/>
  <c r="AC1290" i="2"/>
  <c r="AC1291" i="2"/>
  <c r="AC1292" i="2"/>
  <c r="AC1293" i="2"/>
  <c r="AC1294" i="2"/>
  <c r="AC1295" i="2"/>
  <c r="AC1297" i="2"/>
  <c r="AC1298" i="2"/>
  <c r="AC1299" i="2"/>
  <c r="AC1300" i="2"/>
  <c r="AC1301" i="2"/>
  <c r="AC1302" i="2"/>
  <c r="AC1303" i="2"/>
  <c r="AC1305" i="2"/>
  <c r="AC1307" i="2"/>
  <c r="AC1308" i="2"/>
  <c r="AC1309" i="2"/>
  <c r="AC1317" i="2"/>
  <c r="AC1318" i="2"/>
  <c r="AC1321" i="2"/>
  <c r="AC1324" i="2"/>
  <c r="AC1325" i="2"/>
  <c r="AC1326" i="2"/>
  <c r="AC1327" i="2"/>
  <c r="AC1333" i="2"/>
  <c r="AC1334" i="2"/>
  <c r="AC1339" i="2"/>
  <c r="AC1344" i="2"/>
  <c r="AC1345" i="2"/>
  <c r="AC1350" i="2"/>
  <c r="AC1352" i="2"/>
  <c r="AC1353" i="2"/>
  <c r="AC1355" i="2"/>
  <c r="AC1359" i="2"/>
  <c r="AC1360" i="2"/>
  <c r="AC1361" i="2"/>
  <c r="AC1362" i="2"/>
  <c r="AC1363" i="2"/>
  <c r="AC1364" i="2"/>
  <c r="AC1371" i="2"/>
  <c r="AC1377" i="2"/>
  <c r="AC1379" i="2"/>
  <c r="AC1380" i="2"/>
  <c r="AC1387" i="2"/>
  <c r="AC1388" i="2"/>
  <c r="AC1391" i="2"/>
  <c r="AC1394" i="2"/>
  <c r="AC1395" i="2"/>
  <c r="AC1396" i="2"/>
  <c r="AC1397" i="2"/>
  <c r="AC1407" i="2"/>
  <c r="AC1408" i="2"/>
  <c r="AC1410" i="2"/>
  <c r="AC1411" i="2"/>
  <c r="AC1412" i="2"/>
  <c r="T35" i="2"/>
  <c r="T36" i="2"/>
  <c r="T42" i="2"/>
  <c r="T77" i="2"/>
  <c r="D22" i="3" a="1"/>
  <c r="D22" i="3"/>
  <c r="V3" i="2"/>
  <c r="Y3" i="2"/>
  <c r="AC3" i="2"/>
  <c r="AE3" i="2"/>
  <c r="AG3" i="2"/>
  <c r="T4" i="2"/>
  <c r="V4" i="2"/>
  <c r="Y4" i="2"/>
  <c r="AC4" i="2"/>
  <c r="AE4" i="2"/>
  <c r="AG4" i="2"/>
  <c r="V5" i="2"/>
  <c r="Y5" i="2"/>
  <c r="AC5" i="2"/>
  <c r="AE5" i="2"/>
  <c r="AG5" i="2"/>
  <c r="V6" i="2"/>
  <c r="Y6" i="2"/>
  <c r="AC6" i="2"/>
  <c r="AE6" i="2"/>
  <c r="AG6" i="2"/>
  <c r="T7" i="2"/>
  <c r="V7" i="2"/>
  <c r="Y7" i="2"/>
  <c r="AC7" i="2"/>
  <c r="AE7" i="2"/>
  <c r="AG7" i="2"/>
  <c r="T8" i="2"/>
  <c r="V8" i="2"/>
  <c r="Y8" i="2"/>
  <c r="AC8" i="2"/>
  <c r="AE8" i="2"/>
  <c r="AG8" i="2"/>
  <c r="T9" i="2"/>
  <c r="V9" i="2"/>
  <c r="Y9" i="2"/>
  <c r="AE9" i="2"/>
  <c r="AG9" i="2"/>
  <c r="T10" i="2"/>
  <c r="V10" i="2"/>
  <c r="Y10" i="2"/>
  <c r="AC10" i="2"/>
  <c r="AE10" i="2"/>
  <c r="AG10" i="2"/>
  <c r="T11" i="2"/>
  <c r="V11" i="2"/>
  <c r="Y11" i="2"/>
  <c r="AC11" i="2"/>
  <c r="AE11" i="2"/>
  <c r="AG11" i="2"/>
  <c r="V12" i="2"/>
  <c r="Y12" i="2"/>
  <c r="AC12" i="2"/>
  <c r="AE12" i="2"/>
  <c r="AG12" i="2"/>
  <c r="V13" i="2"/>
  <c r="Y13" i="2"/>
  <c r="AC13" i="2"/>
  <c r="AE13" i="2"/>
  <c r="AG13" i="2"/>
  <c r="V14" i="2"/>
  <c r="Y14" i="2"/>
  <c r="AC14" i="2"/>
  <c r="AE14" i="2"/>
  <c r="AG14" i="2"/>
  <c r="V15" i="2"/>
  <c r="Y15" i="2"/>
  <c r="AC15" i="2"/>
  <c r="AE15" i="2"/>
  <c r="AG15" i="2"/>
  <c r="V16" i="2"/>
  <c r="Y16" i="2"/>
  <c r="AC16" i="2"/>
  <c r="AE16" i="2"/>
  <c r="AG16" i="2"/>
  <c r="V17" i="2"/>
  <c r="Y17" i="2"/>
  <c r="AC17" i="2"/>
  <c r="AE17" i="2"/>
  <c r="AG17" i="2"/>
  <c r="V18" i="2"/>
  <c r="Y18" i="2"/>
  <c r="AC18" i="2"/>
  <c r="AE18" i="2"/>
  <c r="AG18" i="2"/>
  <c r="V19" i="2"/>
  <c r="Y19" i="2"/>
  <c r="AC19" i="2"/>
  <c r="AE19" i="2"/>
  <c r="AG19" i="2"/>
  <c r="V20" i="2"/>
  <c r="Y20" i="2"/>
  <c r="AC20" i="2"/>
  <c r="AE20" i="2"/>
  <c r="AG20" i="2"/>
  <c r="V21" i="2"/>
  <c r="Y21" i="2"/>
  <c r="AC21" i="2"/>
  <c r="AE21" i="2"/>
  <c r="AG21" i="2"/>
  <c r="V22" i="2"/>
  <c r="Y22" i="2"/>
  <c r="AC22" i="2"/>
  <c r="AE22" i="2"/>
  <c r="AG22" i="2"/>
  <c r="V23" i="2"/>
  <c r="Y23" i="2"/>
  <c r="AC23" i="2"/>
  <c r="AE23" i="2"/>
  <c r="AG23" i="2"/>
  <c r="V24" i="2"/>
  <c r="Y24" i="2"/>
  <c r="AC24" i="2"/>
  <c r="AE24" i="2"/>
  <c r="AG24" i="2"/>
  <c r="V25" i="2"/>
  <c r="Y25" i="2"/>
  <c r="AC25" i="2"/>
  <c r="AE25" i="2"/>
  <c r="AG25" i="2"/>
  <c r="V26" i="2"/>
  <c r="Y26" i="2"/>
  <c r="AC26" i="2"/>
  <c r="AE26" i="2"/>
  <c r="AG26" i="2"/>
  <c r="V27" i="2"/>
  <c r="Y27" i="2"/>
  <c r="AC27" i="2"/>
  <c r="AE27" i="2"/>
  <c r="AG27" i="2"/>
  <c r="T28" i="2"/>
  <c r="V28" i="2"/>
  <c r="Y28" i="2"/>
  <c r="AE28" i="2"/>
  <c r="AG28" i="2"/>
  <c r="V29" i="2"/>
  <c r="Y29" i="2"/>
  <c r="AC29" i="2"/>
  <c r="AE29" i="2"/>
  <c r="AG29" i="2"/>
  <c r="V30" i="2"/>
  <c r="Y30" i="2"/>
  <c r="AC30" i="2"/>
  <c r="AE30" i="2"/>
  <c r="AG30" i="2"/>
  <c r="V31" i="2"/>
  <c r="Y31" i="2"/>
  <c r="AC31" i="2"/>
  <c r="AE31" i="2"/>
  <c r="AG31" i="2"/>
  <c r="V32" i="2"/>
  <c r="Y32" i="2"/>
  <c r="AC32" i="2"/>
  <c r="AE32" i="2"/>
  <c r="AG32" i="2"/>
  <c r="V33" i="2"/>
  <c r="Y33" i="2"/>
  <c r="AC33" i="2"/>
  <c r="AE33" i="2"/>
  <c r="AG33" i="2"/>
  <c r="V34" i="2"/>
  <c r="Y34" i="2"/>
  <c r="AC34" i="2"/>
  <c r="AE34" i="2"/>
  <c r="AG34" i="2"/>
  <c r="V35" i="2"/>
  <c r="Y35" i="2"/>
  <c r="AC35" i="2"/>
  <c r="AE35" i="2"/>
  <c r="AG35" i="2"/>
  <c r="V36" i="2"/>
  <c r="Y36" i="2"/>
  <c r="AC36" i="2"/>
  <c r="AE36" i="2"/>
  <c r="AG36" i="2"/>
  <c r="T37" i="2"/>
  <c r="V37" i="2"/>
  <c r="Y37" i="2"/>
  <c r="AC37" i="2"/>
  <c r="AE37" i="2"/>
  <c r="AG37" i="2"/>
  <c r="T38" i="2"/>
  <c r="V38" i="2"/>
  <c r="Y38" i="2"/>
  <c r="AC38" i="2"/>
  <c r="AE38" i="2"/>
  <c r="AG38" i="2"/>
  <c r="V42" i="2"/>
  <c r="Y42" i="2"/>
  <c r="AC42" i="2"/>
  <c r="AE42" i="2"/>
  <c r="AG42" i="2"/>
  <c r="T43" i="2"/>
  <c r="V43" i="2"/>
  <c r="Y43" i="2"/>
  <c r="AE43" i="2"/>
  <c r="AG43" i="2"/>
  <c r="V44" i="2"/>
  <c r="Y44" i="2"/>
  <c r="AC44" i="2"/>
  <c r="AE44" i="2"/>
  <c r="AG44" i="2"/>
  <c r="T46" i="2"/>
  <c r="V46" i="2"/>
  <c r="Y46" i="2"/>
  <c r="AC46" i="2"/>
  <c r="AE46" i="2"/>
  <c r="AG46" i="2"/>
  <c r="T48" i="2"/>
  <c r="V48" i="2"/>
  <c r="Y48" i="2"/>
  <c r="AE48" i="2"/>
  <c r="AG48" i="2"/>
  <c r="V49" i="2"/>
  <c r="Y49" i="2"/>
  <c r="AC49" i="2"/>
  <c r="AE49" i="2"/>
  <c r="AG49" i="2"/>
  <c r="T50" i="2"/>
  <c r="V50" i="2"/>
  <c r="Y50" i="2"/>
  <c r="AC50" i="2"/>
  <c r="AE50" i="2"/>
  <c r="AG50" i="2"/>
  <c r="V52" i="2"/>
  <c r="Y52" i="2"/>
  <c r="AC52" i="2"/>
  <c r="AE52" i="2"/>
  <c r="AG52" i="2"/>
  <c r="V56" i="2"/>
  <c r="Y56" i="2"/>
  <c r="AC56" i="2"/>
  <c r="AE56" i="2"/>
  <c r="AG56" i="2"/>
  <c r="T57" i="2"/>
  <c r="V57" i="2"/>
  <c r="Y57" i="2"/>
  <c r="AE57" i="2"/>
  <c r="AG57" i="2"/>
  <c r="T58" i="2"/>
  <c r="V58" i="2"/>
  <c r="Y58" i="2"/>
  <c r="AE58" i="2"/>
  <c r="AG58" i="2"/>
  <c r="T59" i="2"/>
  <c r="V59" i="2"/>
  <c r="Y59" i="2"/>
  <c r="AE59" i="2"/>
  <c r="AG59" i="2"/>
  <c r="V60" i="2"/>
  <c r="Y60" i="2"/>
  <c r="AC60" i="2"/>
  <c r="AE60" i="2"/>
  <c r="AG60" i="2"/>
  <c r="V61" i="2"/>
  <c r="Y61" i="2"/>
  <c r="AC61" i="2"/>
  <c r="AE61" i="2"/>
  <c r="AG61" i="2"/>
  <c r="V62" i="2"/>
  <c r="Y62" i="2"/>
  <c r="AC62" i="2"/>
  <c r="AE62" i="2"/>
  <c r="AG62" i="2"/>
  <c r="V63" i="2"/>
  <c r="Y63" i="2"/>
  <c r="AC63" i="2"/>
  <c r="AE63" i="2"/>
  <c r="AG63" i="2"/>
  <c r="V65" i="2"/>
  <c r="Y65" i="2"/>
  <c r="AC65" i="2"/>
  <c r="AE65" i="2"/>
  <c r="AG65" i="2"/>
  <c r="V66" i="2"/>
  <c r="Y66" i="2"/>
  <c r="AC66" i="2"/>
  <c r="AE66" i="2"/>
  <c r="AG66" i="2"/>
  <c r="T68" i="2"/>
  <c r="V68" i="2"/>
  <c r="Y68" i="2"/>
  <c r="AC68" i="2"/>
  <c r="AE68" i="2"/>
  <c r="AG68" i="2"/>
  <c r="T72" i="2"/>
  <c r="V72" i="2"/>
  <c r="Y72" i="2"/>
  <c r="AE72" i="2"/>
  <c r="AG72" i="2"/>
  <c r="V73" i="2"/>
  <c r="Y73" i="2"/>
  <c r="AC73" i="2"/>
  <c r="AE73" i="2"/>
  <c r="AG73" i="2"/>
  <c r="V74" i="2"/>
  <c r="Y74" i="2"/>
  <c r="AC74" i="2"/>
  <c r="AE74" i="2"/>
  <c r="AG74" i="2"/>
  <c r="V75" i="2"/>
  <c r="Y75" i="2"/>
  <c r="AC75" i="2"/>
  <c r="AE75" i="2"/>
  <c r="AG75" i="2"/>
  <c r="V76" i="2"/>
  <c r="Y76" i="2"/>
  <c r="AC76" i="2"/>
  <c r="AE76" i="2"/>
  <c r="AG76" i="2"/>
  <c r="V77" i="2"/>
  <c r="Y77" i="2"/>
  <c r="AC77" i="2"/>
  <c r="AE77" i="2"/>
  <c r="AG77" i="2"/>
  <c r="T80" i="2"/>
  <c r="V80" i="2"/>
  <c r="Y80" i="2"/>
  <c r="AC80" i="2"/>
  <c r="AE80" i="2"/>
  <c r="AG80" i="2"/>
  <c r="T81" i="2"/>
  <c r="V81" i="2"/>
  <c r="Y81" i="2"/>
  <c r="AE81" i="2"/>
  <c r="AG81" i="2"/>
  <c r="T82" i="2"/>
  <c r="V82" i="2"/>
  <c r="Y82" i="2"/>
  <c r="AC82" i="2"/>
  <c r="AE82" i="2"/>
  <c r="AG82" i="2"/>
  <c r="V84" i="2"/>
  <c r="Y84" i="2"/>
  <c r="AC84" i="2"/>
  <c r="AE84" i="2"/>
  <c r="AG84" i="2"/>
  <c r="V86" i="2"/>
  <c r="Y86" i="2"/>
  <c r="AC86" i="2"/>
  <c r="AE86" i="2"/>
  <c r="AG86" i="2"/>
  <c r="T88" i="2"/>
  <c r="V88" i="2"/>
  <c r="Y88" i="2"/>
  <c r="AC88" i="2"/>
  <c r="AE88" i="2"/>
  <c r="AG88" i="2"/>
  <c r="V89" i="2"/>
  <c r="Y89" i="2"/>
  <c r="AC89" i="2"/>
  <c r="AE89" i="2"/>
  <c r="AG89" i="2"/>
  <c r="V90" i="2"/>
  <c r="Y90" i="2"/>
  <c r="AC90" i="2"/>
  <c r="AE90" i="2"/>
  <c r="AG90" i="2"/>
  <c r="V91" i="2"/>
  <c r="Y91" i="2"/>
  <c r="AC91" i="2"/>
  <c r="AE91" i="2"/>
  <c r="AG91" i="2"/>
  <c r="V92" i="2"/>
  <c r="Y92" i="2"/>
  <c r="AC92" i="2"/>
  <c r="AE92" i="2"/>
  <c r="AG92" i="2"/>
  <c r="V93" i="2"/>
  <c r="Y93" i="2"/>
  <c r="AC93" i="2"/>
  <c r="AE93" i="2"/>
  <c r="AG93" i="2"/>
  <c r="V94" i="2"/>
  <c r="Y94" i="2"/>
  <c r="AC94" i="2"/>
  <c r="AE94" i="2"/>
  <c r="AG94" i="2"/>
  <c r="T95" i="2"/>
  <c r="V95" i="2"/>
  <c r="Y95" i="2"/>
  <c r="AE95" i="2"/>
  <c r="AG95" i="2"/>
  <c r="T96" i="2"/>
  <c r="V96" i="2"/>
  <c r="Y96" i="2"/>
  <c r="AE96" i="2"/>
  <c r="AG96" i="2"/>
  <c r="V97" i="2"/>
  <c r="Y97" i="2"/>
  <c r="AC97" i="2"/>
  <c r="AE97" i="2"/>
  <c r="AG97" i="2"/>
  <c r="V98" i="2"/>
  <c r="Y98" i="2"/>
  <c r="AC98" i="2"/>
  <c r="AE98" i="2"/>
  <c r="AG98" i="2"/>
  <c r="V99" i="2"/>
  <c r="Y99" i="2"/>
  <c r="AC99" i="2"/>
  <c r="AE99" i="2"/>
  <c r="AG99" i="2"/>
  <c r="V100" i="2"/>
  <c r="Y100" i="2"/>
  <c r="AC100" i="2"/>
  <c r="AE100" i="2"/>
  <c r="AG100" i="2"/>
  <c r="T101" i="2"/>
  <c r="V101" i="2"/>
  <c r="Y101" i="2"/>
  <c r="AC101" i="2"/>
  <c r="AE101" i="2"/>
  <c r="AG101" i="2"/>
  <c r="T102" i="2"/>
  <c r="V102" i="2"/>
  <c r="Y102" i="2"/>
  <c r="AC102" i="2"/>
  <c r="AE102" i="2"/>
  <c r="AG102" i="2"/>
  <c r="V103" i="2"/>
  <c r="Y103" i="2"/>
  <c r="AC103" i="2"/>
  <c r="AE103" i="2"/>
  <c r="AG103" i="2"/>
  <c r="T104" i="2"/>
  <c r="V104" i="2"/>
  <c r="Y104" i="2"/>
  <c r="AE104" i="2"/>
  <c r="AG104" i="2"/>
  <c r="V105" i="2"/>
  <c r="Y105" i="2"/>
  <c r="AC105" i="2"/>
  <c r="AE105" i="2"/>
  <c r="AG105" i="2"/>
  <c r="V106" i="2"/>
  <c r="Y106" i="2"/>
  <c r="AC106" i="2"/>
  <c r="AE106" i="2"/>
  <c r="AG106" i="2"/>
  <c r="V107" i="2"/>
  <c r="Y107" i="2"/>
  <c r="AC107" i="2"/>
  <c r="AE107" i="2"/>
  <c r="AG107" i="2"/>
  <c r="V108" i="2"/>
  <c r="Y108" i="2"/>
  <c r="AC108" i="2"/>
  <c r="AE108" i="2"/>
  <c r="AG108" i="2"/>
  <c r="V109" i="2"/>
  <c r="Y109" i="2"/>
  <c r="AC109" i="2"/>
  <c r="AE109" i="2"/>
  <c r="AG109" i="2"/>
  <c r="T110" i="2"/>
  <c r="V110" i="2"/>
  <c r="Y110" i="2"/>
  <c r="AC110" i="2"/>
  <c r="AE110" i="2"/>
  <c r="AG110" i="2"/>
  <c r="T111" i="2"/>
  <c r="V111" i="2"/>
  <c r="Y111" i="2"/>
  <c r="AC111" i="2"/>
  <c r="AE111" i="2"/>
  <c r="AG111" i="2"/>
  <c r="T112" i="2"/>
  <c r="V112" i="2"/>
  <c r="Y112" i="2"/>
  <c r="AC112" i="2"/>
  <c r="AE112" i="2"/>
  <c r="AG112" i="2"/>
  <c r="T113" i="2"/>
  <c r="V113" i="2"/>
  <c r="Y113" i="2"/>
  <c r="AC113" i="2"/>
  <c r="AE113" i="2"/>
  <c r="AG113" i="2"/>
  <c r="V115" i="2"/>
  <c r="Y115" i="2"/>
  <c r="AC115" i="2"/>
  <c r="AE115" i="2"/>
  <c r="AG115" i="2"/>
  <c r="V116" i="2"/>
  <c r="Y116" i="2"/>
  <c r="AC116" i="2"/>
  <c r="AE116" i="2"/>
  <c r="AG116" i="2"/>
  <c r="V117" i="2"/>
  <c r="Y117" i="2"/>
  <c r="AC117" i="2"/>
  <c r="AE117" i="2"/>
  <c r="AG117" i="2"/>
  <c r="T118" i="2"/>
  <c r="V118" i="2"/>
  <c r="Y118" i="2"/>
  <c r="AC118" i="2"/>
  <c r="AE118" i="2"/>
  <c r="AG118" i="2"/>
  <c r="V119" i="2"/>
  <c r="Y119" i="2"/>
  <c r="AC119" i="2"/>
  <c r="AE119" i="2"/>
  <c r="AG119" i="2"/>
  <c r="V120" i="2"/>
  <c r="Y120" i="2"/>
  <c r="AC120" i="2"/>
  <c r="AE120" i="2"/>
  <c r="AG120" i="2"/>
  <c r="T123" i="2"/>
  <c r="V123" i="2"/>
  <c r="Y123" i="2"/>
  <c r="AC123" i="2"/>
  <c r="AE123" i="2"/>
  <c r="AG123" i="2"/>
  <c r="T124" i="2"/>
  <c r="V124" i="2"/>
  <c r="Y124" i="2"/>
  <c r="AC124" i="2"/>
  <c r="AE124" i="2"/>
  <c r="AG124" i="2"/>
  <c r="T126" i="2"/>
  <c r="V126" i="2"/>
  <c r="Y126" i="2"/>
  <c r="AC126" i="2"/>
  <c r="AE126" i="2"/>
  <c r="AG126" i="2"/>
  <c r="T127" i="2"/>
  <c r="V127" i="2"/>
  <c r="Y127" i="2"/>
  <c r="AE127" i="2"/>
  <c r="AG127" i="2"/>
  <c r="T128" i="2"/>
  <c r="V128" i="2"/>
  <c r="Y128" i="2"/>
  <c r="AC128" i="2"/>
  <c r="AE128" i="2"/>
  <c r="AG128" i="2"/>
  <c r="T131" i="2"/>
  <c r="V131" i="2"/>
  <c r="Y131" i="2"/>
  <c r="AE131" i="2"/>
  <c r="AG131" i="2"/>
  <c r="T132" i="2"/>
  <c r="V132" i="2"/>
  <c r="Y132" i="2"/>
  <c r="AC132" i="2"/>
  <c r="AE132" i="2"/>
  <c r="AG132" i="2"/>
  <c r="T133" i="2"/>
  <c r="V133" i="2"/>
  <c r="Y133" i="2"/>
  <c r="AC133" i="2"/>
  <c r="AE133" i="2"/>
  <c r="AG133" i="2"/>
  <c r="T134" i="2"/>
  <c r="V134" i="2"/>
  <c r="Y134" i="2"/>
  <c r="AC134" i="2"/>
  <c r="AE134" i="2"/>
  <c r="AG134" i="2"/>
  <c r="V140" i="2"/>
  <c r="Y140" i="2"/>
  <c r="AC140" i="2"/>
  <c r="AE140" i="2"/>
  <c r="AG140" i="2"/>
  <c r="T141" i="2"/>
  <c r="V141" i="2"/>
  <c r="Y141" i="2"/>
  <c r="AC141" i="2"/>
  <c r="AE141" i="2"/>
  <c r="AG141" i="2"/>
  <c r="V142" i="2"/>
  <c r="Y142" i="2"/>
  <c r="AC142" i="2"/>
  <c r="AE142" i="2"/>
  <c r="AG142" i="2"/>
  <c r="V143" i="2"/>
  <c r="Y143" i="2"/>
  <c r="AC143" i="2"/>
  <c r="AE143" i="2"/>
  <c r="AG143" i="2"/>
  <c r="V145" i="2"/>
  <c r="Y145" i="2"/>
  <c r="AC145" i="2"/>
  <c r="AE145" i="2"/>
  <c r="AG145" i="2"/>
  <c r="V146" i="2"/>
  <c r="Y146" i="2"/>
  <c r="AC146" i="2"/>
  <c r="AE146" i="2"/>
  <c r="AG146" i="2"/>
  <c r="V147" i="2"/>
  <c r="Y147" i="2"/>
  <c r="AC147" i="2"/>
  <c r="AE147" i="2"/>
  <c r="AG147" i="2"/>
  <c r="V148" i="2"/>
  <c r="Y148" i="2"/>
  <c r="AC148" i="2"/>
  <c r="AE148" i="2"/>
  <c r="AG148" i="2"/>
  <c r="T149" i="2"/>
  <c r="V149" i="2"/>
  <c r="Y149" i="2"/>
  <c r="AC149" i="2"/>
  <c r="AE149" i="2"/>
  <c r="AG149" i="2"/>
  <c r="T150" i="2"/>
  <c r="V150" i="2"/>
  <c r="Y150" i="2"/>
  <c r="AC150" i="2"/>
  <c r="AE150" i="2"/>
  <c r="AG150" i="2"/>
  <c r="V151" i="2"/>
  <c r="Y151" i="2"/>
  <c r="AC151" i="2"/>
  <c r="AE151" i="2"/>
  <c r="AG151" i="2"/>
  <c r="V152" i="2"/>
  <c r="Y152" i="2"/>
  <c r="AC152" i="2"/>
  <c r="AE152" i="2"/>
  <c r="AG152" i="2"/>
  <c r="V153" i="2"/>
  <c r="Y153" i="2"/>
  <c r="AC153" i="2"/>
  <c r="AE153" i="2"/>
  <c r="AG153" i="2"/>
  <c r="V154" i="2"/>
  <c r="Y154" i="2"/>
  <c r="AC154" i="2"/>
  <c r="AE154" i="2"/>
  <c r="AG154" i="2"/>
  <c r="T155" i="2"/>
  <c r="V155" i="2"/>
  <c r="Y155" i="2"/>
  <c r="AC155" i="2"/>
  <c r="AE155" i="2"/>
  <c r="AG155" i="2"/>
  <c r="V156" i="2"/>
  <c r="Y156" i="2"/>
  <c r="AC156" i="2"/>
  <c r="AE156" i="2"/>
  <c r="AG156" i="2"/>
  <c r="V157" i="2"/>
  <c r="Y157" i="2"/>
  <c r="AC157" i="2"/>
  <c r="AE157" i="2"/>
  <c r="AG157" i="2"/>
  <c r="T158" i="2"/>
  <c r="V158" i="2"/>
  <c r="Y158" i="2"/>
  <c r="AC158" i="2"/>
  <c r="AE158" i="2"/>
  <c r="AG158" i="2"/>
  <c r="T159" i="2"/>
  <c r="V159" i="2"/>
  <c r="Y159" i="2"/>
  <c r="AC159" i="2"/>
  <c r="AE159" i="2"/>
  <c r="AG159" i="2"/>
  <c r="T162" i="2"/>
  <c r="V162" i="2"/>
  <c r="Y162" i="2"/>
  <c r="AC162" i="2"/>
  <c r="AE162" i="2"/>
  <c r="AG162" i="2"/>
  <c r="T163" i="2"/>
  <c r="V163" i="2"/>
  <c r="Y163" i="2"/>
  <c r="AC163" i="2"/>
  <c r="AE163" i="2"/>
  <c r="AG163" i="2"/>
  <c r="T164" i="2"/>
  <c r="V164" i="2"/>
  <c r="Y164" i="2"/>
  <c r="AC164" i="2"/>
  <c r="AE164" i="2"/>
  <c r="AG164" i="2"/>
  <c r="T165" i="2"/>
  <c r="V165" i="2"/>
  <c r="Y165" i="2"/>
  <c r="AC165" i="2"/>
  <c r="AE165" i="2"/>
  <c r="AG165" i="2"/>
  <c r="T166" i="2"/>
  <c r="V166" i="2"/>
  <c r="Y166" i="2"/>
  <c r="C166" i="2"/>
  <c r="AE166" i="2"/>
  <c r="AG166" i="2"/>
  <c r="T167" i="2"/>
  <c r="V167" i="2"/>
  <c r="Y167" i="2"/>
  <c r="AE167" i="2"/>
  <c r="AG167" i="2"/>
  <c r="T168" i="2"/>
  <c r="V168" i="2"/>
  <c r="Y168" i="2"/>
  <c r="AE168" i="2"/>
  <c r="AG168" i="2"/>
  <c r="T169" i="2"/>
  <c r="V169" i="2"/>
  <c r="Y169" i="2"/>
  <c r="AE169" i="2"/>
  <c r="AG169" i="2"/>
  <c r="T170" i="2"/>
  <c r="V170" i="2"/>
  <c r="Y170" i="2"/>
  <c r="AE170" i="2"/>
  <c r="AG170" i="2"/>
  <c r="T171" i="2"/>
  <c r="V171" i="2"/>
  <c r="Y171" i="2"/>
  <c r="AE171" i="2"/>
  <c r="AG171" i="2"/>
  <c r="T172" i="2"/>
  <c r="V172" i="2"/>
  <c r="Y172" i="2"/>
  <c r="AE172" i="2"/>
  <c r="AG172" i="2"/>
  <c r="T173" i="2"/>
  <c r="V173" i="2"/>
  <c r="Y173" i="2"/>
  <c r="AE173" i="2"/>
  <c r="AG173" i="2"/>
  <c r="T174" i="2"/>
  <c r="V174" i="2"/>
  <c r="Y174" i="2"/>
  <c r="AE174" i="2"/>
  <c r="AG174" i="2"/>
  <c r="T175" i="2"/>
  <c r="V175" i="2"/>
  <c r="Y175" i="2"/>
  <c r="AE175" i="2"/>
  <c r="AG175" i="2"/>
  <c r="T176" i="2"/>
  <c r="V176" i="2"/>
  <c r="Y176" i="2"/>
  <c r="AE176" i="2"/>
  <c r="AG176" i="2"/>
  <c r="T177" i="2"/>
  <c r="V177" i="2"/>
  <c r="Y177" i="2"/>
  <c r="AE177" i="2"/>
  <c r="AG177" i="2"/>
  <c r="T178" i="2"/>
  <c r="V178" i="2"/>
  <c r="Y178" i="2"/>
  <c r="AE178" i="2"/>
  <c r="AG178" i="2"/>
  <c r="T179" i="2"/>
  <c r="V179" i="2"/>
  <c r="Y179" i="2"/>
  <c r="AE179" i="2"/>
  <c r="AG179" i="2"/>
  <c r="T180" i="2"/>
  <c r="V180" i="2"/>
  <c r="Y180" i="2"/>
  <c r="AE180" i="2"/>
  <c r="AG180" i="2"/>
  <c r="T181" i="2"/>
  <c r="V181" i="2"/>
  <c r="Y181" i="2"/>
  <c r="AE181" i="2"/>
  <c r="AG181" i="2"/>
  <c r="T182" i="2"/>
  <c r="V182" i="2"/>
  <c r="Y182" i="2"/>
  <c r="AE182" i="2"/>
  <c r="AG182" i="2"/>
  <c r="T183" i="2"/>
  <c r="V183" i="2"/>
  <c r="Y183" i="2"/>
  <c r="AE183" i="2"/>
  <c r="AG183" i="2"/>
  <c r="T184" i="2"/>
  <c r="V184" i="2"/>
  <c r="Y184" i="2"/>
  <c r="AE184" i="2"/>
  <c r="AG184" i="2"/>
  <c r="T185" i="2"/>
  <c r="V185" i="2"/>
  <c r="Y185" i="2"/>
  <c r="AE185" i="2"/>
  <c r="AG185" i="2"/>
  <c r="T186" i="2"/>
  <c r="V186" i="2"/>
  <c r="Y186" i="2"/>
  <c r="AE186" i="2"/>
  <c r="AG186" i="2"/>
  <c r="T187" i="2"/>
  <c r="V187" i="2"/>
  <c r="Y187" i="2"/>
  <c r="AE187" i="2"/>
  <c r="AG187" i="2"/>
  <c r="T188" i="2"/>
  <c r="V188" i="2"/>
  <c r="Y188" i="2"/>
  <c r="C188" i="2"/>
  <c r="AE188" i="2"/>
  <c r="AG188" i="2"/>
  <c r="T189" i="2"/>
  <c r="V189" i="2"/>
  <c r="Y189" i="2"/>
  <c r="C189" i="2"/>
  <c r="AE189" i="2"/>
  <c r="AG189" i="2"/>
  <c r="T190" i="2"/>
  <c r="V190" i="2"/>
  <c r="Y190" i="2"/>
  <c r="C190" i="2"/>
  <c r="AE190" i="2"/>
  <c r="AG190" i="2"/>
  <c r="T191" i="2"/>
  <c r="V191" i="2"/>
  <c r="Y191" i="2"/>
  <c r="AE191" i="2"/>
  <c r="AG191" i="2"/>
  <c r="T192" i="2"/>
  <c r="V192" i="2"/>
  <c r="Y192" i="2"/>
  <c r="AE192" i="2"/>
  <c r="AG192" i="2"/>
  <c r="T193" i="2"/>
  <c r="V193" i="2"/>
  <c r="Y193" i="2"/>
  <c r="AE193" i="2"/>
  <c r="AG193" i="2"/>
  <c r="T194" i="2"/>
  <c r="V194" i="2"/>
  <c r="Y194" i="2"/>
  <c r="AE194" i="2"/>
  <c r="AG194" i="2"/>
  <c r="T195" i="2"/>
  <c r="V195" i="2"/>
  <c r="Y195" i="2"/>
  <c r="AE195" i="2"/>
  <c r="AG195" i="2"/>
  <c r="T196" i="2"/>
  <c r="V196" i="2"/>
  <c r="Y196" i="2"/>
  <c r="AE196" i="2"/>
  <c r="AG196" i="2"/>
  <c r="T197" i="2"/>
  <c r="V197" i="2"/>
  <c r="Y197" i="2"/>
  <c r="AE197" i="2"/>
  <c r="AG197" i="2"/>
  <c r="T198" i="2"/>
  <c r="V198" i="2"/>
  <c r="Y198" i="2"/>
  <c r="AE198" i="2"/>
  <c r="AG198" i="2"/>
  <c r="T199" i="2"/>
  <c r="V199" i="2"/>
  <c r="Y199" i="2"/>
  <c r="AE199" i="2"/>
  <c r="AG199" i="2"/>
  <c r="T200" i="2"/>
  <c r="V200" i="2"/>
  <c r="Y200" i="2"/>
  <c r="AE200" i="2"/>
  <c r="AG200" i="2"/>
  <c r="T201" i="2"/>
  <c r="V201" i="2"/>
  <c r="Y201" i="2"/>
  <c r="AE201" i="2"/>
  <c r="AG201" i="2"/>
  <c r="T202" i="2"/>
  <c r="V202" i="2"/>
  <c r="Y202" i="2"/>
  <c r="C202" i="2"/>
  <c r="AE202" i="2"/>
  <c r="AG202" i="2"/>
  <c r="T203" i="2"/>
  <c r="V203" i="2"/>
  <c r="Y203" i="2"/>
  <c r="AE203" i="2"/>
  <c r="AG203" i="2"/>
  <c r="T204" i="2"/>
  <c r="V204" i="2"/>
  <c r="Y204" i="2"/>
  <c r="AE204" i="2"/>
  <c r="AG204" i="2"/>
  <c r="T205" i="2"/>
  <c r="V205" i="2"/>
  <c r="Y205" i="2"/>
  <c r="AE205" i="2"/>
  <c r="AG205" i="2"/>
  <c r="T206" i="2"/>
  <c r="V206" i="2"/>
  <c r="Y206" i="2"/>
  <c r="AE206" i="2"/>
  <c r="AG206" i="2"/>
  <c r="T207" i="2"/>
  <c r="V207" i="2"/>
  <c r="Y207" i="2"/>
  <c r="AE207" i="2"/>
  <c r="AG207" i="2"/>
  <c r="T208" i="2"/>
  <c r="V208" i="2"/>
  <c r="Y208" i="2"/>
  <c r="AE208" i="2"/>
  <c r="AG208" i="2"/>
  <c r="T209" i="2"/>
  <c r="V209" i="2"/>
  <c r="Y209" i="2"/>
  <c r="AE209" i="2"/>
  <c r="AG209" i="2"/>
  <c r="T210" i="2"/>
  <c r="V210" i="2"/>
  <c r="Y210" i="2"/>
  <c r="AE210" i="2"/>
  <c r="AG210" i="2"/>
  <c r="T211" i="2"/>
  <c r="V211" i="2"/>
  <c r="Y211" i="2"/>
  <c r="AE211" i="2"/>
  <c r="AG211" i="2"/>
  <c r="T212" i="2"/>
  <c r="V212" i="2"/>
  <c r="Y212" i="2"/>
  <c r="AE212" i="2"/>
  <c r="AG212" i="2"/>
  <c r="T213" i="2"/>
  <c r="V213" i="2"/>
  <c r="Y213" i="2"/>
  <c r="AE213" i="2"/>
  <c r="AG213" i="2"/>
  <c r="T214" i="2"/>
  <c r="V214" i="2"/>
  <c r="Y214" i="2"/>
  <c r="AE214" i="2"/>
  <c r="AG214" i="2"/>
  <c r="T215" i="2"/>
  <c r="V215" i="2"/>
  <c r="Y215" i="2"/>
  <c r="AE215" i="2"/>
  <c r="AG215" i="2"/>
  <c r="T216" i="2"/>
  <c r="V216" i="2"/>
  <c r="Y216" i="2"/>
  <c r="AE216" i="2"/>
  <c r="AG216" i="2"/>
  <c r="T217" i="2"/>
  <c r="V217" i="2"/>
  <c r="Y217" i="2"/>
  <c r="AE217" i="2"/>
  <c r="AG217" i="2"/>
  <c r="T218" i="2"/>
  <c r="V218" i="2"/>
  <c r="Y218" i="2"/>
  <c r="AE218" i="2"/>
  <c r="AG218" i="2"/>
  <c r="T219" i="2"/>
  <c r="V219" i="2"/>
  <c r="Y219" i="2"/>
  <c r="AE219" i="2"/>
  <c r="AG219" i="2"/>
  <c r="T220" i="2"/>
  <c r="V220" i="2"/>
  <c r="Y220" i="2"/>
  <c r="AE220" i="2"/>
  <c r="AG220" i="2"/>
  <c r="T221" i="2"/>
  <c r="V221" i="2"/>
  <c r="Y221" i="2"/>
  <c r="AE221" i="2"/>
  <c r="AG221" i="2"/>
  <c r="T222" i="2"/>
  <c r="V222" i="2"/>
  <c r="Y222" i="2"/>
  <c r="AE222" i="2"/>
  <c r="AG222" i="2"/>
  <c r="T223" i="2"/>
  <c r="V223" i="2"/>
  <c r="Y223" i="2"/>
  <c r="AE223" i="2"/>
  <c r="AG223" i="2"/>
  <c r="T224" i="2"/>
  <c r="V224" i="2"/>
  <c r="Y224" i="2"/>
  <c r="AE224" i="2"/>
  <c r="AG224" i="2"/>
  <c r="T225" i="2"/>
  <c r="V225" i="2"/>
  <c r="Y225" i="2"/>
  <c r="AE225" i="2"/>
  <c r="AG225" i="2"/>
  <c r="T226" i="2"/>
  <c r="V226" i="2"/>
  <c r="Y226" i="2"/>
  <c r="AE226" i="2"/>
  <c r="AG226" i="2"/>
  <c r="T227" i="2"/>
  <c r="V227" i="2"/>
  <c r="Y227" i="2"/>
  <c r="AE227" i="2"/>
  <c r="AG227" i="2"/>
  <c r="T228" i="2"/>
  <c r="V228" i="2"/>
  <c r="Y228" i="2"/>
  <c r="AE228" i="2"/>
  <c r="AG228" i="2"/>
  <c r="T229" i="2"/>
  <c r="V229" i="2"/>
  <c r="Y229" i="2"/>
  <c r="C229" i="2"/>
  <c r="AE229" i="2"/>
  <c r="AG229" i="2"/>
  <c r="T230" i="2"/>
  <c r="V230" i="2"/>
  <c r="Y230" i="2"/>
  <c r="AE230" i="2"/>
  <c r="AG230" i="2"/>
  <c r="T231" i="2"/>
  <c r="V231" i="2"/>
  <c r="Y231" i="2"/>
  <c r="AE231" i="2"/>
  <c r="AG231" i="2"/>
  <c r="T232" i="2"/>
  <c r="V232" i="2"/>
  <c r="Y232" i="2"/>
  <c r="AE232" i="2"/>
  <c r="AG232" i="2"/>
  <c r="T233" i="2"/>
  <c r="V233" i="2"/>
  <c r="Y233" i="2"/>
  <c r="C233" i="2"/>
  <c r="AE233" i="2"/>
  <c r="AG233" i="2"/>
  <c r="T234" i="2"/>
  <c r="V234" i="2"/>
  <c r="Y234" i="2"/>
  <c r="C234" i="2"/>
  <c r="AE234" i="2"/>
  <c r="AG234" i="2"/>
  <c r="T235" i="2"/>
  <c r="V235" i="2"/>
  <c r="Y235" i="2"/>
  <c r="C235" i="2"/>
  <c r="AE235" i="2"/>
  <c r="AG235" i="2"/>
  <c r="T236" i="2"/>
  <c r="V236" i="2"/>
  <c r="Y236" i="2"/>
  <c r="C236" i="2"/>
  <c r="AE236" i="2"/>
  <c r="AG236" i="2"/>
  <c r="T237" i="2"/>
  <c r="V237" i="2"/>
  <c r="Y237" i="2"/>
  <c r="AE237" i="2"/>
  <c r="AG237" i="2"/>
  <c r="T238" i="2"/>
  <c r="V238" i="2"/>
  <c r="Y238" i="2"/>
  <c r="AE238" i="2"/>
  <c r="AG238" i="2"/>
  <c r="T239" i="2"/>
  <c r="V239" i="2"/>
  <c r="Y239" i="2"/>
  <c r="AE239" i="2"/>
  <c r="AG239" i="2"/>
  <c r="T240" i="2"/>
  <c r="V240" i="2"/>
  <c r="Y240" i="2"/>
  <c r="AE240" i="2"/>
  <c r="AG240" i="2"/>
  <c r="T241" i="2"/>
  <c r="V241" i="2"/>
  <c r="Y241" i="2"/>
  <c r="AE241" i="2"/>
  <c r="AG241" i="2"/>
  <c r="T242" i="2"/>
  <c r="V242" i="2"/>
  <c r="Y242" i="2"/>
  <c r="AE242" i="2"/>
  <c r="AG242" i="2"/>
  <c r="T243" i="2"/>
  <c r="V243" i="2"/>
  <c r="Y243" i="2"/>
  <c r="AE243" i="2"/>
  <c r="AG243" i="2"/>
  <c r="T244" i="2"/>
  <c r="V244" i="2"/>
  <c r="Y244" i="2"/>
  <c r="AE244" i="2"/>
  <c r="AG244" i="2"/>
  <c r="T245" i="2"/>
  <c r="V245" i="2"/>
  <c r="Y245" i="2"/>
  <c r="AE245" i="2"/>
  <c r="AG245" i="2"/>
  <c r="T246" i="2"/>
  <c r="V246" i="2"/>
  <c r="Y246" i="2"/>
  <c r="AE246" i="2"/>
  <c r="AG246" i="2"/>
  <c r="T247" i="2"/>
  <c r="V247" i="2"/>
  <c r="Y247" i="2"/>
  <c r="AE247" i="2"/>
  <c r="AG247" i="2"/>
  <c r="T248" i="2"/>
  <c r="V248" i="2"/>
  <c r="Y248" i="2"/>
  <c r="AE248" i="2"/>
  <c r="AG248" i="2"/>
  <c r="T249" i="2"/>
  <c r="V249" i="2"/>
  <c r="Y249" i="2"/>
  <c r="AE249" i="2"/>
  <c r="AG249" i="2"/>
  <c r="T250" i="2"/>
  <c r="V250" i="2"/>
  <c r="Y250" i="2"/>
  <c r="C250" i="2"/>
  <c r="AE250" i="2"/>
  <c r="AG250" i="2"/>
  <c r="T251" i="2"/>
  <c r="V251" i="2"/>
  <c r="Y251" i="2"/>
  <c r="AE251" i="2"/>
  <c r="AG251" i="2"/>
  <c r="T252" i="2"/>
  <c r="V252" i="2"/>
  <c r="Y252" i="2"/>
  <c r="AE252" i="2"/>
  <c r="AG252" i="2"/>
  <c r="T253" i="2"/>
  <c r="V253" i="2"/>
  <c r="Y253" i="2"/>
  <c r="AE253" i="2"/>
  <c r="AG253" i="2"/>
  <c r="T254" i="2"/>
  <c r="V254" i="2"/>
  <c r="Y254" i="2"/>
  <c r="AE254" i="2"/>
  <c r="AG254" i="2"/>
  <c r="T255" i="2"/>
  <c r="V255" i="2"/>
  <c r="Y255" i="2"/>
  <c r="AE255" i="2"/>
  <c r="AG255" i="2"/>
  <c r="T256" i="2"/>
  <c r="V256" i="2"/>
  <c r="Y256" i="2"/>
  <c r="AE256" i="2"/>
  <c r="AG256" i="2"/>
  <c r="T257" i="2"/>
  <c r="V257" i="2"/>
  <c r="Y257" i="2"/>
  <c r="AE257" i="2"/>
  <c r="AG257" i="2"/>
  <c r="T258" i="2"/>
  <c r="V258" i="2"/>
  <c r="Y258" i="2"/>
  <c r="AE258" i="2"/>
  <c r="AG258" i="2"/>
  <c r="T259" i="2"/>
  <c r="V259" i="2"/>
  <c r="Y259" i="2"/>
  <c r="AE259" i="2"/>
  <c r="AG259" i="2"/>
  <c r="T260" i="2"/>
  <c r="V260" i="2"/>
  <c r="Y260" i="2"/>
  <c r="AE260" i="2"/>
  <c r="AG260" i="2"/>
  <c r="T261" i="2"/>
  <c r="V261" i="2"/>
  <c r="Y261" i="2"/>
  <c r="AE261" i="2"/>
  <c r="AG261" i="2"/>
  <c r="T262" i="2"/>
  <c r="V262" i="2"/>
  <c r="Y262" i="2"/>
  <c r="AE262" i="2"/>
  <c r="AG262" i="2"/>
  <c r="T263" i="2"/>
  <c r="V263" i="2"/>
  <c r="Y263" i="2"/>
  <c r="AE263" i="2"/>
  <c r="AG263" i="2"/>
  <c r="V264" i="2"/>
  <c r="Y264" i="2"/>
  <c r="AC264" i="2"/>
  <c r="AE264" i="2"/>
  <c r="AG264" i="2"/>
  <c r="V265" i="2"/>
  <c r="Y265" i="2"/>
  <c r="AC265" i="2"/>
  <c r="AE265" i="2"/>
  <c r="AG265" i="2"/>
  <c r="V266" i="2"/>
  <c r="Y266" i="2"/>
  <c r="AC266" i="2"/>
  <c r="AE266" i="2"/>
  <c r="AG266" i="2"/>
  <c r="V267" i="2"/>
  <c r="Y267" i="2"/>
  <c r="AC267" i="2"/>
  <c r="AE267" i="2"/>
  <c r="AG267" i="2"/>
  <c r="V268" i="2"/>
  <c r="Y268" i="2"/>
  <c r="AC268" i="2"/>
  <c r="AE268" i="2"/>
  <c r="AG268" i="2"/>
  <c r="V269" i="2"/>
  <c r="Y269" i="2"/>
  <c r="AC269" i="2"/>
  <c r="AE269" i="2"/>
  <c r="AG269" i="2"/>
  <c r="V270" i="2"/>
  <c r="Y270" i="2"/>
  <c r="AC270" i="2"/>
  <c r="AE270" i="2"/>
  <c r="AG270" i="2"/>
  <c r="V271" i="2"/>
  <c r="Y271" i="2"/>
  <c r="AC271" i="2"/>
  <c r="AE271" i="2"/>
  <c r="AG271" i="2"/>
  <c r="T272" i="2"/>
  <c r="V272" i="2"/>
  <c r="Y272" i="2"/>
  <c r="AC272" i="2"/>
  <c r="AE272" i="2"/>
  <c r="AG272" i="2"/>
  <c r="V273" i="2"/>
  <c r="Y273" i="2"/>
  <c r="AC273" i="2"/>
  <c r="AE273" i="2"/>
  <c r="AG273" i="2"/>
  <c r="V274" i="2"/>
  <c r="Y274" i="2"/>
  <c r="AC274" i="2"/>
  <c r="AE274" i="2"/>
  <c r="AG274" i="2"/>
  <c r="V275" i="2"/>
  <c r="Y275" i="2"/>
  <c r="AC275" i="2"/>
  <c r="AE275" i="2"/>
  <c r="AG275" i="2"/>
  <c r="V276" i="2"/>
  <c r="Y276" i="2"/>
  <c r="AC276" i="2"/>
  <c r="AE276" i="2"/>
  <c r="AG276" i="2"/>
  <c r="V277" i="2"/>
  <c r="Y277" i="2"/>
  <c r="AC277" i="2"/>
  <c r="AE277" i="2"/>
  <c r="AG277" i="2"/>
  <c r="V278" i="2"/>
  <c r="Y278" i="2"/>
  <c r="AC278" i="2"/>
  <c r="AE278" i="2"/>
  <c r="AG278" i="2"/>
  <c r="V279" i="2"/>
  <c r="Y279" i="2"/>
  <c r="AC279" i="2"/>
  <c r="AE279" i="2"/>
  <c r="AG279" i="2"/>
  <c r="V280" i="2"/>
  <c r="Y280" i="2"/>
  <c r="AC280" i="2"/>
  <c r="AE280" i="2"/>
  <c r="AG280" i="2"/>
  <c r="V281" i="2"/>
  <c r="Y281" i="2"/>
  <c r="AC281" i="2"/>
  <c r="AE281" i="2"/>
  <c r="AG281" i="2"/>
  <c r="V282" i="2"/>
  <c r="Y282" i="2"/>
  <c r="AC282" i="2"/>
  <c r="AE282" i="2"/>
  <c r="AG282" i="2"/>
  <c r="T283" i="2"/>
  <c r="V283" i="2"/>
  <c r="Y283" i="2"/>
  <c r="AE283" i="2"/>
  <c r="AG283" i="2"/>
  <c r="T284" i="2"/>
  <c r="V284" i="2"/>
  <c r="Y284" i="2"/>
  <c r="AE284" i="2"/>
  <c r="AG284" i="2"/>
  <c r="T285" i="2"/>
  <c r="V285" i="2"/>
  <c r="Y285" i="2"/>
  <c r="AE285" i="2"/>
  <c r="AG285" i="2"/>
  <c r="V286" i="2"/>
  <c r="Y286" i="2"/>
  <c r="AC286" i="2"/>
  <c r="AE286" i="2"/>
  <c r="AG286" i="2"/>
  <c r="T287" i="2"/>
  <c r="V287" i="2"/>
  <c r="Y287" i="2"/>
  <c r="AC287" i="2"/>
  <c r="AE287" i="2"/>
  <c r="AG287" i="2"/>
  <c r="T288" i="2"/>
  <c r="V288" i="2"/>
  <c r="Y288" i="2"/>
  <c r="AC288" i="2"/>
  <c r="AE288" i="2"/>
  <c r="AG288" i="2"/>
  <c r="T289" i="2"/>
  <c r="V289" i="2"/>
  <c r="Y289" i="2"/>
  <c r="AE289" i="2"/>
  <c r="AG289" i="2"/>
  <c r="T290" i="2"/>
  <c r="V290" i="2"/>
  <c r="Y290" i="2"/>
  <c r="AC290" i="2"/>
  <c r="AE290" i="2"/>
  <c r="AG290" i="2"/>
  <c r="T291" i="2"/>
  <c r="V291" i="2"/>
  <c r="Y291" i="2"/>
  <c r="C291" i="2"/>
  <c r="AE291" i="2"/>
  <c r="AG291" i="2"/>
  <c r="T292" i="2"/>
  <c r="V292" i="2"/>
  <c r="Y292" i="2"/>
  <c r="AE292" i="2"/>
  <c r="AG292" i="2"/>
  <c r="T293" i="2"/>
  <c r="V293" i="2"/>
  <c r="Y293" i="2"/>
  <c r="AE293" i="2"/>
  <c r="AG293" i="2"/>
  <c r="T294" i="2"/>
  <c r="V294" i="2"/>
  <c r="Y294" i="2"/>
  <c r="AE294" i="2"/>
  <c r="AG294" i="2"/>
  <c r="T295" i="2"/>
  <c r="V295" i="2"/>
  <c r="Y295" i="2"/>
  <c r="C295" i="2"/>
  <c r="AE295" i="2"/>
  <c r="AG295" i="2"/>
  <c r="V296" i="2"/>
  <c r="Y296" i="2"/>
  <c r="AC296" i="2"/>
  <c r="AE296" i="2"/>
  <c r="AG296" i="2"/>
  <c r="T297" i="2"/>
  <c r="V297" i="2"/>
  <c r="Y297" i="2"/>
  <c r="AE297" i="2"/>
  <c r="AG297" i="2"/>
  <c r="V298" i="2"/>
  <c r="Y298" i="2"/>
  <c r="AC298" i="2"/>
  <c r="AE298" i="2"/>
  <c r="AG298" i="2"/>
  <c r="V299" i="2"/>
  <c r="Y299" i="2"/>
  <c r="AC299" i="2"/>
  <c r="AE299" i="2"/>
  <c r="AG299" i="2"/>
  <c r="V300" i="2"/>
  <c r="Y300" i="2"/>
  <c r="AC300" i="2"/>
  <c r="AE300" i="2"/>
  <c r="AG300" i="2"/>
  <c r="T301" i="2"/>
  <c r="V301" i="2"/>
  <c r="Y301" i="2"/>
  <c r="AC301" i="2"/>
  <c r="AE301" i="2"/>
  <c r="AG301" i="2"/>
  <c r="T302" i="2"/>
  <c r="V302" i="2"/>
  <c r="Y302" i="2"/>
  <c r="AE302" i="2"/>
  <c r="AG302" i="2"/>
  <c r="T303" i="2"/>
  <c r="V303" i="2"/>
  <c r="Y303" i="2"/>
  <c r="AE303" i="2"/>
  <c r="AG303" i="2"/>
  <c r="T304" i="2"/>
  <c r="V304" i="2"/>
  <c r="Y304" i="2"/>
  <c r="C304" i="2"/>
  <c r="AE304" i="2"/>
  <c r="AG304" i="2"/>
  <c r="T305" i="2"/>
  <c r="V305" i="2"/>
  <c r="Y305" i="2"/>
  <c r="AE305" i="2"/>
  <c r="AG305" i="2"/>
  <c r="T306" i="2"/>
  <c r="V306" i="2"/>
  <c r="Y306" i="2"/>
  <c r="AE306" i="2"/>
  <c r="AG306" i="2"/>
  <c r="T307" i="2"/>
  <c r="V307" i="2"/>
  <c r="Y307" i="2"/>
  <c r="AE307" i="2"/>
  <c r="AG307" i="2"/>
  <c r="T308" i="2"/>
  <c r="V308" i="2"/>
  <c r="Y308" i="2"/>
  <c r="AE308" i="2"/>
  <c r="AG308" i="2"/>
  <c r="T309" i="2"/>
  <c r="V309" i="2"/>
  <c r="Y309" i="2"/>
  <c r="AE309" i="2"/>
  <c r="AG309" i="2"/>
  <c r="T310" i="2"/>
  <c r="V310" i="2"/>
  <c r="Y310" i="2"/>
  <c r="AE310" i="2"/>
  <c r="AG310" i="2"/>
  <c r="T311" i="2"/>
  <c r="V311" i="2"/>
  <c r="Y311" i="2"/>
  <c r="AE311" i="2"/>
  <c r="AG311" i="2"/>
  <c r="T312" i="2"/>
  <c r="V312" i="2"/>
  <c r="Y312" i="2"/>
  <c r="AE312" i="2"/>
  <c r="AG312" i="2"/>
  <c r="T313" i="2"/>
  <c r="V313" i="2"/>
  <c r="Y313" i="2"/>
  <c r="AE313" i="2"/>
  <c r="AG313" i="2"/>
  <c r="T314" i="2"/>
  <c r="V314" i="2"/>
  <c r="Y314" i="2"/>
  <c r="AE314" i="2"/>
  <c r="AG314" i="2"/>
  <c r="T315" i="2"/>
  <c r="V315" i="2"/>
  <c r="Y315" i="2"/>
  <c r="AE315" i="2"/>
  <c r="AG315" i="2"/>
  <c r="T316" i="2"/>
  <c r="V316" i="2"/>
  <c r="Y316" i="2"/>
  <c r="AE316" i="2"/>
  <c r="AG316" i="2"/>
  <c r="T317" i="2"/>
  <c r="V317" i="2"/>
  <c r="Y317" i="2"/>
  <c r="AE317" i="2"/>
  <c r="AG317" i="2"/>
  <c r="T318" i="2"/>
  <c r="V318" i="2"/>
  <c r="Y318" i="2"/>
  <c r="AE318" i="2"/>
  <c r="AG318" i="2"/>
  <c r="T319" i="2"/>
  <c r="V319" i="2"/>
  <c r="Y319" i="2"/>
  <c r="AE319" i="2"/>
  <c r="AG319" i="2"/>
  <c r="T320" i="2"/>
  <c r="V320" i="2"/>
  <c r="Y320" i="2"/>
  <c r="AE320" i="2"/>
  <c r="AG320" i="2"/>
  <c r="T321" i="2"/>
  <c r="V321" i="2"/>
  <c r="Y321" i="2"/>
  <c r="AE321" i="2"/>
  <c r="AG321" i="2"/>
  <c r="T322" i="2"/>
  <c r="V322" i="2"/>
  <c r="Y322" i="2"/>
  <c r="AE322" i="2"/>
  <c r="AG322" i="2"/>
  <c r="T323" i="2"/>
  <c r="V323" i="2"/>
  <c r="Y323" i="2"/>
  <c r="AE323" i="2"/>
  <c r="AG323" i="2"/>
  <c r="T324" i="2"/>
  <c r="V324" i="2"/>
  <c r="Y324" i="2"/>
  <c r="AE324" i="2"/>
  <c r="AG324" i="2"/>
  <c r="T325" i="2"/>
  <c r="V325" i="2"/>
  <c r="Y325" i="2"/>
  <c r="AE325" i="2"/>
  <c r="AG325" i="2"/>
  <c r="T326" i="2"/>
  <c r="V326" i="2"/>
  <c r="Y326" i="2"/>
  <c r="AE326" i="2"/>
  <c r="AG326" i="2"/>
  <c r="T327" i="2"/>
  <c r="V327" i="2"/>
  <c r="Y327" i="2"/>
  <c r="AE327" i="2"/>
  <c r="AG327" i="2"/>
  <c r="T328" i="2"/>
  <c r="V328" i="2"/>
  <c r="Y328" i="2"/>
  <c r="AE328" i="2"/>
  <c r="AG328" i="2"/>
  <c r="T329" i="2"/>
  <c r="V329" i="2"/>
  <c r="Y329" i="2"/>
  <c r="AE329" i="2"/>
  <c r="AG329" i="2"/>
  <c r="T330" i="2"/>
  <c r="V330" i="2"/>
  <c r="Y330" i="2"/>
  <c r="AE330" i="2"/>
  <c r="AG330" i="2"/>
  <c r="T331" i="2"/>
  <c r="V331" i="2"/>
  <c r="Y331" i="2"/>
  <c r="AE331" i="2"/>
  <c r="AG331" i="2"/>
  <c r="T332" i="2"/>
  <c r="V332" i="2"/>
  <c r="Y332" i="2"/>
  <c r="AE332" i="2"/>
  <c r="AG332" i="2"/>
  <c r="T333" i="2"/>
  <c r="V333" i="2"/>
  <c r="Y333" i="2"/>
  <c r="AE333" i="2"/>
  <c r="AG333" i="2"/>
  <c r="T334" i="2"/>
  <c r="V334" i="2"/>
  <c r="Y334" i="2"/>
  <c r="AE334" i="2"/>
  <c r="AG334" i="2"/>
  <c r="T335" i="2"/>
  <c r="V335" i="2"/>
  <c r="Y335" i="2"/>
  <c r="AE335" i="2"/>
  <c r="AG335" i="2"/>
  <c r="T336" i="2"/>
  <c r="V336" i="2"/>
  <c r="Y336" i="2"/>
  <c r="AE336" i="2"/>
  <c r="AG336" i="2"/>
  <c r="T337" i="2"/>
  <c r="V337" i="2"/>
  <c r="Y337" i="2"/>
  <c r="AE337" i="2"/>
  <c r="AG337" i="2"/>
  <c r="T338" i="2"/>
  <c r="V338" i="2"/>
  <c r="Y338" i="2"/>
  <c r="AE338" i="2"/>
  <c r="AG338" i="2"/>
  <c r="T339" i="2"/>
  <c r="V339" i="2"/>
  <c r="Y339" i="2"/>
  <c r="AE339" i="2"/>
  <c r="AG339" i="2"/>
  <c r="T340" i="2"/>
  <c r="V340" i="2"/>
  <c r="Y340" i="2"/>
  <c r="AE340" i="2"/>
  <c r="AG340" i="2"/>
  <c r="T341" i="2"/>
  <c r="V341" i="2"/>
  <c r="Y341" i="2"/>
  <c r="AE341" i="2"/>
  <c r="AG341" i="2"/>
  <c r="T342" i="2"/>
  <c r="V342" i="2"/>
  <c r="Y342" i="2"/>
  <c r="AE342" i="2"/>
  <c r="AG342" i="2"/>
  <c r="T343" i="2"/>
  <c r="V343" i="2"/>
  <c r="Y343" i="2"/>
  <c r="AE343" i="2"/>
  <c r="AG343" i="2"/>
  <c r="T344" i="2"/>
  <c r="V344" i="2"/>
  <c r="Y344" i="2"/>
  <c r="AE344" i="2"/>
  <c r="AG344" i="2"/>
  <c r="T345" i="2"/>
  <c r="V345" i="2"/>
  <c r="Y345" i="2"/>
  <c r="C345" i="2"/>
  <c r="AE345" i="2"/>
  <c r="AG345" i="2"/>
  <c r="T346" i="2"/>
  <c r="V346" i="2"/>
  <c r="Y346" i="2"/>
  <c r="AE346" i="2"/>
  <c r="AG346" i="2"/>
  <c r="T347" i="2"/>
  <c r="V347" i="2"/>
  <c r="Y347" i="2"/>
  <c r="AE347" i="2"/>
  <c r="AG347" i="2"/>
  <c r="T348" i="2"/>
  <c r="V348" i="2"/>
  <c r="Y348" i="2"/>
  <c r="C348" i="2"/>
  <c r="AE348" i="2"/>
  <c r="AG348" i="2"/>
  <c r="T349" i="2"/>
  <c r="V349" i="2"/>
  <c r="Y349" i="2"/>
  <c r="AE349" i="2"/>
  <c r="AG349" i="2"/>
  <c r="T350" i="2"/>
  <c r="V350" i="2"/>
  <c r="Y350" i="2"/>
  <c r="AE350" i="2"/>
  <c r="AG350" i="2"/>
  <c r="T351" i="2"/>
  <c r="V351" i="2"/>
  <c r="Y351" i="2"/>
  <c r="AE351" i="2"/>
  <c r="AG351" i="2"/>
  <c r="T352" i="2"/>
  <c r="V352" i="2"/>
  <c r="Y352" i="2"/>
  <c r="AE352" i="2"/>
  <c r="AG352" i="2"/>
  <c r="T353" i="2"/>
  <c r="V353" i="2"/>
  <c r="Y353" i="2"/>
  <c r="AE353" i="2"/>
  <c r="AG353" i="2"/>
  <c r="T354" i="2"/>
  <c r="V354" i="2"/>
  <c r="Y354" i="2"/>
  <c r="AE354" i="2"/>
  <c r="AG354" i="2"/>
  <c r="T355" i="2"/>
  <c r="V355" i="2"/>
  <c r="Y355" i="2"/>
  <c r="AE355" i="2"/>
  <c r="AG355" i="2"/>
  <c r="T356" i="2"/>
  <c r="V356" i="2"/>
  <c r="Y356" i="2"/>
  <c r="AE356" i="2"/>
  <c r="AG356" i="2"/>
  <c r="T357" i="2"/>
  <c r="V357" i="2"/>
  <c r="Y357" i="2"/>
  <c r="AE357" i="2"/>
  <c r="AG357" i="2"/>
  <c r="T358" i="2"/>
  <c r="V358" i="2"/>
  <c r="Y358" i="2"/>
  <c r="AE358" i="2"/>
  <c r="AG358" i="2"/>
  <c r="T359" i="2"/>
  <c r="V359" i="2"/>
  <c r="Y359" i="2"/>
  <c r="AE359" i="2"/>
  <c r="AG359" i="2"/>
  <c r="T360" i="2"/>
  <c r="V360" i="2"/>
  <c r="Y360" i="2"/>
  <c r="AE360" i="2"/>
  <c r="AG360" i="2"/>
  <c r="T361" i="2"/>
  <c r="V361" i="2"/>
  <c r="Y361" i="2"/>
  <c r="AE361" i="2"/>
  <c r="AG361" i="2"/>
  <c r="T362" i="2"/>
  <c r="V362" i="2"/>
  <c r="Y362" i="2"/>
  <c r="AE362" i="2"/>
  <c r="AG362" i="2"/>
  <c r="T363" i="2"/>
  <c r="V363" i="2"/>
  <c r="Y363" i="2"/>
  <c r="AE363" i="2"/>
  <c r="AG363" i="2"/>
  <c r="T364" i="2"/>
  <c r="V364" i="2"/>
  <c r="Y364" i="2"/>
  <c r="AE364" i="2"/>
  <c r="AG364" i="2"/>
  <c r="T365" i="2"/>
  <c r="V365" i="2"/>
  <c r="Y365" i="2"/>
  <c r="AE365" i="2"/>
  <c r="AG365" i="2"/>
  <c r="T366" i="2"/>
  <c r="V366" i="2"/>
  <c r="Y366" i="2"/>
  <c r="AE366" i="2"/>
  <c r="AG366" i="2"/>
  <c r="T367" i="2"/>
  <c r="V367" i="2"/>
  <c r="Y367" i="2"/>
  <c r="C367" i="2"/>
  <c r="AE367" i="2"/>
  <c r="AG367" i="2"/>
  <c r="T368" i="2"/>
  <c r="V368" i="2"/>
  <c r="Y368" i="2"/>
  <c r="AE368" i="2"/>
  <c r="AG368" i="2"/>
  <c r="T369" i="2"/>
  <c r="V369" i="2"/>
  <c r="Y369" i="2"/>
  <c r="AC369" i="2"/>
  <c r="AE369" i="2"/>
  <c r="AG369" i="2"/>
  <c r="T370" i="2"/>
  <c r="V370" i="2"/>
  <c r="Y370" i="2"/>
  <c r="AE370" i="2"/>
  <c r="AG370" i="2"/>
  <c r="T371" i="2"/>
  <c r="V371" i="2"/>
  <c r="Y371" i="2"/>
  <c r="AE371" i="2"/>
  <c r="AG371" i="2"/>
  <c r="T372" i="2"/>
  <c r="V372" i="2"/>
  <c r="Y372" i="2"/>
  <c r="AE372" i="2"/>
  <c r="AG372" i="2"/>
  <c r="T373" i="2"/>
  <c r="V373" i="2"/>
  <c r="Y373" i="2"/>
  <c r="AE373" i="2"/>
  <c r="AG373" i="2"/>
  <c r="T374" i="2"/>
  <c r="V374" i="2"/>
  <c r="Y374" i="2"/>
  <c r="C374" i="2"/>
  <c r="AE374" i="2"/>
  <c r="AG374" i="2"/>
  <c r="T375" i="2"/>
  <c r="V375" i="2"/>
  <c r="Y375" i="2"/>
  <c r="AE375" i="2"/>
  <c r="AG375" i="2"/>
  <c r="T376" i="2"/>
  <c r="V376" i="2"/>
  <c r="Y376" i="2"/>
  <c r="AE376" i="2"/>
  <c r="AG376" i="2"/>
  <c r="T377" i="2"/>
  <c r="V377" i="2"/>
  <c r="Y377" i="2"/>
  <c r="AE377" i="2"/>
  <c r="AG377" i="2"/>
  <c r="T378" i="2"/>
  <c r="V378" i="2"/>
  <c r="Y378" i="2"/>
  <c r="AE378" i="2"/>
  <c r="AG378" i="2"/>
  <c r="T379" i="2"/>
  <c r="V379" i="2"/>
  <c r="Y379" i="2"/>
  <c r="AE379" i="2"/>
  <c r="AG379" i="2"/>
  <c r="T380" i="2"/>
  <c r="V380" i="2"/>
  <c r="Y380" i="2"/>
  <c r="AE380" i="2"/>
  <c r="AG380" i="2"/>
  <c r="T381" i="2"/>
  <c r="V381" i="2"/>
  <c r="Y381" i="2"/>
  <c r="AE381" i="2"/>
  <c r="AG381" i="2"/>
  <c r="T382" i="2"/>
  <c r="V382" i="2"/>
  <c r="Y382" i="2"/>
  <c r="AE382" i="2"/>
  <c r="AG382" i="2"/>
  <c r="T383" i="2"/>
  <c r="V383" i="2"/>
  <c r="Y383" i="2"/>
  <c r="AE383" i="2"/>
  <c r="AG383" i="2"/>
  <c r="T384" i="2"/>
  <c r="V384" i="2"/>
  <c r="Y384" i="2"/>
  <c r="AE384" i="2"/>
  <c r="AG384" i="2"/>
  <c r="T385" i="2"/>
  <c r="V385" i="2"/>
  <c r="Y385" i="2"/>
  <c r="AE385" i="2"/>
  <c r="AG385" i="2"/>
  <c r="T386" i="2"/>
  <c r="V386" i="2"/>
  <c r="Y386" i="2"/>
  <c r="AE386" i="2"/>
  <c r="AG386" i="2"/>
  <c r="T387" i="2"/>
  <c r="V387" i="2"/>
  <c r="Y387" i="2"/>
  <c r="AE387" i="2"/>
  <c r="AG387" i="2"/>
  <c r="T388" i="2"/>
  <c r="V388" i="2"/>
  <c r="Y388" i="2"/>
  <c r="AE388" i="2"/>
  <c r="AG388" i="2"/>
  <c r="T389" i="2"/>
  <c r="V389" i="2"/>
  <c r="Y389" i="2"/>
  <c r="AE389" i="2"/>
  <c r="AG389" i="2"/>
  <c r="T390" i="2"/>
  <c r="V390" i="2"/>
  <c r="Y390" i="2"/>
  <c r="AE390" i="2"/>
  <c r="AG390" i="2"/>
  <c r="T391" i="2"/>
  <c r="V391" i="2"/>
  <c r="Y391" i="2"/>
  <c r="AE391" i="2"/>
  <c r="AG391" i="2"/>
  <c r="T392" i="2"/>
  <c r="V392" i="2"/>
  <c r="Y392" i="2"/>
  <c r="AE392" i="2"/>
  <c r="AG392" i="2"/>
  <c r="T393" i="2"/>
  <c r="V393" i="2"/>
  <c r="Y393" i="2"/>
  <c r="AC393" i="2"/>
  <c r="AE393" i="2"/>
  <c r="AG393" i="2"/>
  <c r="T394" i="2"/>
  <c r="V394" i="2"/>
  <c r="Y394" i="2"/>
  <c r="AC394" i="2"/>
  <c r="AE394" i="2"/>
  <c r="AG394" i="2"/>
  <c r="T395" i="2"/>
  <c r="V395" i="2"/>
  <c r="Y395" i="2"/>
  <c r="AC395" i="2"/>
  <c r="AE395" i="2"/>
  <c r="AG395" i="2"/>
  <c r="T396" i="2"/>
  <c r="V396" i="2"/>
  <c r="Y396" i="2"/>
  <c r="AC396" i="2"/>
  <c r="AE396" i="2"/>
  <c r="AG396" i="2"/>
  <c r="T397" i="2"/>
  <c r="V397" i="2"/>
  <c r="Y397" i="2"/>
  <c r="AC397" i="2"/>
  <c r="AE397" i="2"/>
  <c r="AG397" i="2"/>
  <c r="T398" i="2"/>
  <c r="V398" i="2"/>
  <c r="Y398" i="2"/>
  <c r="AC398" i="2"/>
  <c r="AE398" i="2"/>
  <c r="AG398" i="2"/>
  <c r="T399" i="2"/>
  <c r="V399" i="2"/>
  <c r="Y399" i="2"/>
  <c r="AE399" i="2"/>
  <c r="AG399" i="2"/>
  <c r="T400" i="2"/>
  <c r="V400" i="2"/>
  <c r="Y400" i="2"/>
  <c r="AE400" i="2"/>
  <c r="AG400" i="2"/>
  <c r="V401" i="2"/>
  <c r="Y401" i="2"/>
  <c r="AC401" i="2"/>
  <c r="AE401" i="2"/>
  <c r="AG401" i="2"/>
  <c r="T402" i="2"/>
  <c r="V402" i="2"/>
  <c r="Y402" i="2"/>
  <c r="AE402" i="2"/>
  <c r="AG402" i="2"/>
  <c r="V403" i="2"/>
  <c r="Y403" i="2"/>
  <c r="AC403" i="2"/>
  <c r="AE403" i="2"/>
  <c r="AG403" i="2"/>
  <c r="V404" i="2"/>
  <c r="Y404" i="2"/>
  <c r="AC404" i="2"/>
  <c r="AE404" i="2"/>
  <c r="AG404" i="2"/>
  <c r="V405" i="2"/>
  <c r="Y405" i="2"/>
  <c r="AC405" i="2"/>
  <c r="AE405" i="2"/>
  <c r="AG405" i="2"/>
  <c r="V406" i="2"/>
  <c r="Y406" i="2"/>
  <c r="AC406" i="2"/>
  <c r="AE406" i="2"/>
  <c r="AG406" i="2"/>
  <c r="V407" i="2"/>
  <c r="Y407" i="2"/>
  <c r="AC407" i="2"/>
  <c r="AE407" i="2"/>
  <c r="AG407" i="2"/>
  <c r="V408" i="2"/>
  <c r="Y408" i="2"/>
  <c r="AC408" i="2"/>
  <c r="AE408" i="2"/>
  <c r="AG408" i="2"/>
  <c r="V409" i="2"/>
  <c r="Y409" i="2"/>
  <c r="AC409" i="2"/>
  <c r="AE409" i="2"/>
  <c r="AG409" i="2"/>
  <c r="T410" i="2"/>
  <c r="V410" i="2"/>
  <c r="Y410" i="2"/>
  <c r="AC410" i="2"/>
  <c r="AE410" i="2"/>
  <c r="AG410" i="2"/>
  <c r="T411" i="2"/>
  <c r="V411" i="2"/>
  <c r="Y411" i="2"/>
  <c r="AC411" i="2"/>
  <c r="AE411" i="2"/>
  <c r="AG411" i="2"/>
  <c r="T412" i="2"/>
  <c r="V412" i="2"/>
  <c r="Y412" i="2"/>
  <c r="AE412" i="2"/>
  <c r="AG412" i="2"/>
  <c r="T413" i="2"/>
  <c r="V413" i="2"/>
  <c r="Y413" i="2"/>
  <c r="AE413" i="2"/>
  <c r="AG413" i="2"/>
  <c r="T414" i="2"/>
  <c r="V414" i="2"/>
  <c r="Y414" i="2"/>
  <c r="AC414" i="2"/>
  <c r="AE414" i="2"/>
  <c r="AG414" i="2"/>
  <c r="T415" i="2"/>
  <c r="V415" i="2"/>
  <c r="Y415" i="2"/>
  <c r="AE415" i="2"/>
  <c r="AG415" i="2"/>
  <c r="T416" i="2"/>
  <c r="V416" i="2"/>
  <c r="Y416" i="2"/>
  <c r="AE416" i="2"/>
  <c r="AG416" i="2"/>
  <c r="T417" i="2"/>
  <c r="V417" i="2"/>
  <c r="Y417" i="2"/>
  <c r="AE417" i="2"/>
  <c r="AG417" i="2"/>
  <c r="T418" i="2"/>
  <c r="V418" i="2"/>
  <c r="Y418" i="2"/>
  <c r="AE418" i="2"/>
  <c r="AG418" i="2"/>
  <c r="T419" i="2"/>
  <c r="V419" i="2"/>
  <c r="Y419" i="2"/>
  <c r="AE419" i="2"/>
  <c r="AG419" i="2"/>
  <c r="T420" i="2"/>
  <c r="V420" i="2"/>
  <c r="Y420" i="2"/>
  <c r="AE420" i="2"/>
  <c r="AG420" i="2"/>
  <c r="T421" i="2"/>
  <c r="V421" i="2"/>
  <c r="Y421" i="2"/>
  <c r="AE421" i="2"/>
  <c r="AG421" i="2"/>
  <c r="T422" i="2"/>
  <c r="V422" i="2"/>
  <c r="Y422" i="2"/>
  <c r="AE422" i="2"/>
  <c r="AG422" i="2"/>
  <c r="T423" i="2"/>
  <c r="V423" i="2"/>
  <c r="Y423" i="2"/>
  <c r="AC423" i="2"/>
  <c r="AE423" i="2"/>
  <c r="AG423" i="2"/>
  <c r="T424" i="2"/>
  <c r="V424" i="2"/>
  <c r="Y424" i="2"/>
  <c r="AC424" i="2"/>
  <c r="AE424" i="2"/>
  <c r="AG424" i="2"/>
  <c r="T425" i="2"/>
  <c r="V425" i="2"/>
  <c r="Y425" i="2"/>
  <c r="AE425" i="2"/>
  <c r="AG425" i="2"/>
  <c r="T426" i="2"/>
  <c r="V426" i="2"/>
  <c r="Y426" i="2"/>
  <c r="AE426" i="2"/>
  <c r="AG426" i="2"/>
  <c r="T427" i="2"/>
  <c r="V427" i="2"/>
  <c r="Y427" i="2"/>
  <c r="AE427" i="2"/>
  <c r="AG427" i="2"/>
  <c r="T428" i="2"/>
  <c r="V428" i="2"/>
  <c r="Y428" i="2"/>
  <c r="AC428" i="2"/>
  <c r="AE428" i="2"/>
  <c r="AG428" i="2"/>
  <c r="T429" i="2"/>
  <c r="V429" i="2"/>
  <c r="Y429" i="2"/>
  <c r="AC429" i="2"/>
  <c r="AE429" i="2"/>
  <c r="AG429" i="2"/>
  <c r="V430" i="2"/>
  <c r="Y430" i="2"/>
  <c r="AC430" i="2"/>
  <c r="AE430" i="2"/>
  <c r="AG430" i="2"/>
  <c r="V431" i="2"/>
  <c r="Y431" i="2"/>
  <c r="AC431" i="2"/>
  <c r="AE431" i="2"/>
  <c r="AG431" i="2"/>
  <c r="V432" i="2"/>
  <c r="Y432" i="2"/>
  <c r="AC432" i="2"/>
  <c r="AE432" i="2"/>
  <c r="AG432" i="2"/>
  <c r="V433" i="2"/>
  <c r="Y433" i="2"/>
  <c r="AC433" i="2"/>
  <c r="AE433" i="2"/>
  <c r="AG433" i="2"/>
  <c r="V434" i="2"/>
  <c r="Y434" i="2"/>
  <c r="AC434" i="2"/>
  <c r="AE434" i="2"/>
  <c r="AG434" i="2"/>
  <c r="T435" i="2"/>
  <c r="V435" i="2"/>
  <c r="Y435" i="2"/>
  <c r="AC435" i="2"/>
  <c r="AE435" i="2"/>
  <c r="AG435" i="2"/>
  <c r="T436" i="2"/>
  <c r="V436" i="2"/>
  <c r="Y436" i="2"/>
  <c r="AC436" i="2"/>
  <c r="AE436" i="2"/>
  <c r="AG436" i="2"/>
  <c r="T437" i="2"/>
  <c r="V437" i="2"/>
  <c r="Y437" i="2"/>
  <c r="AE437" i="2"/>
  <c r="AG437" i="2"/>
  <c r="V438" i="2"/>
  <c r="Y438" i="2"/>
  <c r="AC438" i="2"/>
  <c r="AE438" i="2"/>
  <c r="AG438" i="2"/>
  <c r="V439" i="2"/>
  <c r="Y439" i="2"/>
  <c r="AC439" i="2"/>
  <c r="AE439" i="2"/>
  <c r="AG439" i="2"/>
  <c r="V440" i="2"/>
  <c r="Y440" i="2"/>
  <c r="AC440" i="2"/>
  <c r="AE440" i="2"/>
  <c r="AG440" i="2"/>
  <c r="V441" i="2"/>
  <c r="Y441" i="2"/>
  <c r="AC441" i="2"/>
  <c r="AE441" i="2"/>
  <c r="AG441" i="2"/>
  <c r="V442" i="2"/>
  <c r="Y442" i="2"/>
  <c r="AC442" i="2"/>
  <c r="AE442" i="2"/>
  <c r="AG442" i="2"/>
  <c r="T443" i="2"/>
  <c r="V443" i="2"/>
  <c r="Y443" i="2"/>
  <c r="AC443" i="2"/>
  <c r="AE443" i="2"/>
  <c r="AG443" i="2"/>
  <c r="T444" i="2"/>
  <c r="V444" i="2"/>
  <c r="Y444" i="2"/>
  <c r="AC444" i="2"/>
  <c r="AE444" i="2"/>
  <c r="AG444" i="2"/>
  <c r="T445" i="2"/>
  <c r="V445" i="2"/>
  <c r="Y445" i="2"/>
  <c r="AE445" i="2"/>
  <c r="AG445" i="2"/>
  <c r="T446" i="2"/>
  <c r="V446" i="2"/>
  <c r="Y446" i="2"/>
  <c r="AC446" i="2"/>
  <c r="AE446" i="2"/>
  <c r="AG446" i="2"/>
  <c r="T447" i="2"/>
  <c r="V447" i="2"/>
  <c r="Y447" i="2"/>
  <c r="AE447" i="2"/>
  <c r="AG447" i="2"/>
  <c r="T448" i="2"/>
  <c r="V448" i="2"/>
  <c r="Y448" i="2"/>
  <c r="AC448" i="2"/>
  <c r="AE448" i="2"/>
  <c r="AG448" i="2"/>
  <c r="T449" i="2"/>
  <c r="V449" i="2"/>
  <c r="Y449" i="2"/>
  <c r="AE449" i="2"/>
  <c r="AG449" i="2"/>
  <c r="T450" i="2"/>
  <c r="V450" i="2"/>
  <c r="Y450" i="2"/>
  <c r="AE450" i="2"/>
  <c r="AG450" i="2"/>
  <c r="T451" i="2"/>
  <c r="V451" i="2"/>
  <c r="Y451" i="2"/>
  <c r="AE451" i="2"/>
  <c r="AG451" i="2"/>
  <c r="T452" i="2"/>
  <c r="V452" i="2"/>
  <c r="Y452" i="2"/>
  <c r="AC452" i="2"/>
  <c r="AE452" i="2"/>
  <c r="AG452" i="2"/>
  <c r="T453" i="2"/>
  <c r="V453" i="2"/>
  <c r="Y453" i="2"/>
  <c r="AE453" i="2"/>
  <c r="AG453" i="2"/>
  <c r="V454" i="2"/>
  <c r="Y454" i="2"/>
  <c r="AC454" i="2"/>
  <c r="AE454" i="2"/>
  <c r="AG454" i="2"/>
  <c r="V455" i="2"/>
  <c r="Y455" i="2"/>
  <c r="AC455" i="2"/>
  <c r="AE455" i="2"/>
  <c r="AG455" i="2"/>
  <c r="V456" i="2"/>
  <c r="Y456" i="2"/>
  <c r="AC456" i="2"/>
  <c r="AE456" i="2"/>
  <c r="AG456" i="2"/>
  <c r="T457" i="2"/>
  <c r="V457" i="2"/>
  <c r="Y457" i="2"/>
  <c r="AC457" i="2"/>
  <c r="AE457" i="2"/>
  <c r="AG457" i="2"/>
  <c r="T458" i="2"/>
  <c r="V458" i="2"/>
  <c r="Y458" i="2"/>
  <c r="AC458" i="2"/>
  <c r="AE458" i="2"/>
  <c r="AG458" i="2"/>
  <c r="T459" i="2"/>
  <c r="V459" i="2"/>
  <c r="Y459" i="2"/>
  <c r="AE459" i="2"/>
  <c r="AG459" i="2"/>
  <c r="T460" i="2"/>
  <c r="V460" i="2"/>
  <c r="Y460" i="2"/>
  <c r="AE460" i="2"/>
  <c r="AG460" i="2"/>
  <c r="V461" i="2"/>
  <c r="Y461" i="2"/>
  <c r="AC461" i="2"/>
  <c r="AE461" i="2"/>
  <c r="AG461" i="2"/>
  <c r="V462" i="2"/>
  <c r="Y462" i="2"/>
  <c r="AC462" i="2"/>
  <c r="AE462" i="2"/>
  <c r="AG462" i="2"/>
  <c r="V463" i="2"/>
  <c r="Y463" i="2"/>
  <c r="AC463" i="2"/>
  <c r="AE463" i="2"/>
  <c r="AG463" i="2"/>
  <c r="V464" i="2"/>
  <c r="Y464" i="2"/>
  <c r="AC464" i="2"/>
  <c r="AE464" i="2"/>
  <c r="AG464" i="2"/>
  <c r="V465" i="2"/>
  <c r="Y465" i="2"/>
  <c r="AC465" i="2"/>
  <c r="AE465" i="2"/>
  <c r="AG465" i="2"/>
  <c r="T466" i="2"/>
  <c r="V466" i="2"/>
  <c r="Y466" i="2"/>
  <c r="AC466" i="2"/>
  <c r="AE466" i="2"/>
  <c r="AG466" i="2"/>
  <c r="T467" i="2"/>
  <c r="V467" i="2"/>
  <c r="Y467" i="2"/>
  <c r="AC467" i="2"/>
  <c r="AE467" i="2"/>
  <c r="AG467" i="2"/>
  <c r="T468" i="2"/>
  <c r="V468" i="2"/>
  <c r="Y468" i="2"/>
  <c r="AE468" i="2"/>
  <c r="AG468" i="2"/>
  <c r="V469" i="2"/>
  <c r="Y469" i="2"/>
  <c r="AC469" i="2"/>
  <c r="AE469" i="2"/>
  <c r="AG469" i="2"/>
  <c r="T470" i="2"/>
  <c r="V470" i="2"/>
  <c r="Y470" i="2"/>
  <c r="AC470" i="2"/>
  <c r="AE470" i="2"/>
  <c r="AG470" i="2"/>
  <c r="T471" i="2"/>
  <c r="V471" i="2"/>
  <c r="Y471" i="2"/>
  <c r="AE471" i="2"/>
  <c r="AG471" i="2"/>
  <c r="T472" i="2"/>
  <c r="V472" i="2"/>
  <c r="Y472" i="2"/>
  <c r="AC472" i="2"/>
  <c r="AE472" i="2"/>
  <c r="AG472" i="2"/>
  <c r="T473" i="2"/>
  <c r="V473" i="2"/>
  <c r="Y473" i="2"/>
  <c r="AE473" i="2"/>
  <c r="AG473" i="2"/>
  <c r="V474" i="2"/>
  <c r="Y474" i="2"/>
  <c r="AC474" i="2"/>
  <c r="AE474" i="2"/>
  <c r="AG474" i="2"/>
  <c r="V475" i="2"/>
  <c r="Y475" i="2"/>
  <c r="AC475" i="2"/>
  <c r="AE475" i="2"/>
  <c r="AG475" i="2"/>
  <c r="T476" i="2"/>
  <c r="V476" i="2"/>
  <c r="Y476" i="2"/>
  <c r="AE476" i="2"/>
  <c r="AG476" i="2"/>
  <c r="T477" i="2"/>
  <c r="V477" i="2"/>
  <c r="Y477" i="2"/>
  <c r="AC477" i="2"/>
  <c r="AE477" i="2"/>
  <c r="AG477" i="2"/>
  <c r="T478" i="2"/>
  <c r="V478" i="2"/>
  <c r="Y478" i="2"/>
  <c r="AC478" i="2"/>
  <c r="AE478" i="2"/>
  <c r="AG478" i="2"/>
  <c r="T479" i="2"/>
  <c r="V479" i="2"/>
  <c r="Y479" i="2"/>
  <c r="AC479" i="2"/>
  <c r="AE479" i="2"/>
  <c r="AG479" i="2"/>
  <c r="V480" i="2"/>
  <c r="Y480" i="2"/>
  <c r="AC480" i="2"/>
  <c r="AE480" i="2"/>
  <c r="AG480" i="2"/>
  <c r="V481" i="2"/>
  <c r="Y481" i="2"/>
  <c r="AC481" i="2"/>
  <c r="AE481" i="2"/>
  <c r="AG481" i="2"/>
  <c r="V482" i="2"/>
  <c r="Y482" i="2"/>
  <c r="AC482" i="2"/>
  <c r="AE482" i="2"/>
  <c r="AG482" i="2"/>
  <c r="T483" i="2"/>
  <c r="V483" i="2"/>
  <c r="Y483" i="2"/>
  <c r="AC483" i="2"/>
  <c r="AE483" i="2"/>
  <c r="AG483" i="2"/>
  <c r="T484" i="2"/>
  <c r="V484" i="2"/>
  <c r="Y484" i="2"/>
  <c r="AC484" i="2"/>
  <c r="AE484" i="2"/>
  <c r="AG484" i="2"/>
  <c r="T485" i="2"/>
  <c r="V485" i="2"/>
  <c r="Y485" i="2"/>
  <c r="AC485" i="2"/>
  <c r="AE485" i="2"/>
  <c r="AG485" i="2"/>
  <c r="T486" i="2"/>
  <c r="V486" i="2"/>
  <c r="Y486" i="2"/>
  <c r="AE486" i="2"/>
  <c r="AG486" i="2"/>
  <c r="T487" i="2"/>
  <c r="V487" i="2"/>
  <c r="Y487" i="2"/>
  <c r="AE487" i="2"/>
  <c r="AG487" i="2"/>
  <c r="T488" i="2"/>
  <c r="V488" i="2"/>
  <c r="Y488" i="2"/>
  <c r="AE488" i="2"/>
  <c r="AG488" i="2"/>
  <c r="V489" i="2"/>
  <c r="Y489" i="2"/>
  <c r="AC489" i="2"/>
  <c r="AE489" i="2"/>
  <c r="AG489" i="2"/>
  <c r="V490" i="2"/>
  <c r="Y490" i="2"/>
  <c r="AC490" i="2"/>
  <c r="AE490" i="2"/>
  <c r="AG490" i="2"/>
  <c r="T491" i="2"/>
  <c r="V491" i="2"/>
  <c r="Y491" i="2"/>
  <c r="AC491" i="2"/>
  <c r="AE491" i="2"/>
  <c r="AG491" i="2"/>
  <c r="V492" i="2"/>
  <c r="Y492" i="2"/>
  <c r="AC492" i="2"/>
  <c r="AE492" i="2"/>
  <c r="AG492" i="2"/>
  <c r="T493" i="2"/>
  <c r="V493" i="2"/>
  <c r="Y493" i="2"/>
  <c r="AE493" i="2"/>
  <c r="AG493" i="2"/>
  <c r="T494" i="2"/>
  <c r="V494" i="2"/>
  <c r="Y494" i="2"/>
  <c r="AE494" i="2"/>
  <c r="AG494" i="2"/>
  <c r="T495" i="2"/>
  <c r="V495" i="2"/>
  <c r="Y495" i="2"/>
  <c r="AE495" i="2"/>
  <c r="AG495" i="2"/>
  <c r="T496" i="2"/>
  <c r="V496" i="2"/>
  <c r="Y496" i="2"/>
  <c r="AC496" i="2"/>
  <c r="AE496" i="2"/>
  <c r="AG496" i="2"/>
  <c r="T497" i="2"/>
  <c r="V497" i="2"/>
  <c r="Y497" i="2"/>
  <c r="AC497" i="2"/>
  <c r="AE497" i="2"/>
  <c r="AG497" i="2"/>
  <c r="T498" i="2"/>
  <c r="V498" i="2"/>
  <c r="Y498" i="2"/>
  <c r="AC498" i="2"/>
  <c r="AE498" i="2"/>
  <c r="AG498" i="2"/>
  <c r="V499" i="2"/>
  <c r="Y499" i="2"/>
  <c r="AC499" i="2"/>
  <c r="AE499" i="2"/>
  <c r="AG499" i="2"/>
  <c r="V500" i="2"/>
  <c r="Y500" i="2"/>
  <c r="AC500" i="2"/>
  <c r="AE500" i="2"/>
  <c r="AG500" i="2"/>
  <c r="V501" i="2"/>
  <c r="Y501" i="2"/>
  <c r="AC501" i="2"/>
  <c r="AE501" i="2"/>
  <c r="AG501" i="2"/>
  <c r="V502" i="2"/>
  <c r="Y502" i="2"/>
  <c r="AC502" i="2"/>
  <c r="AE502" i="2"/>
  <c r="AG502" i="2"/>
  <c r="V503" i="2"/>
  <c r="Y503" i="2"/>
  <c r="AC503" i="2"/>
  <c r="AE503" i="2"/>
  <c r="AG503" i="2"/>
  <c r="V504" i="2"/>
  <c r="Y504" i="2"/>
  <c r="AC504" i="2"/>
  <c r="AE504" i="2"/>
  <c r="AG504" i="2"/>
  <c r="V505" i="2"/>
  <c r="Y505" i="2"/>
  <c r="AC505" i="2"/>
  <c r="AE505" i="2"/>
  <c r="AG505" i="2"/>
  <c r="V506" i="2"/>
  <c r="Y506" i="2"/>
  <c r="AC506" i="2"/>
  <c r="AE506" i="2"/>
  <c r="AG506" i="2"/>
  <c r="V507" i="2"/>
  <c r="Y507" i="2"/>
  <c r="AC507" i="2"/>
  <c r="AE507" i="2"/>
  <c r="AG507" i="2"/>
  <c r="V508" i="2"/>
  <c r="Y508" i="2"/>
  <c r="AC508" i="2"/>
  <c r="AE508" i="2"/>
  <c r="AG508" i="2"/>
  <c r="V509" i="2"/>
  <c r="Y509" i="2"/>
  <c r="AC509" i="2"/>
  <c r="AE509" i="2"/>
  <c r="AG509" i="2"/>
  <c r="V510" i="2"/>
  <c r="Y510" i="2"/>
  <c r="AC510" i="2"/>
  <c r="AE510" i="2"/>
  <c r="AG510" i="2"/>
  <c r="V511" i="2"/>
  <c r="Y511" i="2"/>
  <c r="AC511" i="2"/>
  <c r="AE511" i="2"/>
  <c r="AG511" i="2"/>
  <c r="V512" i="2"/>
  <c r="Y512" i="2"/>
  <c r="AC512" i="2"/>
  <c r="AE512" i="2"/>
  <c r="AG512" i="2"/>
  <c r="T513" i="2"/>
  <c r="V513" i="2"/>
  <c r="Y513" i="2"/>
  <c r="AC513" i="2"/>
  <c r="AE513" i="2"/>
  <c r="AG513" i="2"/>
  <c r="T514" i="2"/>
  <c r="V514" i="2"/>
  <c r="Y514" i="2"/>
  <c r="AC514" i="2"/>
  <c r="AE514" i="2"/>
  <c r="AG514" i="2"/>
  <c r="V515" i="2"/>
  <c r="Y515" i="2"/>
  <c r="AC515" i="2"/>
  <c r="AE515" i="2"/>
  <c r="AG515" i="2"/>
  <c r="V516" i="2"/>
  <c r="Y516" i="2"/>
  <c r="AC516" i="2"/>
  <c r="AE516" i="2"/>
  <c r="AG516" i="2"/>
  <c r="V517" i="2"/>
  <c r="Y517" i="2"/>
  <c r="AC517" i="2"/>
  <c r="AE517" i="2"/>
  <c r="AG517" i="2"/>
  <c r="T518" i="2"/>
  <c r="V518" i="2"/>
  <c r="Y518" i="2"/>
  <c r="AC518" i="2"/>
  <c r="AE518" i="2"/>
  <c r="AG518" i="2"/>
  <c r="T519" i="2"/>
  <c r="V519" i="2"/>
  <c r="Y519" i="2"/>
  <c r="AC519" i="2"/>
  <c r="AE519" i="2"/>
  <c r="AG519" i="2"/>
  <c r="V520" i="2"/>
  <c r="Y520" i="2"/>
  <c r="AC520" i="2"/>
  <c r="AE520" i="2"/>
  <c r="AG520" i="2"/>
  <c r="V521" i="2"/>
  <c r="Y521" i="2"/>
  <c r="AC521" i="2"/>
  <c r="AE521" i="2"/>
  <c r="AG521" i="2"/>
  <c r="V522" i="2"/>
  <c r="Y522" i="2"/>
  <c r="AC522" i="2"/>
  <c r="AE522" i="2"/>
  <c r="AG522" i="2"/>
  <c r="V523" i="2"/>
  <c r="Y523" i="2"/>
  <c r="AC523" i="2"/>
  <c r="AE523" i="2"/>
  <c r="AG523" i="2"/>
  <c r="T524" i="2"/>
  <c r="V524" i="2"/>
  <c r="Y524" i="2"/>
  <c r="AC524" i="2"/>
  <c r="AE524" i="2"/>
  <c r="AG524" i="2"/>
  <c r="V525" i="2"/>
  <c r="Y525" i="2"/>
  <c r="AC525" i="2"/>
  <c r="AE525" i="2"/>
  <c r="AG525" i="2"/>
  <c r="T526" i="2"/>
  <c r="V526" i="2"/>
  <c r="Y526" i="2"/>
  <c r="AC526" i="2"/>
  <c r="AE526" i="2"/>
  <c r="AG526" i="2"/>
  <c r="V527" i="2"/>
  <c r="Y527" i="2"/>
  <c r="AC527" i="2"/>
  <c r="AE527" i="2"/>
  <c r="AG527" i="2"/>
  <c r="T528" i="2"/>
  <c r="V528" i="2"/>
  <c r="Y528" i="2"/>
  <c r="AC528" i="2"/>
  <c r="AE528" i="2"/>
  <c r="AG528" i="2"/>
  <c r="V529" i="2"/>
  <c r="Y529" i="2"/>
  <c r="AC529" i="2"/>
  <c r="AE529" i="2"/>
  <c r="AG529" i="2"/>
  <c r="T530" i="2"/>
  <c r="V530" i="2"/>
  <c r="Y530" i="2"/>
  <c r="AC530" i="2"/>
  <c r="AE530" i="2"/>
  <c r="AG530" i="2"/>
  <c r="V531" i="2"/>
  <c r="Y531" i="2"/>
  <c r="AC531" i="2"/>
  <c r="AE531" i="2"/>
  <c r="AG531" i="2"/>
  <c r="V532" i="2"/>
  <c r="Y532" i="2"/>
  <c r="AC532" i="2"/>
  <c r="AE532" i="2"/>
  <c r="AG532" i="2"/>
  <c r="V533" i="2"/>
  <c r="Y533" i="2"/>
  <c r="AC533" i="2"/>
  <c r="AE533" i="2"/>
  <c r="AG533" i="2"/>
  <c r="V534" i="2"/>
  <c r="Y534" i="2"/>
  <c r="AC534" i="2"/>
  <c r="AE534" i="2"/>
  <c r="AG534" i="2"/>
  <c r="V535" i="2"/>
  <c r="Y535" i="2"/>
  <c r="AC535" i="2"/>
  <c r="AE535" i="2"/>
  <c r="AG535" i="2"/>
  <c r="T536" i="2"/>
  <c r="V536" i="2"/>
  <c r="Y536" i="2"/>
  <c r="AC536" i="2"/>
  <c r="AE536" i="2"/>
  <c r="AG536" i="2"/>
  <c r="V537" i="2"/>
  <c r="Y537" i="2"/>
  <c r="AC537" i="2"/>
  <c r="AE537" i="2"/>
  <c r="AG537" i="2"/>
  <c r="V538" i="2"/>
  <c r="Y538" i="2"/>
  <c r="AC538" i="2"/>
  <c r="AE538" i="2"/>
  <c r="AG538" i="2"/>
  <c r="V539" i="2"/>
  <c r="Y539" i="2"/>
  <c r="AC539" i="2"/>
  <c r="AE539" i="2"/>
  <c r="AG539" i="2"/>
  <c r="V540" i="2"/>
  <c r="Y540" i="2"/>
  <c r="AC540" i="2"/>
  <c r="AE540" i="2"/>
  <c r="AG540" i="2"/>
  <c r="V541" i="2"/>
  <c r="Y541" i="2"/>
  <c r="AC541" i="2"/>
  <c r="AE541" i="2"/>
  <c r="AG541" i="2"/>
  <c r="V542" i="2"/>
  <c r="Y542" i="2"/>
  <c r="AC542" i="2"/>
  <c r="AE542" i="2"/>
  <c r="AG542" i="2"/>
  <c r="T543" i="2"/>
  <c r="V543" i="2"/>
  <c r="Y543" i="2"/>
  <c r="AE543" i="2"/>
  <c r="AG543" i="2"/>
  <c r="V544" i="2"/>
  <c r="Y544" i="2"/>
  <c r="AC544" i="2"/>
  <c r="AE544" i="2"/>
  <c r="AG544" i="2"/>
  <c r="T545" i="2"/>
  <c r="V545" i="2"/>
  <c r="Y545" i="2"/>
  <c r="AC545" i="2"/>
  <c r="AE545" i="2"/>
  <c r="AG545" i="2"/>
  <c r="T546" i="2"/>
  <c r="V546" i="2"/>
  <c r="Y546" i="2"/>
  <c r="AE546" i="2"/>
  <c r="AG546" i="2"/>
  <c r="T547" i="2"/>
  <c r="V547" i="2"/>
  <c r="Y547" i="2"/>
  <c r="AC547" i="2"/>
  <c r="AE547" i="2"/>
  <c r="AG547" i="2"/>
  <c r="V548" i="2"/>
  <c r="Y548" i="2"/>
  <c r="AC548" i="2"/>
  <c r="AE548" i="2"/>
  <c r="AG548" i="2"/>
  <c r="V549" i="2"/>
  <c r="Y549" i="2"/>
  <c r="AC549" i="2"/>
  <c r="AE549" i="2"/>
  <c r="AG549" i="2"/>
  <c r="V550" i="2"/>
  <c r="Y550" i="2"/>
  <c r="AC550" i="2"/>
  <c r="AE550" i="2"/>
  <c r="AG550" i="2"/>
  <c r="V551" i="2"/>
  <c r="Y551" i="2"/>
  <c r="AC551" i="2"/>
  <c r="AE551" i="2"/>
  <c r="AG551" i="2"/>
  <c r="V552" i="2"/>
  <c r="Y552" i="2"/>
  <c r="AC552" i="2"/>
  <c r="AE552" i="2"/>
  <c r="AG552" i="2"/>
  <c r="V553" i="2"/>
  <c r="Y553" i="2"/>
  <c r="AC553" i="2"/>
  <c r="AE553" i="2"/>
  <c r="AG553" i="2"/>
  <c r="V554" i="2"/>
  <c r="Y554" i="2"/>
  <c r="AC554" i="2"/>
  <c r="AE554" i="2"/>
  <c r="AG554" i="2"/>
  <c r="V555" i="2"/>
  <c r="Y555" i="2"/>
  <c r="AC555" i="2"/>
  <c r="AE555" i="2"/>
  <c r="AG555" i="2"/>
  <c r="V556" i="2"/>
  <c r="Y556" i="2"/>
  <c r="AC556" i="2"/>
  <c r="AE556" i="2"/>
  <c r="AG556" i="2"/>
  <c r="T557" i="2"/>
  <c r="V557" i="2"/>
  <c r="Y557" i="2"/>
  <c r="AE557" i="2"/>
  <c r="AG557" i="2"/>
  <c r="V558" i="2"/>
  <c r="Y558" i="2"/>
  <c r="AC558" i="2"/>
  <c r="AE558" i="2"/>
  <c r="AG558" i="2"/>
  <c r="V559" i="2"/>
  <c r="Y559" i="2"/>
  <c r="AC559" i="2"/>
  <c r="AE559" i="2"/>
  <c r="AG559" i="2"/>
  <c r="V560" i="2"/>
  <c r="Y560" i="2"/>
  <c r="AC560" i="2"/>
  <c r="AE560" i="2"/>
  <c r="AG560" i="2"/>
  <c r="V561" i="2"/>
  <c r="Y561" i="2"/>
  <c r="AC561" i="2"/>
  <c r="AE561" i="2"/>
  <c r="AG561" i="2"/>
  <c r="T562" i="2"/>
  <c r="V562" i="2"/>
  <c r="Y562" i="2"/>
  <c r="AE562" i="2"/>
  <c r="AG562" i="2"/>
  <c r="T563" i="2"/>
  <c r="V563" i="2"/>
  <c r="Y563" i="2"/>
  <c r="AE563" i="2"/>
  <c r="AG563" i="2"/>
  <c r="V564" i="2"/>
  <c r="Y564" i="2"/>
  <c r="AC564" i="2"/>
  <c r="AE564" i="2"/>
  <c r="AG564" i="2"/>
  <c r="V565" i="2"/>
  <c r="Y565" i="2"/>
  <c r="AC565" i="2"/>
  <c r="AE565" i="2"/>
  <c r="AG565" i="2"/>
  <c r="T566" i="2"/>
  <c r="V566" i="2"/>
  <c r="Y566" i="2"/>
  <c r="AE566" i="2"/>
  <c r="AG566" i="2"/>
  <c r="V567" i="2"/>
  <c r="Y567" i="2"/>
  <c r="AC567" i="2"/>
  <c r="AE567" i="2"/>
  <c r="AG567" i="2"/>
  <c r="T568" i="2"/>
  <c r="V568" i="2"/>
  <c r="Y568" i="2"/>
  <c r="AE568" i="2"/>
  <c r="AG568" i="2"/>
  <c r="T569" i="2"/>
  <c r="V569" i="2"/>
  <c r="Y569" i="2"/>
  <c r="AE569" i="2"/>
  <c r="AG569" i="2"/>
  <c r="T570" i="2"/>
  <c r="V570" i="2"/>
  <c r="Y570" i="2"/>
  <c r="AE570" i="2"/>
  <c r="AG570" i="2"/>
  <c r="V571" i="2"/>
  <c r="Y571" i="2"/>
  <c r="AC571" i="2"/>
  <c r="AE571" i="2"/>
  <c r="AG571" i="2"/>
  <c r="T572" i="2"/>
  <c r="V572" i="2"/>
  <c r="Y572" i="2"/>
  <c r="AC572" i="2"/>
  <c r="AE572" i="2"/>
  <c r="AG572" i="2"/>
  <c r="T573" i="2"/>
  <c r="V573" i="2"/>
  <c r="Y573" i="2"/>
  <c r="AE573" i="2"/>
  <c r="AG573" i="2"/>
  <c r="T574" i="2"/>
  <c r="V574" i="2"/>
  <c r="Y574" i="2"/>
  <c r="AC574" i="2"/>
  <c r="AE574" i="2"/>
  <c r="AG574" i="2"/>
  <c r="T575" i="2"/>
  <c r="V575" i="2"/>
  <c r="Y575" i="2"/>
  <c r="AC575" i="2"/>
  <c r="AE575" i="2"/>
  <c r="AG575" i="2"/>
  <c r="T576" i="2"/>
  <c r="V576" i="2"/>
  <c r="Y576" i="2"/>
  <c r="AE576" i="2"/>
  <c r="AG576" i="2"/>
  <c r="T577" i="2"/>
  <c r="V577" i="2"/>
  <c r="Y577" i="2"/>
  <c r="AE577" i="2"/>
  <c r="AG577" i="2"/>
  <c r="V578" i="2"/>
  <c r="Y578" i="2"/>
  <c r="AC578" i="2"/>
  <c r="AE578" i="2"/>
  <c r="AG578" i="2"/>
  <c r="V579" i="2"/>
  <c r="Y579" i="2"/>
  <c r="AC579" i="2"/>
  <c r="AE579" i="2"/>
  <c r="AG579" i="2"/>
  <c r="V580" i="2"/>
  <c r="Y580" i="2"/>
  <c r="AC580" i="2"/>
  <c r="AE580" i="2"/>
  <c r="AG580" i="2"/>
  <c r="V581" i="2"/>
  <c r="Y581" i="2"/>
  <c r="AC581" i="2"/>
  <c r="AE581" i="2"/>
  <c r="AG581" i="2"/>
  <c r="T582" i="2"/>
  <c r="V582" i="2"/>
  <c r="Y582" i="2"/>
  <c r="AE582" i="2"/>
  <c r="AG582" i="2"/>
  <c r="V583" i="2"/>
  <c r="Y583" i="2"/>
  <c r="AC583" i="2"/>
  <c r="AE583" i="2"/>
  <c r="AG583" i="2"/>
  <c r="T584" i="2"/>
  <c r="V584" i="2"/>
  <c r="Y584" i="2"/>
  <c r="AC584" i="2"/>
  <c r="AE584" i="2"/>
  <c r="AG584" i="2"/>
  <c r="V585" i="2"/>
  <c r="Y585" i="2"/>
  <c r="AC585" i="2"/>
  <c r="AE585" i="2"/>
  <c r="AG585" i="2"/>
  <c r="V586" i="2"/>
  <c r="Y586" i="2"/>
  <c r="AC586" i="2"/>
  <c r="AE586" i="2"/>
  <c r="AG586" i="2"/>
  <c r="V587" i="2"/>
  <c r="Y587" i="2"/>
  <c r="AC587" i="2"/>
  <c r="AE587" i="2"/>
  <c r="AG587" i="2"/>
  <c r="V588" i="2"/>
  <c r="Y588" i="2"/>
  <c r="AC588" i="2"/>
  <c r="AE588" i="2"/>
  <c r="AG588" i="2"/>
  <c r="T589" i="2"/>
  <c r="V589" i="2"/>
  <c r="Y589" i="2"/>
  <c r="AC589" i="2"/>
  <c r="AE589" i="2"/>
  <c r="AG589" i="2"/>
  <c r="V590" i="2"/>
  <c r="Y590" i="2"/>
  <c r="AC590" i="2"/>
  <c r="AE590" i="2"/>
  <c r="AG590" i="2"/>
  <c r="T591" i="2"/>
  <c r="V591" i="2"/>
  <c r="Y591" i="2"/>
  <c r="AE591" i="2"/>
  <c r="AG591" i="2"/>
  <c r="T592" i="2"/>
  <c r="V592" i="2"/>
  <c r="Y592" i="2"/>
  <c r="AE592" i="2"/>
  <c r="AG592" i="2"/>
  <c r="T593" i="2"/>
  <c r="V593" i="2"/>
  <c r="Y593" i="2"/>
  <c r="AC593" i="2"/>
  <c r="AE593" i="2"/>
  <c r="AG593" i="2"/>
  <c r="T594" i="2"/>
  <c r="V594" i="2"/>
  <c r="Y594" i="2"/>
  <c r="AC594" i="2"/>
  <c r="AE594" i="2"/>
  <c r="AG594" i="2"/>
  <c r="V595" i="2"/>
  <c r="Y595" i="2"/>
  <c r="AC595" i="2"/>
  <c r="AE595" i="2"/>
  <c r="AG595" i="2"/>
  <c r="T596" i="2"/>
  <c r="V596" i="2"/>
  <c r="Y596" i="2"/>
  <c r="AE596" i="2"/>
  <c r="AG596" i="2"/>
  <c r="T597" i="2"/>
  <c r="V597" i="2"/>
  <c r="Y597" i="2"/>
  <c r="AE597" i="2"/>
  <c r="AG597" i="2"/>
  <c r="V598" i="2"/>
  <c r="Y598" i="2"/>
  <c r="AC598" i="2"/>
  <c r="AE598" i="2"/>
  <c r="AG598" i="2"/>
  <c r="V599" i="2"/>
  <c r="Y599" i="2"/>
  <c r="AC599" i="2"/>
  <c r="AE599" i="2"/>
  <c r="AG599" i="2"/>
  <c r="T600" i="2"/>
  <c r="V600" i="2"/>
  <c r="Y600" i="2"/>
  <c r="AC600" i="2"/>
  <c r="AE600" i="2"/>
  <c r="AG600" i="2"/>
  <c r="V601" i="2"/>
  <c r="Y601" i="2"/>
  <c r="AC601" i="2"/>
  <c r="AE601" i="2"/>
  <c r="AG601" i="2"/>
  <c r="T602" i="2"/>
  <c r="V602" i="2"/>
  <c r="Y602" i="2"/>
  <c r="AE602" i="2"/>
  <c r="AG602" i="2"/>
  <c r="V603" i="2"/>
  <c r="Y603" i="2"/>
  <c r="AC603" i="2"/>
  <c r="AE603" i="2"/>
  <c r="AG603" i="2"/>
  <c r="T604" i="2"/>
  <c r="V604" i="2"/>
  <c r="Y604" i="2"/>
  <c r="AE604" i="2"/>
  <c r="AG604" i="2"/>
  <c r="V605" i="2"/>
  <c r="Y605" i="2"/>
  <c r="AC605" i="2"/>
  <c r="AE605" i="2"/>
  <c r="AG605" i="2"/>
  <c r="V606" i="2"/>
  <c r="Y606" i="2"/>
  <c r="AC606" i="2"/>
  <c r="AE606" i="2"/>
  <c r="AG606" i="2"/>
  <c r="T607" i="2"/>
  <c r="V607" i="2"/>
  <c r="Y607" i="2"/>
  <c r="AE607" i="2"/>
  <c r="AG607" i="2"/>
  <c r="V608" i="2"/>
  <c r="Y608" i="2"/>
  <c r="AC608" i="2"/>
  <c r="AE608" i="2"/>
  <c r="AG608" i="2"/>
  <c r="V609" i="2"/>
  <c r="Y609" i="2"/>
  <c r="AC609" i="2"/>
  <c r="AE609" i="2"/>
  <c r="AG609" i="2"/>
  <c r="V610" i="2"/>
  <c r="Y610" i="2"/>
  <c r="AC610" i="2"/>
  <c r="AE610" i="2"/>
  <c r="AG610" i="2"/>
  <c r="V611" i="2"/>
  <c r="Y611" i="2"/>
  <c r="AC611" i="2"/>
  <c r="AE611" i="2"/>
  <c r="AG611" i="2"/>
  <c r="V612" i="2"/>
  <c r="Y612" i="2"/>
  <c r="AC612" i="2"/>
  <c r="AE612" i="2"/>
  <c r="AG612" i="2"/>
  <c r="V613" i="2"/>
  <c r="Y613" i="2"/>
  <c r="AC613" i="2"/>
  <c r="AE613" i="2"/>
  <c r="AG613" i="2"/>
  <c r="V614" i="2"/>
  <c r="Y614" i="2"/>
  <c r="AC614" i="2"/>
  <c r="AE614" i="2"/>
  <c r="AG614" i="2"/>
  <c r="V615" i="2"/>
  <c r="Y615" i="2"/>
  <c r="AC615" i="2"/>
  <c r="AE615" i="2"/>
  <c r="AG615" i="2"/>
  <c r="T616" i="2"/>
  <c r="V616" i="2"/>
  <c r="Y616" i="2"/>
  <c r="AC616" i="2"/>
  <c r="AE616" i="2"/>
  <c r="AG616" i="2"/>
  <c r="V617" i="2"/>
  <c r="Y617" i="2"/>
  <c r="AC617" i="2"/>
  <c r="AE617" i="2"/>
  <c r="AG617" i="2"/>
  <c r="V618" i="2"/>
  <c r="Y618" i="2"/>
  <c r="AC618" i="2"/>
  <c r="AE618" i="2"/>
  <c r="AG618" i="2"/>
  <c r="T619" i="2"/>
  <c r="V619" i="2"/>
  <c r="Y619" i="2"/>
  <c r="AC619" i="2"/>
  <c r="AE619" i="2"/>
  <c r="AG619" i="2"/>
  <c r="V620" i="2"/>
  <c r="Y620" i="2"/>
  <c r="AC620" i="2"/>
  <c r="AE620" i="2"/>
  <c r="AG620" i="2"/>
  <c r="V621" i="2"/>
  <c r="Y621" i="2"/>
  <c r="AC621" i="2"/>
  <c r="AE621" i="2"/>
  <c r="AG621" i="2"/>
  <c r="V622" i="2"/>
  <c r="Y622" i="2"/>
  <c r="AC622" i="2"/>
  <c r="AE622" i="2"/>
  <c r="AG622" i="2"/>
  <c r="V623" i="2"/>
  <c r="Y623" i="2"/>
  <c r="AC623" i="2"/>
  <c r="AE623" i="2"/>
  <c r="AG623" i="2"/>
  <c r="V624" i="2"/>
  <c r="Y624" i="2"/>
  <c r="AC624" i="2"/>
  <c r="AE624" i="2"/>
  <c r="AG624" i="2"/>
  <c r="V625" i="2"/>
  <c r="Y625" i="2"/>
  <c r="AC625" i="2"/>
  <c r="AE625" i="2"/>
  <c r="AG625" i="2"/>
  <c r="V626" i="2"/>
  <c r="Y626" i="2"/>
  <c r="AC626" i="2"/>
  <c r="AE626" i="2"/>
  <c r="AG626" i="2"/>
  <c r="V627" i="2"/>
  <c r="Y627" i="2"/>
  <c r="AC627" i="2"/>
  <c r="AE627" i="2"/>
  <c r="AG627" i="2"/>
  <c r="T628" i="2"/>
  <c r="V628" i="2"/>
  <c r="Y628" i="2"/>
  <c r="AC628" i="2"/>
  <c r="AE628" i="2"/>
  <c r="AG628" i="2"/>
  <c r="T629" i="2"/>
  <c r="V629" i="2"/>
  <c r="Y629" i="2"/>
  <c r="AE629" i="2"/>
  <c r="AG629" i="2"/>
  <c r="T630" i="2"/>
  <c r="V630" i="2"/>
  <c r="Y630" i="2"/>
  <c r="AE630" i="2"/>
  <c r="AG630" i="2"/>
  <c r="V631" i="2"/>
  <c r="Y631" i="2"/>
  <c r="AC631" i="2"/>
  <c r="AE631" i="2"/>
  <c r="AG631" i="2"/>
  <c r="V632" i="2"/>
  <c r="Y632" i="2"/>
  <c r="AC632" i="2"/>
  <c r="AE632" i="2"/>
  <c r="AG632" i="2"/>
  <c r="V633" i="2"/>
  <c r="Y633" i="2"/>
  <c r="AC633" i="2"/>
  <c r="AE633" i="2"/>
  <c r="AG633" i="2"/>
  <c r="V634" i="2"/>
  <c r="Y634" i="2"/>
  <c r="AC634" i="2"/>
  <c r="AE634" i="2"/>
  <c r="AG634" i="2"/>
  <c r="V635" i="2"/>
  <c r="Y635" i="2"/>
  <c r="AC635" i="2"/>
  <c r="AE635" i="2"/>
  <c r="AG635" i="2"/>
  <c r="T636" i="2"/>
  <c r="V636" i="2"/>
  <c r="Y636" i="2"/>
  <c r="AC636" i="2"/>
  <c r="AE636" i="2"/>
  <c r="AG636" i="2"/>
  <c r="T637" i="2"/>
  <c r="V637" i="2"/>
  <c r="Y637" i="2"/>
  <c r="AC637" i="2"/>
  <c r="AE637" i="2"/>
  <c r="AG637" i="2"/>
  <c r="T638" i="2"/>
  <c r="V638" i="2"/>
  <c r="Y638" i="2"/>
  <c r="AE638" i="2"/>
  <c r="AG638" i="2"/>
  <c r="T639" i="2"/>
  <c r="V639" i="2"/>
  <c r="Y639" i="2"/>
  <c r="AE639" i="2"/>
  <c r="AG639" i="2"/>
  <c r="T640" i="2"/>
  <c r="V640" i="2"/>
  <c r="Y640" i="2"/>
  <c r="AE640" i="2"/>
  <c r="AG640" i="2"/>
  <c r="T641" i="2"/>
  <c r="V641" i="2"/>
  <c r="Y641" i="2"/>
  <c r="AE641" i="2"/>
  <c r="AG641" i="2"/>
  <c r="T642" i="2"/>
  <c r="V642" i="2"/>
  <c r="Y642" i="2"/>
  <c r="AE642" i="2"/>
  <c r="AG642" i="2"/>
  <c r="V643" i="2"/>
  <c r="Y643" i="2"/>
  <c r="AC643" i="2"/>
  <c r="AE643" i="2"/>
  <c r="AG643" i="2"/>
  <c r="V644" i="2"/>
  <c r="Y644" i="2"/>
  <c r="AC644" i="2"/>
  <c r="AE644" i="2"/>
  <c r="AG644" i="2"/>
  <c r="V645" i="2"/>
  <c r="Y645" i="2"/>
  <c r="AC645" i="2"/>
  <c r="AE645" i="2"/>
  <c r="AG645" i="2"/>
  <c r="V646" i="2"/>
  <c r="Y646" i="2"/>
  <c r="AC646" i="2"/>
  <c r="AE646" i="2"/>
  <c r="AG646" i="2"/>
  <c r="V647" i="2"/>
  <c r="Y647" i="2"/>
  <c r="AC647" i="2"/>
  <c r="AE647" i="2"/>
  <c r="AG647" i="2"/>
  <c r="V648" i="2"/>
  <c r="Y648" i="2"/>
  <c r="AC648" i="2"/>
  <c r="AE648" i="2"/>
  <c r="AG648" i="2"/>
  <c r="T649" i="2"/>
  <c r="V649" i="2"/>
  <c r="Y649" i="2"/>
  <c r="AC649" i="2"/>
  <c r="AE649" i="2"/>
  <c r="AG649" i="2"/>
  <c r="V650" i="2"/>
  <c r="Y650" i="2"/>
  <c r="AC650" i="2"/>
  <c r="AE650" i="2"/>
  <c r="AG650" i="2"/>
  <c r="V651" i="2"/>
  <c r="Y651" i="2"/>
  <c r="AC651" i="2"/>
  <c r="AE651" i="2"/>
  <c r="AG651" i="2"/>
  <c r="T652" i="2"/>
  <c r="V652" i="2"/>
  <c r="Y652" i="2"/>
  <c r="AE652" i="2"/>
  <c r="AG652" i="2"/>
  <c r="V653" i="2"/>
  <c r="Y653" i="2"/>
  <c r="AC653" i="2"/>
  <c r="AE653" i="2"/>
  <c r="AG653" i="2"/>
  <c r="V654" i="2"/>
  <c r="Y654" i="2"/>
  <c r="AC654" i="2"/>
  <c r="AE654" i="2"/>
  <c r="AG654" i="2"/>
  <c r="V655" i="2"/>
  <c r="Y655" i="2"/>
  <c r="AC655" i="2"/>
  <c r="AE655" i="2"/>
  <c r="AG655" i="2"/>
  <c r="T656" i="2"/>
  <c r="V656" i="2"/>
  <c r="Y656" i="2"/>
  <c r="AE656" i="2"/>
  <c r="AG656" i="2"/>
  <c r="T657" i="2"/>
  <c r="V657" i="2"/>
  <c r="Y657" i="2"/>
  <c r="AE657" i="2"/>
  <c r="AG657" i="2"/>
  <c r="T658" i="2"/>
  <c r="V658" i="2"/>
  <c r="Y658" i="2"/>
  <c r="AC658" i="2"/>
  <c r="AE658" i="2"/>
  <c r="AG658" i="2"/>
  <c r="T659" i="2"/>
  <c r="V659" i="2"/>
  <c r="Y659" i="2"/>
  <c r="AE659" i="2"/>
  <c r="AG659" i="2"/>
  <c r="V660" i="2"/>
  <c r="Y660" i="2"/>
  <c r="AC660" i="2"/>
  <c r="AE660" i="2"/>
  <c r="AG660" i="2"/>
  <c r="V661" i="2"/>
  <c r="Y661" i="2"/>
  <c r="AC661" i="2"/>
  <c r="AE661" i="2"/>
  <c r="AG661" i="2"/>
  <c r="V662" i="2"/>
  <c r="Y662" i="2"/>
  <c r="AC662" i="2"/>
  <c r="AE662" i="2"/>
  <c r="AG662" i="2"/>
  <c r="T663" i="2"/>
  <c r="V663" i="2"/>
  <c r="Y663" i="2"/>
  <c r="AE663" i="2"/>
  <c r="AG663" i="2"/>
  <c r="V664" i="2"/>
  <c r="Y664" i="2"/>
  <c r="AC664" i="2"/>
  <c r="AE664" i="2"/>
  <c r="AG664" i="2"/>
  <c r="T665" i="2"/>
  <c r="V665" i="2"/>
  <c r="Y665" i="2"/>
  <c r="AE665" i="2"/>
  <c r="AG665" i="2"/>
  <c r="V666" i="2"/>
  <c r="Y666" i="2"/>
  <c r="AC666" i="2"/>
  <c r="AE666" i="2"/>
  <c r="AG666" i="2"/>
  <c r="V667" i="2"/>
  <c r="Y667" i="2"/>
  <c r="AC667" i="2"/>
  <c r="AE667" i="2"/>
  <c r="AG667" i="2"/>
  <c r="V668" i="2"/>
  <c r="Y668" i="2"/>
  <c r="AC668" i="2"/>
  <c r="AE668" i="2"/>
  <c r="AG668" i="2"/>
  <c r="T669" i="2"/>
  <c r="V669" i="2"/>
  <c r="Y669" i="2"/>
  <c r="AC669" i="2"/>
  <c r="AE669" i="2"/>
  <c r="AG669" i="2"/>
  <c r="V670" i="2"/>
  <c r="Y670" i="2"/>
  <c r="AC670" i="2"/>
  <c r="AE670" i="2"/>
  <c r="AG670" i="2"/>
  <c r="T671" i="2"/>
  <c r="V671" i="2"/>
  <c r="Y671" i="2"/>
  <c r="AE671" i="2"/>
  <c r="AG671" i="2"/>
  <c r="V672" i="2"/>
  <c r="Y672" i="2"/>
  <c r="AC672" i="2"/>
  <c r="AE672" i="2"/>
  <c r="AG672" i="2"/>
  <c r="V673" i="2"/>
  <c r="Y673" i="2"/>
  <c r="AC673" i="2"/>
  <c r="AE673" i="2"/>
  <c r="AG673" i="2"/>
  <c r="T674" i="2"/>
  <c r="V674" i="2"/>
  <c r="Y674" i="2"/>
  <c r="AE674" i="2"/>
  <c r="AG674" i="2"/>
  <c r="V675" i="2"/>
  <c r="Y675" i="2"/>
  <c r="AC675" i="2"/>
  <c r="AE675" i="2"/>
  <c r="AG675" i="2"/>
  <c r="T676" i="2"/>
  <c r="V676" i="2"/>
  <c r="Y676" i="2"/>
  <c r="AE676" i="2"/>
  <c r="AG676" i="2"/>
  <c r="V677" i="2"/>
  <c r="Y677" i="2"/>
  <c r="AC677" i="2"/>
  <c r="AE677" i="2"/>
  <c r="AG677" i="2"/>
  <c r="V678" i="2"/>
  <c r="Y678" i="2"/>
  <c r="AC678" i="2"/>
  <c r="AE678" i="2"/>
  <c r="AG678" i="2"/>
  <c r="T679" i="2"/>
  <c r="V679" i="2"/>
  <c r="Y679" i="2"/>
  <c r="AE679" i="2"/>
  <c r="AG679" i="2"/>
  <c r="T680" i="2"/>
  <c r="V680" i="2"/>
  <c r="Y680" i="2"/>
  <c r="AE680" i="2"/>
  <c r="AG680" i="2"/>
  <c r="T681" i="2"/>
  <c r="V681" i="2"/>
  <c r="Y681" i="2"/>
  <c r="AE681" i="2"/>
  <c r="AG681" i="2"/>
  <c r="T682" i="2"/>
  <c r="V682" i="2"/>
  <c r="Y682" i="2"/>
  <c r="AE682" i="2"/>
  <c r="AG682" i="2"/>
  <c r="T683" i="2"/>
  <c r="V683" i="2"/>
  <c r="Y683" i="2"/>
  <c r="AC683" i="2"/>
  <c r="AE683" i="2"/>
  <c r="AG683" i="2"/>
  <c r="T684" i="2"/>
  <c r="V684" i="2"/>
  <c r="Y684" i="2"/>
  <c r="AC684" i="2"/>
  <c r="AE684" i="2"/>
  <c r="AG684" i="2"/>
  <c r="T685" i="2"/>
  <c r="V685" i="2"/>
  <c r="Y685" i="2"/>
  <c r="AE685" i="2"/>
  <c r="AG685" i="2"/>
  <c r="V686" i="2"/>
  <c r="Y686" i="2"/>
  <c r="AC686" i="2"/>
  <c r="AE686" i="2"/>
  <c r="AG686" i="2"/>
  <c r="V687" i="2"/>
  <c r="Y687" i="2"/>
  <c r="AC687" i="2"/>
  <c r="AE687" i="2"/>
  <c r="AG687" i="2"/>
  <c r="V688" i="2"/>
  <c r="Y688" i="2"/>
  <c r="AC688" i="2"/>
  <c r="AE688" i="2"/>
  <c r="AG688" i="2"/>
  <c r="V689" i="2"/>
  <c r="Y689" i="2"/>
  <c r="AC689" i="2"/>
  <c r="AE689" i="2"/>
  <c r="AG689" i="2"/>
  <c r="T690" i="2"/>
  <c r="V690" i="2"/>
  <c r="Y690" i="2"/>
  <c r="AC690" i="2"/>
  <c r="AE690" i="2"/>
  <c r="AG690" i="2"/>
  <c r="T691" i="2"/>
  <c r="V691" i="2"/>
  <c r="Y691" i="2"/>
  <c r="AE691" i="2"/>
  <c r="AG691" i="2"/>
  <c r="T692" i="2"/>
  <c r="V692" i="2"/>
  <c r="Y692" i="2"/>
  <c r="AE692" i="2"/>
  <c r="AG692" i="2"/>
  <c r="T693" i="2"/>
  <c r="V693" i="2"/>
  <c r="Y693" i="2"/>
  <c r="AE693" i="2"/>
  <c r="AG693" i="2"/>
  <c r="T694" i="2"/>
  <c r="V694" i="2"/>
  <c r="Y694" i="2"/>
  <c r="AE694" i="2"/>
  <c r="AG694" i="2"/>
  <c r="V695" i="2"/>
  <c r="Y695" i="2"/>
  <c r="AC695" i="2"/>
  <c r="AE695" i="2"/>
  <c r="AG695" i="2"/>
  <c r="T696" i="2"/>
  <c r="V696" i="2"/>
  <c r="Y696" i="2"/>
  <c r="AE696" i="2"/>
  <c r="AG696" i="2"/>
  <c r="V697" i="2"/>
  <c r="Y697" i="2"/>
  <c r="AC697" i="2"/>
  <c r="AE697" i="2"/>
  <c r="AG697" i="2"/>
  <c r="V698" i="2"/>
  <c r="Y698" i="2"/>
  <c r="AC698" i="2"/>
  <c r="AE698" i="2"/>
  <c r="AG698" i="2"/>
  <c r="V699" i="2"/>
  <c r="Y699" i="2"/>
  <c r="AC699" i="2"/>
  <c r="AE699" i="2"/>
  <c r="AG699" i="2"/>
  <c r="V700" i="2"/>
  <c r="Y700" i="2"/>
  <c r="AC700" i="2"/>
  <c r="AE700" i="2"/>
  <c r="AG700" i="2"/>
  <c r="V701" i="2"/>
  <c r="Y701" i="2"/>
  <c r="AC701" i="2"/>
  <c r="AE701" i="2"/>
  <c r="AG701" i="2"/>
  <c r="V702" i="2"/>
  <c r="Y702" i="2"/>
  <c r="AC702" i="2"/>
  <c r="AE702" i="2"/>
  <c r="AG702" i="2"/>
  <c r="V703" i="2"/>
  <c r="Y703" i="2"/>
  <c r="AC703" i="2"/>
  <c r="AE703" i="2"/>
  <c r="AG703" i="2"/>
  <c r="T704" i="2"/>
  <c r="V704" i="2"/>
  <c r="Y704" i="2"/>
  <c r="AE704" i="2"/>
  <c r="AG704" i="2"/>
  <c r="T705" i="2"/>
  <c r="V705" i="2"/>
  <c r="Y705" i="2"/>
  <c r="AE705" i="2"/>
  <c r="AG705" i="2"/>
  <c r="T706" i="2"/>
  <c r="V706" i="2"/>
  <c r="Y706" i="2"/>
  <c r="AE706" i="2"/>
  <c r="AG706" i="2"/>
  <c r="V707" i="2"/>
  <c r="Y707" i="2"/>
  <c r="AC707" i="2"/>
  <c r="AE707" i="2"/>
  <c r="AG707" i="2"/>
  <c r="T708" i="2"/>
  <c r="V708" i="2"/>
  <c r="Y708" i="2"/>
  <c r="AE708" i="2"/>
  <c r="AG708" i="2"/>
  <c r="T709" i="2"/>
  <c r="V709" i="2"/>
  <c r="Y709" i="2"/>
  <c r="AE709" i="2"/>
  <c r="AG709" i="2"/>
  <c r="T710" i="2"/>
  <c r="V710" i="2"/>
  <c r="Y710" i="2"/>
  <c r="AE710" i="2"/>
  <c r="AG710" i="2"/>
  <c r="T711" i="2"/>
  <c r="V711" i="2"/>
  <c r="Y711" i="2"/>
  <c r="AE711" i="2"/>
  <c r="AG711" i="2"/>
  <c r="T712" i="2"/>
  <c r="V712" i="2"/>
  <c r="Y712" i="2"/>
  <c r="AC712" i="2"/>
  <c r="AE712" i="2"/>
  <c r="AG712" i="2"/>
  <c r="T713" i="2"/>
  <c r="V713" i="2"/>
  <c r="Y713" i="2"/>
  <c r="AE713" i="2"/>
  <c r="AG713" i="2"/>
  <c r="V714" i="2"/>
  <c r="Y714" i="2"/>
  <c r="AC714" i="2"/>
  <c r="AE714" i="2"/>
  <c r="AG714" i="2"/>
  <c r="V715" i="2"/>
  <c r="Y715" i="2"/>
  <c r="AC715" i="2"/>
  <c r="AE715" i="2"/>
  <c r="AG715" i="2"/>
  <c r="V716" i="2"/>
  <c r="Y716" i="2"/>
  <c r="AC716" i="2"/>
  <c r="AE716" i="2"/>
  <c r="AG716" i="2"/>
  <c r="V717" i="2"/>
  <c r="Y717" i="2"/>
  <c r="AC717" i="2"/>
  <c r="AE717" i="2"/>
  <c r="AG717" i="2"/>
  <c r="T718" i="2"/>
  <c r="V718" i="2"/>
  <c r="Y718" i="2"/>
  <c r="AE718" i="2"/>
  <c r="AG718" i="2"/>
  <c r="T719" i="2"/>
  <c r="V719" i="2"/>
  <c r="Y719" i="2"/>
  <c r="AC719" i="2"/>
  <c r="AE719" i="2"/>
  <c r="AG719" i="2"/>
  <c r="V720" i="2"/>
  <c r="Y720" i="2"/>
  <c r="AC720" i="2"/>
  <c r="AE720" i="2"/>
  <c r="AG720" i="2"/>
  <c r="T721" i="2"/>
  <c r="V721" i="2"/>
  <c r="Y721" i="2"/>
  <c r="AC721" i="2"/>
  <c r="AE721" i="2"/>
  <c r="AG721" i="2"/>
  <c r="T722" i="2"/>
  <c r="V722" i="2"/>
  <c r="Y722" i="2"/>
  <c r="AE722" i="2"/>
  <c r="AG722" i="2"/>
  <c r="V723" i="2"/>
  <c r="Y723" i="2"/>
  <c r="AC723" i="2"/>
  <c r="AE723" i="2"/>
  <c r="AG723" i="2"/>
  <c r="V724" i="2"/>
  <c r="Y724" i="2"/>
  <c r="AC724" i="2"/>
  <c r="AE724" i="2"/>
  <c r="AG724" i="2"/>
  <c r="V725" i="2"/>
  <c r="Y725" i="2"/>
  <c r="AC725" i="2"/>
  <c r="AE725" i="2"/>
  <c r="AG725" i="2"/>
  <c r="V726" i="2"/>
  <c r="Y726" i="2"/>
  <c r="AC726" i="2"/>
  <c r="AE726" i="2"/>
  <c r="AG726" i="2"/>
  <c r="T727" i="2"/>
  <c r="V727" i="2"/>
  <c r="Y727" i="2"/>
  <c r="AC727" i="2"/>
  <c r="AE727" i="2"/>
  <c r="AG727" i="2"/>
  <c r="T728" i="2"/>
  <c r="V728" i="2"/>
  <c r="Y728" i="2"/>
  <c r="AC728" i="2"/>
  <c r="AE728" i="2"/>
  <c r="AG728" i="2"/>
  <c r="T729" i="2"/>
  <c r="V729" i="2"/>
  <c r="Y729" i="2"/>
  <c r="AC729" i="2"/>
  <c r="AE729" i="2"/>
  <c r="AG729" i="2"/>
  <c r="V730" i="2"/>
  <c r="Y730" i="2"/>
  <c r="AC730" i="2"/>
  <c r="AE730" i="2"/>
  <c r="AG730" i="2"/>
  <c r="V731" i="2"/>
  <c r="Y731" i="2"/>
  <c r="AC731" i="2"/>
  <c r="AE731" i="2"/>
  <c r="AG731" i="2"/>
  <c r="T732" i="2"/>
  <c r="V732" i="2"/>
  <c r="Y732" i="2"/>
  <c r="AE732" i="2"/>
  <c r="AG732" i="2"/>
  <c r="V733" i="2"/>
  <c r="Y733" i="2"/>
  <c r="AC733" i="2"/>
  <c r="AE733" i="2"/>
  <c r="AG733" i="2"/>
  <c r="T734" i="2"/>
  <c r="V734" i="2"/>
  <c r="Y734" i="2"/>
  <c r="AE734" i="2"/>
  <c r="AG734" i="2"/>
  <c r="T735" i="2"/>
  <c r="V735" i="2"/>
  <c r="Y735" i="2"/>
  <c r="AE735" i="2"/>
  <c r="AG735" i="2"/>
  <c r="T736" i="2"/>
  <c r="V736" i="2"/>
  <c r="Y736" i="2"/>
  <c r="AC736" i="2"/>
  <c r="AE736" i="2"/>
  <c r="AG736" i="2"/>
  <c r="T737" i="2"/>
  <c r="V737" i="2"/>
  <c r="Y737" i="2"/>
  <c r="AE737" i="2"/>
  <c r="AG737" i="2"/>
  <c r="T738" i="2"/>
  <c r="V738" i="2"/>
  <c r="Y738" i="2"/>
  <c r="AC738" i="2"/>
  <c r="AE738" i="2"/>
  <c r="AG738" i="2"/>
  <c r="T739" i="2"/>
  <c r="V739" i="2"/>
  <c r="Y739" i="2"/>
  <c r="C739" i="2"/>
  <c r="AE739" i="2"/>
  <c r="AG739" i="2"/>
  <c r="T740" i="2"/>
  <c r="V740" i="2"/>
  <c r="Y740" i="2"/>
  <c r="AE740" i="2"/>
  <c r="AG740" i="2"/>
  <c r="T741" i="2"/>
  <c r="V741" i="2"/>
  <c r="Y741" i="2"/>
  <c r="AE741" i="2"/>
  <c r="AG741" i="2"/>
  <c r="T742" i="2"/>
  <c r="V742" i="2"/>
  <c r="Y742" i="2"/>
  <c r="AE742" i="2"/>
  <c r="AG742" i="2"/>
  <c r="T743" i="2"/>
  <c r="V743" i="2"/>
  <c r="Y743" i="2"/>
  <c r="AE743" i="2"/>
  <c r="AG743" i="2"/>
  <c r="T744" i="2"/>
  <c r="V744" i="2"/>
  <c r="Y744" i="2"/>
  <c r="AE744" i="2"/>
  <c r="AG744" i="2"/>
  <c r="T745" i="2"/>
  <c r="V745" i="2"/>
  <c r="Y745" i="2"/>
  <c r="AE745" i="2"/>
  <c r="AG745" i="2"/>
  <c r="T746" i="2"/>
  <c r="V746" i="2"/>
  <c r="Y746" i="2"/>
  <c r="AE746" i="2"/>
  <c r="AG746" i="2"/>
  <c r="T747" i="2"/>
  <c r="V747" i="2"/>
  <c r="Y747" i="2"/>
  <c r="C747" i="2"/>
  <c r="AE747" i="2"/>
  <c r="AG747" i="2"/>
  <c r="T748" i="2"/>
  <c r="V748" i="2"/>
  <c r="Y748" i="2"/>
  <c r="AE748" i="2"/>
  <c r="AG748" i="2"/>
  <c r="T749" i="2"/>
  <c r="V749" i="2"/>
  <c r="Y749" i="2"/>
  <c r="AE749" i="2"/>
  <c r="AG749" i="2"/>
  <c r="T750" i="2"/>
  <c r="V750" i="2"/>
  <c r="Y750" i="2"/>
  <c r="AE750" i="2"/>
  <c r="AG750" i="2"/>
  <c r="T751" i="2"/>
  <c r="V751" i="2"/>
  <c r="Y751" i="2"/>
  <c r="AE751" i="2"/>
  <c r="AG751" i="2"/>
  <c r="T752" i="2"/>
  <c r="V752" i="2"/>
  <c r="Y752" i="2"/>
  <c r="AE752" i="2"/>
  <c r="AG752" i="2"/>
  <c r="T753" i="2"/>
  <c r="V753" i="2"/>
  <c r="Y753" i="2"/>
  <c r="AE753" i="2"/>
  <c r="AG753" i="2"/>
  <c r="T754" i="2"/>
  <c r="V754" i="2"/>
  <c r="Y754" i="2"/>
  <c r="AE754" i="2"/>
  <c r="AG754" i="2"/>
  <c r="T755" i="2"/>
  <c r="V755" i="2"/>
  <c r="Y755" i="2"/>
  <c r="AE755" i="2"/>
  <c r="AG755" i="2"/>
  <c r="T756" i="2"/>
  <c r="V756" i="2"/>
  <c r="Y756" i="2"/>
  <c r="AE756" i="2"/>
  <c r="AG756" i="2"/>
  <c r="T757" i="2"/>
  <c r="V757" i="2"/>
  <c r="Y757" i="2"/>
  <c r="AE757" i="2"/>
  <c r="AG757" i="2"/>
  <c r="T758" i="2"/>
  <c r="V758" i="2"/>
  <c r="Y758" i="2"/>
  <c r="AE758" i="2"/>
  <c r="AG758" i="2"/>
  <c r="T759" i="2"/>
  <c r="V759" i="2"/>
  <c r="Y759" i="2"/>
  <c r="AE759" i="2"/>
  <c r="AG759" i="2"/>
  <c r="T760" i="2"/>
  <c r="V760" i="2"/>
  <c r="Y760" i="2"/>
  <c r="AE760" i="2"/>
  <c r="AG760" i="2"/>
  <c r="T761" i="2"/>
  <c r="V761" i="2"/>
  <c r="Y761" i="2"/>
  <c r="AE761" i="2"/>
  <c r="AG761" i="2"/>
  <c r="T762" i="2"/>
  <c r="V762" i="2"/>
  <c r="Y762" i="2"/>
  <c r="AE762" i="2"/>
  <c r="AG762" i="2"/>
  <c r="T763" i="2"/>
  <c r="V763" i="2"/>
  <c r="Y763" i="2"/>
  <c r="AE763" i="2"/>
  <c r="AG763" i="2"/>
  <c r="T764" i="2"/>
  <c r="V764" i="2"/>
  <c r="Y764" i="2"/>
  <c r="AE764" i="2"/>
  <c r="AG764" i="2"/>
  <c r="T765" i="2"/>
  <c r="V765" i="2"/>
  <c r="Y765" i="2"/>
  <c r="AE765" i="2"/>
  <c r="AG765" i="2"/>
  <c r="T766" i="2"/>
  <c r="V766" i="2"/>
  <c r="Y766" i="2"/>
  <c r="AE766" i="2"/>
  <c r="AG766" i="2"/>
  <c r="T767" i="2"/>
  <c r="V767" i="2"/>
  <c r="Y767" i="2"/>
  <c r="AE767" i="2"/>
  <c r="AG767" i="2"/>
  <c r="T768" i="2"/>
  <c r="V768" i="2"/>
  <c r="Y768" i="2"/>
  <c r="AE768" i="2"/>
  <c r="AG768" i="2"/>
  <c r="T769" i="2"/>
  <c r="V769" i="2"/>
  <c r="Y769" i="2"/>
  <c r="AE769" i="2"/>
  <c r="AG769" i="2"/>
  <c r="T770" i="2"/>
  <c r="V770" i="2"/>
  <c r="Y770" i="2"/>
  <c r="AE770" i="2"/>
  <c r="AG770" i="2"/>
  <c r="T771" i="2"/>
  <c r="V771" i="2"/>
  <c r="Y771" i="2"/>
  <c r="AE771" i="2"/>
  <c r="AG771" i="2"/>
  <c r="T772" i="2"/>
  <c r="V772" i="2"/>
  <c r="Y772" i="2"/>
  <c r="C772" i="2"/>
  <c r="AE772" i="2"/>
  <c r="AG772" i="2"/>
  <c r="T773" i="2"/>
  <c r="V773" i="2"/>
  <c r="Y773" i="2"/>
  <c r="C773" i="2"/>
  <c r="AE773" i="2"/>
  <c r="AG773" i="2"/>
  <c r="T774" i="2"/>
  <c r="V774" i="2"/>
  <c r="Y774" i="2"/>
  <c r="AE774" i="2"/>
  <c r="AG774" i="2"/>
  <c r="T775" i="2"/>
  <c r="V775" i="2"/>
  <c r="Y775" i="2"/>
  <c r="AE775" i="2"/>
  <c r="AG775" i="2"/>
  <c r="T776" i="2"/>
  <c r="V776" i="2"/>
  <c r="Y776" i="2"/>
  <c r="AE776" i="2"/>
  <c r="AG776" i="2"/>
  <c r="T777" i="2"/>
  <c r="V777" i="2"/>
  <c r="Y777" i="2"/>
  <c r="AE777" i="2"/>
  <c r="AG777" i="2"/>
  <c r="T778" i="2"/>
  <c r="V778" i="2"/>
  <c r="Y778" i="2"/>
  <c r="AE778" i="2"/>
  <c r="AG778" i="2"/>
  <c r="T779" i="2"/>
  <c r="V779" i="2"/>
  <c r="Y779" i="2"/>
  <c r="AE779" i="2"/>
  <c r="AG779" i="2"/>
  <c r="T780" i="2"/>
  <c r="V780" i="2"/>
  <c r="Y780" i="2"/>
  <c r="AE780" i="2"/>
  <c r="AG780" i="2"/>
  <c r="T781" i="2"/>
  <c r="V781" i="2"/>
  <c r="Y781" i="2"/>
  <c r="AE781" i="2"/>
  <c r="AG781" i="2"/>
  <c r="T782" i="2"/>
  <c r="V782" i="2"/>
  <c r="Y782" i="2"/>
  <c r="AE782" i="2"/>
  <c r="AG782" i="2"/>
  <c r="T783" i="2"/>
  <c r="V783" i="2"/>
  <c r="Y783" i="2"/>
  <c r="AE783" i="2"/>
  <c r="AG783" i="2"/>
  <c r="T784" i="2"/>
  <c r="V784" i="2"/>
  <c r="Y784" i="2"/>
  <c r="C784" i="2"/>
  <c r="AE784" i="2"/>
  <c r="AG784" i="2"/>
  <c r="T785" i="2"/>
  <c r="V785" i="2"/>
  <c r="Y785" i="2"/>
  <c r="C785" i="2"/>
  <c r="AE785" i="2"/>
  <c r="AG785" i="2"/>
  <c r="T786" i="2"/>
  <c r="V786" i="2"/>
  <c r="Y786" i="2"/>
  <c r="AE786" i="2"/>
  <c r="AG786" i="2"/>
  <c r="T787" i="2"/>
  <c r="V787" i="2"/>
  <c r="Y787" i="2"/>
  <c r="AE787" i="2"/>
  <c r="AG787" i="2"/>
  <c r="T788" i="2"/>
  <c r="V788" i="2"/>
  <c r="Y788" i="2"/>
  <c r="AE788" i="2"/>
  <c r="AG788" i="2"/>
  <c r="T789" i="2"/>
  <c r="V789" i="2"/>
  <c r="Y789" i="2"/>
  <c r="AE789" i="2"/>
  <c r="AG789" i="2"/>
  <c r="T790" i="2"/>
  <c r="V790" i="2"/>
  <c r="Y790" i="2"/>
  <c r="AE790" i="2"/>
  <c r="AG790" i="2"/>
  <c r="T791" i="2"/>
  <c r="V791" i="2"/>
  <c r="Y791" i="2"/>
  <c r="C791" i="2"/>
  <c r="AE791" i="2"/>
  <c r="AG791" i="2"/>
  <c r="T792" i="2"/>
  <c r="V792" i="2"/>
  <c r="Y792" i="2"/>
  <c r="C792" i="2"/>
  <c r="AE792" i="2"/>
  <c r="AG792" i="2"/>
  <c r="T793" i="2"/>
  <c r="V793" i="2"/>
  <c r="Y793" i="2"/>
  <c r="AE793" i="2"/>
  <c r="AG793" i="2"/>
  <c r="T794" i="2"/>
  <c r="V794" i="2"/>
  <c r="Y794" i="2"/>
  <c r="AC794" i="2"/>
  <c r="AE794" i="2"/>
  <c r="AG794" i="2"/>
  <c r="T795" i="2"/>
  <c r="V795" i="2"/>
  <c r="Y795" i="2"/>
  <c r="AE795" i="2"/>
  <c r="AG795" i="2"/>
  <c r="T796" i="2"/>
  <c r="V796" i="2"/>
  <c r="Y796" i="2"/>
  <c r="AC796" i="2"/>
  <c r="AE796" i="2"/>
  <c r="AG796" i="2"/>
  <c r="T797" i="2"/>
  <c r="V797" i="2"/>
  <c r="Y797" i="2"/>
  <c r="AE797" i="2"/>
  <c r="AG797" i="2"/>
  <c r="T798" i="2"/>
  <c r="V798" i="2"/>
  <c r="Y798" i="2"/>
  <c r="AE798" i="2"/>
  <c r="AG798" i="2"/>
  <c r="T799" i="2"/>
  <c r="V799" i="2"/>
  <c r="Y799" i="2"/>
  <c r="AE799" i="2"/>
  <c r="AG799" i="2"/>
  <c r="T800" i="2"/>
  <c r="V800" i="2"/>
  <c r="Y800" i="2"/>
  <c r="AE800" i="2"/>
  <c r="AG800" i="2"/>
  <c r="T801" i="2"/>
  <c r="V801" i="2"/>
  <c r="Y801" i="2"/>
  <c r="AE801" i="2"/>
  <c r="AG801" i="2"/>
  <c r="T802" i="2"/>
  <c r="V802" i="2"/>
  <c r="Y802" i="2"/>
  <c r="AE802" i="2"/>
  <c r="AG802" i="2"/>
  <c r="T803" i="2"/>
  <c r="V803" i="2"/>
  <c r="Y803" i="2"/>
  <c r="AE803" i="2"/>
  <c r="AG803" i="2"/>
  <c r="T804" i="2"/>
  <c r="V804" i="2"/>
  <c r="Y804" i="2"/>
  <c r="C804" i="2"/>
  <c r="AE804" i="2"/>
  <c r="AG804" i="2"/>
  <c r="T805" i="2"/>
  <c r="V805" i="2"/>
  <c r="Y805" i="2"/>
  <c r="AE805" i="2"/>
  <c r="AG805" i="2"/>
  <c r="T806" i="2"/>
  <c r="V806" i="2"/>
  <c r="Y806" i="2"/>
  <c r="AE806" i="2"/>
  <c r="AG806" i="2"/>
  <c r="T807" i="2"/>
  <c r="V807" i="2"/>
  <c r="Y807" i="2"/>
  <c r="AE807" i="2"/>
  <c r="AG807" i="2"/>
  <c r="T808" i="2"/>
  <c r="V808" i="2"/>
  <c r="Y808" i="2"/>
  <c r="AE808" i="2"/>
  <c r="AG808" i="2"/>
  <c r="T809" i="2"/>
  <c r="V809" i="2"/>
  <c r="Y809" i="2"/>
  <c r="AE809" i="2"/>
  <c r="AG809" i="2"/>
  <c r="T810" i="2"/>
  <c r="V810" i="2"/>
  <c r="Y810" i="2"/>
  <c r="AE810" i="2"/>
  <c r="AG810" i="2"/>
  <c r="T811" i="2"/>
  <c r="V811" i="2"/>
  <c r="Y811" i="2"/>
  <c r="AE811" i="2"/>
  <c r="AG811" i="2"/>
  <c r="T812" i="2"/>
  <c r="V812" i="2"/>
  <c r="Y812" i="2"/>
  <c r="AE812" i="2"/>
  <c r="AG812" i="2"/>
  <c r="T813" i="2"/>
  <c r="V813" i="2"/>
  <c r="Y813" i="2"/>
  <c r="AE813" i="2"/>
  <c r="AG813" i="2"/>
  <c r="T814" i="2"/>
  <c r="V814" i="2"/>
  <c r="Y814" i="2"/>
  <c r="AE814" i="2"/>
  <c r="AG814" i="2"/>
  <c r="T815" i="2"/>
  <c r="V815" i="2"/>
  <c r="Y815" i="2"/>
  <c r="AE815" i="2"/>
  <c r="AG815" i="2"/>
  <c r="T816" i="2"/>
  <c r="V816" i="2"/>
  <c r="Y816" i="2"/>
  <c r="AE816" i="2"/>
  <c r="AG816" i="2"/>
  <c r="T817" i="2"/>
  <c r="V817" i="2"/>
  <c r="Y817" i="2"/>
  <c r="AE817" i="2"/>
  <c r="AG817" i="2"/>
  <c r="T818" i="2"/>
  <c r="V818" i="2"/>
  <c r="Y818" i="2"/>
  <c r="AE818" i="2"/>
  <c r="AG818" i="2"/>
  <c r="T819" i="2"/>
  <c r="V819" i="2"/>
  <c r="Y819" i="2"/>
  <c r="AE819" i="2"/>
  <c r="AG819" i="2"/>
  <c r="T820" i="2"/>
  <c r="V820" i="2"/>
  <c r="Y820" i="2"/>
  <c r="AE820" i="2"/>
  <c r="AG820" i="2"/>
  <c r="T821" i="2"/>
  <c r="V821" i="2"/>
  <c r="Y821" i="2"/>
  <c r="AE821" i="2"/>
  <c r="AG821" i="2"/>
  <c r="T822" i="2"/>
  <c r="V822" i="2"/>
  <c r="Y822" i="2"/>
  <c r="C822" i="2"/>
  <c r="AE822" i="2"/>
  <c r="AG822" i="2"/>
  <c r="T823" i="2"/>
  <c r="V823" i="2"/>
  <c r="Y823" i="2"/>
  <c r="AE823" i="2"/>
  <c r="AG823" i="2"/>
  <c r="T824" i="2"/>
  <c r="V824" i="2"/>
  <c r="Y824" i="2"/>
  <c r="AE824" i="2"/>
  <c r="AG824" i="2"/>
  <c r="T825" i="2"/>
  <c r="V825" i="2"/>
  <c r="Y825" i="2"/>
  <c r="AE825" i="2"/>
  <c r="AG825" i="2"/>
  <c r="T826" i="2"/>
  <c r="V826" i="2"/>
  <c r="Y826" i="2"/>
  <c r="AE826" i="2"/>
  <c r="AG826" i="2"/>
  <c r="T827" i="2"/>
  <c r="V827" i="2"/>
  <c r="Y827" i="2"/>
  <c r="AC827" i="2"/>
  <c r="AE827" i="2"/>
  <c r="AG827" i="2"/>
  <c r="T828" i="2"/>
  <c r="V828" i="2"/>
  <c r="Y828" i="2"/>
  <c r="C828" i="2"/>
  <c r="AE828" i="2"/>
  <c r="AG828" i="2"/>
  <c r="T829" i="2"/>
  <c r="V829" i="2"/>
  <c r="Y829" i="2"/>
  <c r="C829" i="2"/>
  <c r="AE829" i="2"/>
  <c r="AG829" i="2"/>
  <c r="T830" i="2"/>
  <c r="V830" i="2"/>
  <c r="Y830" i="2"/>
  <c r="AE830" i="2"/>
  <c r="AG830" i="2"/>
  <c r="T831" i="2"/>
  <c r="V831" i="2"/>
  <c r="Y831" i="2"/>
  <c r="AE831" i="2"/>
  <c r="AG831" i="2"/>
  <c r="T832" i="2"/>
  <c r="V832" i="2"/>
  <c r="Y832" i="2"/>
  <c r="AE832" i="2"/>
  <c r="AG832" i="2"/>
  <c r="T833" i="2"/>
  <c r="V833" i="2"/>
  <c r="Y833" i="2"/>
  <c r="AE833" i="2"/>
  <c r="AG833" i="2"/>
  <c r="T834" i="2"/>
  <c r="V834" i="2"/>
  <c r="Y834" i="2"/>
  <c r="AE834" i="2"/>
  <c r="AG834" i="2"/>
  <c r="T835" i="2"/>
  <c r="V835" i="2"/>
  <c r="Y835" i="2"/>
  <c r="AE835" i="2"/>
  <c r="AG835" i="2"/>
  <c r="T836" i="2"/>
  <c r="V836" i="2"/>
  <c r="Y836" i="2"/>
  <c r="AE836" i="2"/>
  <c r="AG836" i="2"/>
  <c r="T837" i="2"/>
  <c r="V837" i="2"/>
  <c r="Y837" i="2"/>
  <c r="AE837" i="2"/>
  <c r="AG837" i="2"/>
  <c r="T838" i="2"/>
  <c r="V838" i="2"/>
  <c r="Y838" i="2"/>
  <c r="C838" i="2"/>
  <c r="AE838" i="2"/>
  <c r="AG838" i="2"/>
  <c r="T839" i="2"/>
  <c r="V839" i="2"/>
  <c r="Y839" i="2"/>
  <c r="AE839" i="2"/>
  <c r="AG839" i="2"/>
  <c r="T840" i="2"/>
  <c r="V840" i="2"/>
  <c r="Y840" i="2"/>
  <c r="AE840" i="2"/>
  <c r="AG840" i="2"/>
  <c r="T841" i="2"/>
  <c r="V841" i="2"/>
  <c r="Y841" i="2"/>
  <c r="AE841" i="2"/>
  <c r="AG841" i="2"/>
  <c r="T842" i="2"/>
  <c r="V842" i="2"/>
  <c r="Y842" i="2"/>
  <c r="AE842" i="2"/>
  <c r="AG842" i="2"/>
  <c r="V843" i="2"/>
  <c r="Y843" i="2"/>
  <c r="AC843" i="2"/>
  <c r="AE843" i="2"/>
  <c r="AG843" i="2"/>
  <c r="T844" i="2"/>
  <c r="V844" i="2"/>
  <c r="Y844" i="2"/>
  <c r="C844" i="2"/>
  <c r="AE844" i="2"/>
  <c r="AG844" i="2"/>
  <c r="T845" i="2"/>
  <c r="V845" i="2"/>
  <c r="Y845" i="2"/>
  <c r="AE845" i="2"/>
  <c r="AG845" i="2"/>
  <c r="T846" i="2"/>
  <c r="V846" i="2"/>
  <c r="Y846" i="2"/>
  <c r="AE846" i="2"/>
  <c r="AG846" i="2"/>
  <c r="T847" i="2"/>
  <c r="V847" i="2"/>
  <c r="Y847" i="2"/>
  <c r="AE847" i="2"/>
  <c r="AG847" i="2"/>
  <c r="V848" i="2"/>
  <c r="Y848" i="2"/>
  <c r="AC848" i="2"/>
  <c r="AE848" i="2"/>
  <c r="AG848" i="2"/>
  <c r="V849" i="2"/>
  <c r="Y849" i="2"/>
  <c r="AC849" i="2"/>
  <c r="AE849" i="2"/>
  <c r="AG849" i="2"/>
  <c r="T850" i="2"/>
  <c r="V850" i="2"/>
  <c r="Y850" i="2"/>
  <c r="AE850" i="2"/>
  <c r="AG850" i="2"/>
  <c r="T851" i="2"/>
  <c r="V851" i="2"/>
  <c r="Y851" i="2"/>
  <c r="AE851" i="2"/>
  <c r="AG851" i="2"/>
  <c r="T852" i="2"/>
  <c r="V852" i="2"/>
  <c r="Y852" i="2"/>
  <c r="AC852" i="2"/>
  <c r="AE852" i="2"/>
  <c r="AG852" i="2"/>
  <c r="T853" i="2"/>
  <c r="V853" i="2"/>
  <c r="Y853" i="2"/>
  <c r="AE853" i="2"/>
  <c r="AG853" i="2"/>
  <c r="T854" i="2"/>
  <c r="V854" i="2"/>
  <c r="Y854" i="2"/>
  <c r="C854" i="2"/>
  <c r="AE854" i="2"/>
  <c r="AG854" i="2"/>
  <c r="T855" i="2"/>
  <c r="V855" i="2"/>
  <c r="Y855" i="2"/>
  <c r="AE855" i="2"/>
  <c r="AG855" i="2"/>
  <c r="T856" i="2"/>
  <c r="V856" i="2"/>
  <c r="Y856" i="2"/>
  <c r="C856" i="2"/>
  <c r="AE856" i="2"/>
  <c r="AG856" i="2"/>
  <c r="T857" i="2"/>
  <c r="V857" i="2"/>
  <c r="Y857" i="2"/>
  <c r="AC857" i="2"/>
  <c r="AE857" i="2"/>
  <c r="AG857" i="2"/>
  <c r="V858" i="2"/>
  <c r="Y858" i="2"/>
  <c r="AC858" i="2"/>
  <c r="AE858" i="2"/>
  <c r="AG858" i="2"/>
  <c r="V859" i="2"/>
  <c r="Y859" i="2"/>
  <c r="AC859" i="2"/>
  <c r="AE859" i="2"/>
  <c r="AG859" i="2"/>
  <c r="T860" i="2"/>
  <c r="V860" i="2"/>
  <c r="Y860" i="2"/>
  <c r="AC860" i="2"/>
  <c r="AE860" i="2"/>
  <c r="AG860" i="2"/>
  <c r="T861" i="2"/>
  <c r="V861" i="2"/>
  <c r="Y861" i="2"/>
  <c r="C861" i="2"/>
  <c r="AE861" i="2"/>
  <c r="AG861" i="2"/>
  <c r="T862" i="2"/>
  <c r="V862" i="2"/>
  <c r="Y862" i="2"/>
  <c r="AE862" i="2"/>
  <c r="AG862" i="2"/>
  <c r="T863" i="2"/>
  <c r="V863" i="2"/>
  <c r="Y863" i="2"/>
  <c r="AE863" i="2"/>
  <c r="AG863" i="2"/>
  <c r="T864" i="2"/>
  <c r="V864" i="2"/>
  <c r="Y864" i="2"/>
  <c r="AE864" i="2"/>
  <c r="AG864" i="2"/>
  <c r="T865" i="2"/>
  <c r="V865" i="2"/>
  <c r="Y865" i="2"/>
  <c r="AE865" i="2"/>
  <c r="AG865" i="2"/>
  <c r="T866" i="2"/>
  <c r="V866" i="2"/>
  <c r="Y866" i="2"/>
  <c r="AE866" i="2"/>
  <c r="AG866" i="2"/>
  <c r="T867" i="2"/>
  <c r="V867" i="2"/>
  <c r="Y867" i="2"/>
  <c r="AE867" i="2"/>
  <c r="AG867" i="2"/>
  <c r="T868" i="2"/>
  <c r="V868" i="2"/>
  <c r="Y868" i="2"/>
  <c r="AE868" i="2"/>
  <c r="AG868" i="2"/>
  <c r="T869" i="2"/>
  <c r="V869" i="2"/>
  <c r="Y869" i="2"/>
  <c r="AE869" i="2"/>
  <c r="AG869" i="2"/>
  <c r="T870" i="2"/>
  <c r="V870" i="2"/>
  <c r="Y870" i="2"/>
  <c r="AE870" i="2"/>
  <c r="AG870" i="2"/>
  <c r="T871" i="2"/>
  <c r="V871" i="2"/>
  <c r="Y871" i="2"/>
  <c r="AE871" i="2"/>
  <c r="AG871" i="2"/>
  <c r="T872" i="2"/>
  <c r="V872" i="2"/>
  <c r="Y872" i="2"/>
  <c r="AE872" i="2"/>
  <c r="AG872" i="2"/>
  <c r="T873" i="2"/>
  <c r="V873" i="2"/>
  <c r="Y873" i="2"/>
  <c r="AE873" i="2"/>
  <c r="AG873" i="2"/>
  <c r="T874" i="2"/>
  <c r="V874" i="2"/>
  <c r="Y874" i="2"/>
  <c r="AE874" i="2"/>
  <c r="AG874" i="2"/>
  <c r="T875" i="2"/>
  <c r="V875" i="2"/>
  <c r="Y875" i="2"/>
  <c r="AE875" i="2"/>
  <c r="AG875" i="2"/>
  <c r="T876" i="2"/>
  <c r="V876" i="2"/>
  <c r="Y876" i="2"/>
  <c r="AE876" i="2"/>
  <c r="AG876" i="2"/>
  <c r="T877" i="2"/>
  <c r="V877" i="2"/>
  <c r="Y877" i="2"/>
  <c r="AE877" i="2"/>
  <c r="AG877" i="2"/>
  <c r="T878" i="2"/>
  <c r="V878" i="2"/>
  <c r="Y878" i="2"/>
  <c r="AE878" i="2"/>
  <c r="AG878" i="2"/>
  <c r="T879" i="2"/>
  <c r="V879" i="2"/>
  <c r="Y879" i="2"/>
  <c r="AE879" i="2"/>
  <c r="AG879" i="2"/>
  <c r="T880" i="2"/>
  <c r="V880" i="2"/>
  <c r="Y880" i="2"/>
  <c r="AE880" i="2"/>
  <c r="AG880" i="2"/>
  <c r="T881" i="2"/>
  <c r="V881" i="2"/>
  <c r="Y881" i="2"/>
  <c r="AE881" i="2"/>
  <c r="AG881" i="2"/>
  <c r="T882" i="2"/>
  <c r="V882" i="2"/>
  <c r="Y882" i="2"/>
  <c r="AE882" i="2"/>
  <c r="AG882" i="2"/>
  <c r="T883" i="2"/>
  <c r="V883" i="2"/>
  <c r="Y883" i="2"/>
  <c r="AE883" i="2"/>
  <c r="AG883" i="2"/>
  <c r="T884" i="2"/>
  <c r="V884" i="2"/>
  <c r="Y884" i="2"/>
  <c r="AE884" i="2"/>
  <c r="AG884" i="2"/>
  <c r="T885" i="2"/>
  <c r="V885" i="2"/>
  <c r="Y885" i="2"/>
  <c r="AE885" i="2"/>
  <c r="AG885" i="2"/>
  <c r="T886" i="2"/>
  <c r="V886" i="2"/>
  <c r="Y886" i="2"/>
  <c r="AE886" i="2"/>
  <c r="AG886" i="2"/>
  <c r="T887" i="2"/>
  <c r="V887" i="2"/>
  <c r="Y887" i="2"/>
  <c r="C887" i="2"/>
  <c r="AE887" i="2"/>
  <c r="AG887" i="2"/>
  <c r="T888" i="2"/>
  <c r="V888" i="2"/>
  <c r="Y888" i="2"/>
  <c r="AE888" i="2"/>
  <c r="AG888" i="2"/>
  <c r="T889" i="2"/>
  <c r="V889" i="2"/>
  <c r="Y889" i="2"/>
  <c r="AE889" i="2"/>
  <c r="AG889" i="2"/>
  <c r="T890" i="2"/>
  <c r="V890" i="2"/>
  <c r="Y890" i="2"/>
  <c r="AE890" i="2"/>
  <c r="AG890" i="2"/>
  <c r="T891" i="2"/>
  <c r="V891" i="2"/>
  <c r="Y891" i="2"/>
  <c r="AE891" i="2"/>
  <c r="AG891" i="2"/>
  <c r="T892" i="2"/>
  <c r="V892" i="2"/>
  <c r="Y892" i="2"/>
  <c r="AE892" i="2"/>
  <c r="AG892" i="2"/>
  <c r="T893" i="2"/>
  <c r="V893" i="2"/>
  <c r="Y893" i="2"/>
  <c r="AE893" i="2"/>
  <c r="AG893" i="2"/>
  <c r="T894" i="2"/>
  <c r="V894" i="2"/>
  <c r="Y894" i="2"/>
  <c r="AE894" i="2"/>
  <c r="AG894" i="2"/>
  <c r="T895" i="2"/>
  <c r="V895" i="2"/>
  <c r="Y895" i="2"/>
  <c r="AE895" i="2"/>
  <c r="AG895" i="2"/>
  <c r="T896" i="2"/>
  <c r="V896" i="2"/>
  <c r="Y896" i="2"/>
  <c r="AE896" i="2"/>
  <c r="AG896" i="2"/>
  <c r="T897" i="2"/>
  <c r="V897" i="2"/>
  <c r="Y897" i="2"/>
  <c r="AE897" i="2"/>
  <c r="AG897" i="2"/>
  <c r="T898" i="2"/>
  <c r="V898" i="2"/>
  <c r="Y898" i="2"/>
  <c r="AE898" i="2"/>
  <c r="AG898" i="2"/>
  <c r="T899" i="2"/>
  <c r="V899" i="2"/>
  <c r="Y899" i="2"/>
  <c r="AE899" i="2"/>
  <c r="AG899" i="2"/>
  <c r="T900" i="2"/>
  <c r="V900" i="2"/>
  <c r="Y900" i="2"/>
  <c r="AE900" i="2"/>
  <c r="AG900" i="2"/>
  <c r="T901" i="2"/>
  <c r="V901" i="2"/>
  <c r="Y901" i="2"/>
  <c r="AE901" i="2"/>
  <c r="AG901" i="2"/>
  <c r="T902" i="2"/>
  <c r="V902" i="2"/>
  <c r="Y902" i="2"/>
  <c r="C902" i="2"/>
  <c r="AE902" i="2"/>
  <c r="AG902" i="2"/>
  <c r="T903" i="2"/>
  <c r="V903" i="2"/>
  <c r="Y903" i="2"/>
  <c r="AC903" i="2"/>
  <c r="C903" i="2"/>
  <c r="AE903" i="2"/>
  <c r="AG903" i="2"/>
  <c r="T904" i="2"/>
  <c r="V904" i="2"/>
  <c r="Y904" i="2"/>
  <c r="AE904" i="2"/>
  <c r="AG904" i="2"/>
  <c r="T905" i="2"/>
  <c r="V905" i="2"/>
  <c r="Y905" i="2"/>
  <c r="AE905" i="2"/>
  <c r="AG905" i="2"/>
  <c r="T906" i="2"/>
  <c r="V906" i="2"/>
  <c r="Y906" i="2"/>
  <c r="AE906" i="2"/>
  <c r="AG906" i="2"/>
  <c r="T907" i="2"/>
  <c r="V907" i="2"/>
  <c r="Y907" i="2"/>
  <c r="AE907" i="2"/>
  <c r="AG907" i="2"/>
  <c r="T908" i="2"/>
  <c r="V908" i="2"/>
  <c r="Y908" i="2"/>
  <c r="AE908" i="2"/>
  <c r="AG908" i="2"/>
  <c r="T909" i="2"/>
  <c r="V909" i="2"/>
  <c r="Y909" i="2"/>
  <c r="AE909" i="2"/>
  <c r="AG909" i="2"/>
  <c r="T910" i="2"/>
  <c r="V910" i="2"/>
  <c r="Y910" i="2"/>
  <c r="AE910" i="2"/>
  <c r="AG910" i="2"/>
  <c r="T911" i="2"/>
  <c r="V911" i="2"/>
  <c r="Y911" i="2"/>
  <c r="AE911" i="2"/>
  <c r="AG911" i="2"/>
  <c r="T912" i="2"/>
  <c r="V912" i="2"/>
  <c r="Y912" i="2"/>
  <c r="AE912" i="2"/>
  <c r="AG912" i="2"/>
  <c r="T913" i="2"/>
  <c r="V913" i="2"/>
  <c r="Y913" i="2"/>
  <c r="AE913" i="2"/>
  <c r="AG913" i="2"/>
  <c r="T914" i="2"/>
  <c r="V914" i="2"/>
  <c r="Y914" i="2"/>
  <c r="AE914" i="2"/>
  <c r="AG914" i="2"/>
  <c r="T915" i="2"/>
  <c r="V915" i="2"/>
  <c r="Y915" i="2"/>
  <c r="AE915" i="2"/>
  <c r="AG915" i="2"/>
  <c r="T916" i="2"/>
  <c r="V916" i="2"/>
  <c r="Y916" i="2"/>
  <c r="AE916" i="2"/>
  <c r="AG916" i="2"/>
  <c r="T917" i="2"/>
  <c r="V917" i="2"/>
  <c r="Y917" i="2"/>
  <c r="AE917" i="2"/>
  <c r="AG917" i="2"/>
  <c r="T918" i="2"/>
  <c r="V918" i="2"/>
  <c r="Y918" i="2"/>
  <c r="AE918" i="2"/>
  <c r="AG918" i="2"/>
  <c r="T919" i="2"/>
  <c r="V919" i="2"/>
  <c r="Y919" i="2"/>
  <c r="AE919" i="2"/>
  <c r="AG919" i="2"/>
  <c r="T920" i="2"/>
  <c r="V920" i="2"/>
  <c r="Y920" i="2"/>
  <c r="AE920" i="2"/>
  <c r="AG920" i="2"/>
  <c r="T921" i="2"/>
  <c r="V921" i="2"/>
  <c r="Y921" i="2"/>
  <c r="AE921" i="2"/>
  <c r="AG921" i="2"/>
  <c r="T922" i="2"/>
  <c r="V922" i="2"/>
  <c r="Y922" i="2"/>
  <c r="AC922" i="2"/>
  <c r="AE922" i="2"/>
  <c r="AG922" i="2"/>
  <c r="T923" i="2"/>
  <c r="V923" i="2"/>
  <c r="Y923" i="2"/>
  <c r="C923" i="2"/>
  <c r="AE923" i="2"/>
  <c r="AG923" i="2"/>
  <c r="T924" i="2"/>
  <c r="V924" i="2"/>
  <c r="Y924" i="2"/>
  <c r="C924" i="2"/>
  <c r="AE924" i="2"/>
  <c r="AG924" i="2"/>
  <c r="T925" i="2"/>
  <c r="V925" i="2"/>
  <c r="Y925" i="2"/>
  <c r="AE925" i="2"/>
  <c r="AG925" i="2"/>
  <c r="T926" i="2"/>
  <c r="V926" i="2"/>
  <c r="Y926" i="2"/>
  <c r="AE926" i="2"/>
  <c r="AG926" i="2"/>
  <c r="T927" i="2"/>
  <c r="V927" i="2"/>
  <c r="Y927" i="2"/>
  <c r="AE927" i="2"/>
  <c r="AG927" i="2"/>
  <c r="T928" i="2"/>
  <c r="V928" i="2"/>
  <c r="Y928" i="2"/>
  <c r="AE928" i="2"/>
  <c r="AG928" i="2"/>
  <c r="T929" i="2"/>
  <c r="V929" i="2"/>
  <c r="Y929" i="2"/>
  <c r="AE929" i="2"/>
  <c r="AG929" i="2"/>
  <c r="T930" i="2"/>
  <c r="V930" i="2"/>
  <c r="Y930" i="2"/>
  <c r="AE930" i="2"/>
  <c r="AG930" i="2"/>
  <c r="T931" i="2"/>
  <c r="V931" i="2"/>
  <c r="Y931" i="2"/>
  <c r="AE931" i="2"/>
  <c r="AG931" i="2"/>
  <c r="T932" i="2"/>
  <c r="V932" i="2"/>
  <c r="Y932" i="2"/>
  <c r="AE932" i="2"/>
  <c r="AG932" i="2"/>
  <c r="T933" i="2"/>
  <c r="V933" i="2"/>
  <c r="Y933" i="2"/>
  <c r="AE933" i="2"/>
  <c r="AG933" i="2"/>
  <c r="T934" i="2"/>
  <c r="V934" i="2"/>
  <c r="Y934" i="2"/>
  <c r="AE934" i="2"/>
  <c r="AG934" i="2"/>
  <c r="T935" i="2"/>
  <c r="V935" i="2"/>
  <c r="Y935" i="2"/>
  <c r="AE935" i="2"/>
  <c r="AG935" i="2"/>
  <c r="T936" i="2"/>
  <c r="V936" i="2"/>
  <c r="Y936" i="2"/>
  <c r="AE936" i="2"/>
  <c r="AG936" i="2"/>
  <c r="T937" i="2"/>
  <c r="V937" i="2"/>
  <c r="Y937" i="2"/>
  <c r="AE937" i="2"/>
  <c r="AG937" i="2"/>
  <c r="T938" i="2"/>
  <c r="V938" i="2"/>
  <c r="Y938" i="2"/>
  <c r="AE938" i="2"/>
  <c r="AG938" i="2"/>
  <c r="T939" i="2"/>
  <c r="V939" i="2"/>
  <c r="Y939" i="2"/>
  <c r="AE939" i="2"/>
  <c r="AG939" i="2"/>
  <c r="T940" i="2"/>
  <c r="V940" i="2"/>
  <c r="Y940" i="2"/>
  <c r="AE940" i="2"/>
  <c r="AG940" i="2"/>
  <c r="T941" i="2"/>
  <c r="V941" i="2"/>
  <c r="Y941" i="2"/>
  <c r="AE941" i="2"/>
  <c r="AG941" i="2"/>
  <c r="T942" i="2"/>
  <c r="V942" i="2"/>
  <c r="Y942" i="2"/>
  <c r="AE942" i="2"/>
  <c r="AG942" i="2"/>
  <c r="T943" i="2"/>
  <c r="V943" i="2"/>
  <c r="Y943" i="2"/>
  <c r="AE943" i="2"/>
  <c r="AG943" i="2"/>
  <c r="T944" i="2"/>
  <c r="V944" i="2"/>
  <c r="Y944" i="2"/>
  <c r="AE944" i="2"/>
  <c r="AG944" i="2"/>
  <c r="T945" i="2"/>
  <c r="V945" i="2"/>
  <c r="Y945" i="2"/>
  <c r="AE945" i="2"/>
  <c r="AG945" i="2"/>
  <c r="T946" i="2"/>
  <c r="V946" i="2"/>
  <c r="Y946" i="2"/>
  <c r="AE946" i="2"/>
  <c r="AG946" i="2"/>
  <c r="T947" i="2"/>
  <c r="V947" i="2"/>
  <c r="Y947" i="2"/>
  <c r="AE947" i="2"/>
  <c r="AG947" i="2"/>
  <c r="T948" i="2"/>
  <c r="V948" i="2"/>
  <c r="Y948" i="2"/>
  <c r="C948" i="2"/>
  <c r="AE948" i="2"/>
  <c r="AG948" i="2"/>
  <c r="T949" i="2"/>
  <c r="V949" i="2"/>
  <c r="Y949" i="2"/>
  <c r="AE949" i="2"/>
  <c r="AG949" i="2"/>
  <c r="T950" i="2"/>
  <c r="V950" i="2"/>
  <c r="Y950" i="2"/>
  <c r="AC950" i="2"/>
  <c r="AE950" i="2"/>
  <c r="AG950" i="2"/>
  <c r="T951" i="2"/>
  <c r="V951" i="2"/>
  <c r="Y951" i="2"/>
  <c r="AC951" i="2"/>
  <c r="AE951" i="2"/>
  <c r="AG951" i="2"/>
  <c r="T952" i="2"/>
  <c r="V952" i="2"/>
  <c r="Y952" i="2"/>
  <c r="C952" i="2"/>
  <c r="AE952" i="2"/>
  <c r="AG952" i="2"/>
  <c r="T953" i="2"/>
  <c r="V953" i="2"/>
  <c r="Y953" i="2"/>
  <c r="C953" i="2"/>
  <c r="AE953" i="2"/>
  <c r="AG953" i="2"/>
  <c r="T954" i="2"/>
  <c r="V954" i="2"/>
  <c r="Y954" i="2"/>
  <c r="C954" i="2"/>
  <c r="AE954" i="2"/>
  <c r="AG954" i="2"/>
  <c r="T955" i="2"/>
  <c r="V955" i="2"/>
  <c r="Y955" i="2"/>
  <c r="AE955" i="2"/>
  <c r="AG955" i="2"/>
  <c r="T956" i="2"/>
  <c r="V956" i="2"/>
  <c r="Y956" i="2"/>
  <c r="AE956" i="2"/>
  <c r="AG956" i="2"/>
  <c r="T957" i="2"/>
  <c r="V957" i="2"/>
  <c r="Y957" i="2"/>
  <c r="AE957" i="2"/>
  <c r="AG957" i="2"/>
  <c r="T958" i="2"/>
  <c r="V958" i="2"/>
  <c r="Y958" i="2"/>
  <c r="AE958" i="2"/>
  <c r="AG958" i="2"/>
  <c r="T959" i="2"/>
  <c r="V959" i="2"/>
  <c r="Y959" i="2"/>
  <c r="AE959" i="2"/>
  <c r="AG959" i="2"/>
  <c r="T960" i="2"/>
  <c r="V960" i="2"/>
  <c r="Y960" i="2"/>
  <c r="AE960" i="2"/>
  <c r="AG960" i="2"/>
  <c r="T961" i="2"/>
  <c r="V961" i="2"/>
  <c r="Y961" i="2"/>
  <c r="AE961" i="2"/>
  <c r="AG961" i="2"/>
  <c r="T962" i="2"/>
  <c r="V962" i="2"/>
  <c r="Y962" i="2"/>
  <c r="AE962" i="2"/>
  <c r="AG962" i="2"/>
  <c r="T963" i="2"/>
  <c r="V963" i="2"/>
  <c r="Y963" i="2"/>
  <c r="AE963" i="2"/>
  <c r="AG963" i="2"/>
  <c r="T964" i="2"/>
  <c r="V964" i="2"/>
  <c r="Y964" i="2"/>
  <c r="AE964" i="2"/>
  <c r="AG964" i="2"/>
  <c r="T965" i="2"/>
  <c r="V965" i="2"/>
  <c r="Y965" i="2"/>
  <c r="AE965" i="2"/>
  <c r="AG965" i="2"/>
  <c r="T966" i="2"/>
  <c r="V966" i="2"/>
  <c r="Y966" i="2"/>
  <c r="AE966" i="2"/>
  <c r="AG966" i="2"/>
  <c r="T967" i="2"/>
  <c r="V967" i="2"/>
  <c r="Y967" i="2"/>
  <c r="AE967" i="2"/>
  <c r="AG967" i="2"/>
  <c r="T968" i="2"/>
  <c r="V968" i="2"/>
  <c r="Y968" i="2"/>
  <c r="AE968" i="2"/>
  <c r="AG968" i="2"/>
  <c r="T969" i="2"/>
  <c r="V969" i="2"/>
  <c r="Y969" i="2"/>
  <c r="AE969" i="2"/>
  <c r="AG969" i="2"/>
  <c r="T970" i="2"/>
  <c r="V970" i="2"/>
  <c r="Y970" i="2"/>
  <c r="AE970" i="2"/>
  <c r="AG970" i="2"/>
  <c r="T971" i="2"/>
  <c r="V971" i="2"/>
  <c r="Y971" i="2"/>
  <c r="AE971" i="2"/>
  <c r="AG971" i="2"/>
  <c r="T972" i="2"/>
  <c r="V972" i="2"/>
  <c r="Y972" i="2"/>
  <c r="AE972" i="2"/>
  <c r="AG972" i="2"/>
  <c r="T973" i="2"/>
  <c r="V973" i="2"/>
  <c r="Y973" i="2"/>
  <c r="AE973" i="2"/>
  <c r="AG973" i="2"/>
  <c r="T974" i="2"/>
  <c r="V974" i="2"/>
  <c r="Y974" i="2"/>
  <c r="AE974" i="2"/>
  <c r="AG974" i="2"/>
  <c r="T975" i="2"/>
  <c r="V975" i="2"/>
  <c r="Y975" i="2"/>
  <c r="AE975" i="2"/>
  <c r="AG975" i="2"/>
  <c r="T976" i="2"/>
  <c r="V976" i="2"/>
  <c r="Y976" i="2"/>
  <c r="AE976" i="2"/>
  <c r="AG976" i="2"/>
  <c r="T977" i="2"/>
  <c r="V977" i="2"/>
  <c r="Y977" i="2"/>
  <c r="AE977" i="2"/>
  <c r="AG977" i="2"/>
  <c r="T978" i="2"/>
  <c r="V978" i="2"/>
  <c r="Y978" i="2"/>
  <c r="AE978" i="2"/>
  <c r="AG978" i="2"/>
  <c r="T979" i="2"/>
  <c r="V979" i="2"/>
  <c r="Y979" i="2"/>
  <c r="AE979" i="2"/>
  <c r="AG979" i="2"/>
  <c r="T980" i="2"/>
  <c r="V980" i="2"/>
  <c r="Y980" i="2"/>
  <c r="AE980" i="2"/>
  <c r="AG980" i="2"/>
  <c r="T981" i="2"/>
  <c r="V981" i="2"/>
  <c r="Y981" i="2"/>
  <c r="AE981" i="2"/>
  <c r="AG981" i="2"/>
  <c r="T982" i="2"/>
  <c r="V982" i="2"/>
  <c r="Y982" i="2"/>
  <c r="AE982" i="2"/>
  <c r="AG982" i="2"/>
  <c r="T983" i="2"/>
  <c r="V983" i="2"/>
  <c r="Y983" i="2"/>
  <c r="AE983" i="2"/>
  <c r="AG983" i="2"/>
  <c r="T984" i="2"/>
  <c r="V984" i="2"/>
  <c r="Y984" i="2"/>
  <c r="AE984" i="2"/>
  <c r="AG984" i="2"/>
  <c r="T985" i="2"/>
  <c r="V985" i="2"/>
  <c r="Y985" i="2"/>
  <c r="AE985" i="2"/>
  <c r="AG985" i="2"/>
  <c r="T986" i="2"/>
  <c r="V986" i="2"/>
  <c r="Y986" i="2"/>
  <c r="AE986" i="2"/>
  <c r="AG986" i="2"/>
  <c r="T987" i="2"/>
  <c r="V987" i="2"/>
  <c r="Y987" i="2"/>
  <c r="AE987" i="2"/>
  <c r="AG987" i="2"/>
  <c r="T988" i="2"/>
  <c r="V988" i="2"/>
  <c r="Y988" i="2"/>
  <c r="AE988" i="2"/>
  <c r="AG988" i="2"/>
  <c r="T989" i="2"/>
  <c r="V989" i="2"/>
  <c r="Y989" i="2"/>
  <c r="AE989" i="2"/>
  <c r="AG989" i="2"/>
  <c r="T990" i="2"/>
  <c r="V990" i="2"/>
  <c r="Y990" i="2"/>
  <c r="AE990" i="2"/>
  <c r="AG990" i="2"/>
  <c r="T991" i="2"/>
  <c r="V991" i="2"/>
  <c r="Y991" i="2"/>
  <c r="AE991" i="2"/>
  <c r="AG991" i="2"/>
  <c r="T992" i="2"/>
  <c r="V992" i="2"/>
  <c r="Y992" i="2"/>
  <c r="AE992" i="2"/>
  <c r="AG992" i="2"/>
  <c r="T993" i="2"/>
  <c r="V993" i="2"/>
  <c r="Y993" i="2"/>
  <c r="AE993" i="2"/>
  <c r="AG993" i="2"/>
  <c r="T994" i="2"/>
  <c r="V994" i="2"/>
  <c r="Y994" i="2"/>
  <c r="AE994" i="2"/>
  <c r="AG994" i="2"/>
  <c r="T995" i="2"/>
  <c r="V995" i="2"/>
  <c r="Y995" i="2"/>
  <c r="AE995" i="2"/>
  <c r="AG995" i="2"/>
  <c r="T996" i="2"/>
  <c r="V996" i="2"/>
  <c r="Y996" i="2"/>
  <c r="AE996" i="2"/>
  <c r="AG996" i="2"/>
  <c r="T997" i="2"/>
  <c r="V997" i="2"/>
  <c r="Y997" i="2"/>
  <c r="AE997" i="2"/>
  <c r="AG997" i="2"/>
  <c r="T998" i="2"/>
  <c r="V998" i="2"/>
  <c r="Y998" i="2"/>
  <c r="AE998" i="2"/>
  <c r="AG998" i="2"/>
  <c r="T999" i="2"/>
  <c r="V999" i="2"/>
  <c r="Y999" i="2"/>
  <c r="AE999" i="2"/>
  <c r="AG999" i="2"/>
  <c r="T1000" i="2"/>
  <c r="V1000" i="2"/>
  <c r="Y1000" i="2"/>
  <c r="AE1000" i="2"/>
  <c r="AG1000" i="2"/>
  <c r="T1001" i="2"/>
  <c r="V1001" i="2"/>
  <c r="Y1001" i="2"/>
  <c r="AE1001" i="2"/>
  <c r="AG1001" i="2"/>
  <c r="T1002" i="2"/>
  <c r="V1002" i="2"/>
  <c r="Y1002" i="2"/>
  <c r="AE1002" i="2"/>
  <c r="AG1002" i="2"/>
  <c r="T1003" i="2"/>
  <c r="V1003" i="2"/>
  <c r="Y1003" i="2"/>
  <c r="AE1003" i="2"/>
  <c r="AG1003" i="2"/>
  <c r="T1004" i="2"/>
  <c r="V1004" i="2"/>
  <c r="Y1004" i="2"/>
  <c r="AE1004" i="2"/>
  <c r="AG1004" i="2"/>
  <c r="T1005" i="2"/>
  <c r="V1005" i="2"/>
  <c r="Y1005" i="2"/>
  <c r="AE1005" i="2"/>
  <c r="AG1005" i="2"/>
  <c r="T1006" i="2"/>
  <c r="V1006" i="2"/>
  <c r="Y1006" i="2"/>
  <c r="AE1006" i="2"/>
  <c r="AG1006" i="2"/>
  <c r="T1007" i="2"/>
  <c r="V1007" i="2"/>
  <c r="Y1007" i="2"/>
  <c r="C1007" i="2"/>
  <c r="AE1007" i="2"/>
  <c r="AG1007" i="2"/>
  <c r="T1008" i="2"/>
  <c r="V1008" i="2"/>
  <c r="Y1008" i="2"/>
  <c r="AE1008" i="2"/>
  <c r="AG1008" i="2"/>
  <c r="T1009" i="2"/>
  <c r="V1009" i="2"/>
  <c r="Y1009" i="2"/>
  <c r="AE1009" i="2"/>
  <c r="AG1009" i="2"/>
  <c r="T1010" i="2"/>
  <c r="V1010" i="2"/>
  <c r="Y1010" i="2"/>
  <c r="C1010" i="2"/>
  <c r="AE1010" i="2"/>
  <c r="AG1010" i="2"/>
  <c r="T1011" i="2"/>
  <c r="V1011" i="2"/>
  <c r="Y1011" i="2"/>
  <c r="C1011" i="2"/>
  <c r="AE1011" i="2"/>
  <c r="AG1011" i="2"/>
  <c r="T1012" i="2"/>
  <c r="V1012" i="2"/>
  <c r="Y1012" i="2"/>
  <c r="AE1012" i="2"/>
  <c r="AG1012" i="2"/>
  <c r="T1013" i="2"/>
  <c r="V1013" i="2"/>
  <c r="Y1013" i="2"/>
  <c r="AC1013" i="2"/>
  <c r="AE1013" i="2"/>
  <c r="AG1013" i="2"/>
  <c r="T1014" i="2"/>
  <c r="V1014" i="2"/>
  <c r="Y1014" i="2"/>
  <c r="AE1014" i="2"/>
  <c r="AG1014" i="2"/>
  <c r="T1015" i="2"/>
  <c r="V1015" i="2"/>
  <c r="Y1015" i="2"/>
  <c r="C1015" i="2"/>
  <c r="AE1015" i="2"/>
  <c r="AG1015" i="2"/>
  <c r="T1016" i="2"/>
  <c r="V1016" i="2"/>
  <c r="Y1016" i="2"/>
  <c r="AC1016" i="2"/>
  <c r="C1016" i="2"/>
  <c r="AE1016" i="2"/>
  <c r="AG1016" i="2"/>
  <c r="T1017" i="2"/>
  <c r="V1017" i="2"/>
  <c r="Y1017" i="2"/>
  <c r="AE1017" i="2"/>
  <c r="AG1017" i="2"/>
  <c r="T1018" i="2"/>
  <c r="V1018" i="2"/>
  <c r="Y1018" i="2"/>
  <c r="AE1018" i="2"/>
  <c r="AG1018" i="2"/>
  <c r="T1019" i="2"/>
  <c r="V1019" i="2"/>
  <c r="Y1019" i="2"/>
  <c r="AE1019" i="2"/>
  <c r="AG1019" i="2"/>
  <c r="T1020" i="2"/>
  <c r="V1020" i="2"/>
  <c r="Y1020" i="2"/>
  <c r="AE1020" i="2"/>
  <c r="AG1020" i="2"/>
  <c r="T1021" i="2"/>
  <c r="V1021" i="2"/>
  <c r="Y1021" i="2"/>
  <c r="AE1021" i="2"/>
  <c r="AG1021" i="2"/>
  <c r="T1022" i="2"/>
  <c r="V1022" i="2"/>
  <c r="Y1022" i="2"/>
  <c r="AE1022" i="2"/>
  <c r="AG1022" i="2"/>
  <c r="T1023" i="2"/>
  <c r="V1023" i="2"/>
  <c r="Y1023" i="2"/>
  <c r="C1023" i="2"/>
  <c r="AE1023" i="2"/>
  <c r="AG1023" i="2"/>
  <c r="T1024" i="2"/>
  <c r="V1024" i="2"/>
  <c r="Y1024" i="2"/>
  <c r="C1024" i="2"/>
  <c r="AE1024" i="2"/>
  <c r="AG1024" i="2"/>
  <c r="T1025" i="2"/>
  <c r="V1025" i="2"/>
  <c r="Y1025" i="2"/>
  <c r="AE1025" i="2"/>
  <c r="AG1025" i="2"/>
  <c r="T1026" i="2"/>
  <c r="V1026" i="2"/>
  <c r="Y1026" i="2"/>
  <c r="AE1026" i="2"/>
  <c r="AG1026" i="2"/>
  <c r="T1027" i="2"/>
  <c r="V1027" i="2"/>
  <c r="Y1027" i="2"/>
  <c r="AE1027" i="2"/>
  <c r="AG1027" i="2"/>
  <c r="T1028" i="2"/>
  <c r="V1028" i="2"/>
  <c r="Y1028" i="2"/>
  <c r="AE1028" i="2"/>
  <c r="AG1028" i="2"/>
  <c r="T1029" i="2"/>
  <c r="V1029" i="2"/>
  <c r="Y1029" i="2"/>
  <c r="AE1029" i="2"/>
  <c r="AG1029" i="2"/>
  <c r="T1030" i="2"/>
  <c r="V1030" i="2"/>
  <c r="Y1030" i="2"/>
  <c r="AE1030" i="2"/>
  <c r="AG1030" i="2"/>
  <c r="T1031" i="2"/>
  <c r="V1031" i="2"/>
  <c r="Y1031" i="2"/>
  <c r="C1031" i="2"/>
  <c r="AE1031" i="2"/>
  <c r="AG1031" i="2"/>
  <c r="V1032" i="2"/>
  <c r="Y1032" i="2"/>
  <c r="AC1032" i="2"/>
  <c r="AE1032" i="2"/>
  <c r="AG1032" i="2"/>
  <c r="V1033" i="2"/>
  <c r="Y1033" i="2"/>
  <c r="AC1033" i="2"/>
  <c r="AE1033" i="2"/>
  <c r="AG1033" i="2"/>
  <c r="V1034" i="2"/>
  <c r="Y1034" i="2"/>
  <c r="AC1034" i="2"/>
  <c r="AE1034" i="2"/>
  <c r="AG1034" i="2"/>
  <c r="V1035" i="2"/>
  <c r="Y1035" i="2"/>
  <c r="AC1035" i="2"/>
  <c r="AE1035" i="2"/>
  <c r="AG1035" i="2"/>
  <c r="T1036" i="2"/>
  <c r="V1036" i="2"/>
  <c r="Y1036" i="2"/>
  <c r="AC1036" i="2"/>
  <c r="AE1036" i="2"/>
  <c r="AG1036" i="2"/>
  <c r="T1037" i="2"/>
  <c r="V1037" i="2"/>
  <c r="Y1037" i="2"/>
  <c r="AC1037" i="2"/>
  <c r="AE1037" i="2"/>
  <c r="AG1037" i="2"/>
  <c r="V1038" i="2"/>
  <c r="Y1038" i="2"/>
  <c r="AC1038" i="2"/>
  <c r="AE1038" i="2"/>
  <c r="AG1038" i="2"/>
  <c r="V1039" i="2"/>
  <c r="Y1039" i="2"/>
  <c r="AC1039" i="2"/>
  <c r="AE1039" i="2"/>
  <c r="AG1039" i="2"/>
  <c r="T1040" i="2"/>
  <c r="V1040" i="2"/>
  <c r="Y1040" i="2"/>
  <c r="AE1040" i="2"/>
  <c r="AG1040" i="2"/>
  <c r="V1041" i="2"/>
  <c r="Y1041" i="2"/>
  <c r="AC1041" i="2"/>
  <c r="AE1041" i="2"/>
  <c r="AG1041" i="2"/>
  <c r="V1042" i="2"/>
  <c r="Y1042" i="2"/>
  <c r="AC1042" i="2"/>
  <c r="AE1042" i="2"/>
  <c r="AG1042" i="2"/>
  <c r="T1043" i="2"/>
  <c r="V1043" i="2"/>
  <c r="Y1043" i="2"/>
  <c r="AE1043" i="2"/>
  <c r="AG1043" i="2"/>
  <c r="T1044" i="2"/>
  <c r="V1044" i="2"/>
  <c r="Y1044" i="2"/>
  <c r="AE1044" i="2"/>
  <c r="AG1044" i="2"/>
  <c r="V1045" i="2"/>
  <c r="Y1045" i="2"/>
  <c r="AC1045" i="2"/>
  <c r="AE1045" i="2"/>
  <c r="AG1045" i="2"/>
  <c r="V1046" i="2"/>
  <c r="Y1046" i="2"/>
  <c r="AC1046" i="2"/>
  <c r="AE1046" i="2"/>
  <c r="AG1046" i="2"/>
  <c r="V1047" i="2"/>
  <c r="Y1047" i="2"/>
  <c r="AC1047" i="2"/>
  <c r="AE1047" i="2"/>
  <c r="AG1047" i="2"/>
  <c r="V1048" i="2"/>
  <c r="Y1048" i="2"/>
  <c r="AC1048" i="2"/>
  <c r="AE1048" i="2"/>
  <c r="AG1048" i="2"/>
  <c r="V1049" i="2"/>
  <c r="Y1049" i="2"/>
  <c r="AC1049" i="2"/>
  <c r="AE1049" i="2"/>
  <c r="AG1049" i="2"/>
  <c r="T1050" i="2"/>
  <c r="V1050" i="2"/>
  <c r="Y1050" i="2"/>
  <c r="AC1050" i="2"/>
  <c r="AE1050" i="2"/>
  <c r="AG1050" i="2"/>
  <c r="V1051" i="2"/>
  <c r="Y1051" i="2"/>
  <c r="AC1051" i="2"/>
  <c r="AE1051" i="2"/>
  <c r="AG1051" i="2"/>
  <c r="V1052" i="2"/>
  <c r="Y1052" i="2"/>
  <c r="AC1052" i="2"/>
  <c r="AE1052" i="2"/>
  <c r="AG1052" i="2"/>
  <c r="V1053" i="2"/>
  <c r="Y1053" i="2"/>
  <c r="AC1053" i="2"/>
  <c r="AE1053" i="2"/>
  <c r="AG1053" i="2"/>
  <c r="V1054" i="2"/>
  <c r="Y1054" i="2"/>
  <c r="AC1054" i="2"/>
  <c r="AE1054" i="2"/>
  <c r="AG1054" i="2"/>
  <c r="V1055" i="2"/>
  <c r="Y1055" i="2"/>
  <c r="AC1055" i="2"/>
  <c r="AE1055" i="2"/>
  <c r="AG1055" i="2"/>
  <c r="V1056" i="2"/>
  <c r="Y1056" i="2"/>
  <c r="AC1056" i="2"/>
  <c r="AE1056" i="2"/>
  <c r="AG1056" i="2"/>
  <c r="V1057" i="2"/>
  <c r="Y1057" i="2"/>
  <c r="AC1057" i="2"/>
  <c r="AE1057" i="2"/>
  <c r="AG1057" i="2"/>
  <c r="V1058" i="2"/>
  <c r="Y1058" i="2"/>
  <c r="AC1058" i="2"/>
  <c r="AE1058" i="2"/>
  <c r="AG1058" i="2"/>
  <c r="V1059" i="2"/>
  <c r="Y1059" i="2"/>
  <c r="AC1059" i="2"/>
  <c r="AE1059" i="2"/>
  <c r="AG1059" i="2"/>
  <c r="V1060" i="2"/>
  <c r="Y1060" i="2"/>
  <c r="AC1060" i="2"/>
  <c r="AE1060" i="2"/>
  <c r="AG1060" i="2"/>
  <c r="V1061" i="2"/>
  <c r="Y1061" i="2"/>
  <c r="AC1061" i="2"/>
  <c r="AE1061" i="2"/>
  <c r="AG1061" i="2"/>
  <c r="T1062" i="2"/>
  <c r="V1062" i="2"/>
  <c r="Y1062" i="2"/>
  <c r="AC1062" i="2"/>
  <c r="AE1062" i="2"/>
  <c r="AG1062" i="2"/>
  <c r="V1063" i="2"/>
  <c r="Y1063" i="2"/>
  <c r="AC1063" i="2"/>
  <c r="AE1063" i="2"/>
  <c r="AG1063" i="2"/>
  <c r="V1064" i="2"/>
  <c r="Y1064" i="2"/>
  <c r="AC1064" i="2"/>
  <c r="AE1064" i="2"/>
  <c r="AG1064" i="2"/>
  <c r="V1065" i="2"/>
  <c r="Y1065" i="2"/>
  <c r="AC1065" i="2"/>
  <c r="AE1065" i="2"/>
  <c r="AG1065" i="2"/>
  <c r="V1066" i="2"/>
  <c r="Y1066" i="2"/>
  <c r="AC1066" i="2"/>
  <c r="AE1066" i="2"/>
  <c r="AG1066" i="2"/>
  <c r="V1067" i="2"/>
  <c r="Y1067" i="2"/>
  <c r="AC1067" i="2"/>
  <c r="AE1067" i="2"/>
  <c r="AG1067" i="2"/>
  <c r="V1068" i="2"/>
  <c r="Y1068" i="2"/>
  <c r="AC1068" i="2"/>
  <c r="AE1068" i="2"/>
  <c r="AG1068" i="2"/>
  <c r="V1069" i="2"/>
  <c r="Y1069" i="2"/>
  <c r="AC1069" i="2"/>
  <c r="AE1069" i="2"/>
  <c r="AG1069" i="2"/>
  <c r="V1070" i="2"/>
  <c r="Y1070" i="2"/>
  <c r="AC1070" i="2"/>
  <c r="AE1070" i="2"/>
  <c r="AG1070" i="2"/>
  <c r="V1071" i="2"/>
  <c r="Y1071" i="2"/>
  <c r="AC1071" i="2"/>
  <c r="AE1071" i="2"/>
  <c r="AG1071" i="2"/>
  <c r="T1072" i="2"/>
  <c r="V1072" i="2"/>
  <c r="Y1072" i="2"/>
  <c r="AC1072" i="2"/>
  <c r="AE1072" i="2"/>
  <c r="AG1072" i="2"/>
  <c r="T1073" i="2"/>
  <c r="V1073" i="2"/>
  <c r="Y1073" i="2"/>
  <c r="AC1073" i="2"/>
  <c r="AE1073" i="2"/>
  <c r="AG1073" i="2"/>
  <c r="V1074" i="2"/>
  <c r="Y1074" i="2"/>
  <c r="AC1074" i="2"/>
  <c r="AE1074" i="2"/>
  <c r="AG1074" i="2"/>
  <c r="T1075" i="2"/>
  <c r="V1075" i="2"/>
  <c r="Y1075" i="2"/>
  <c r="AC1075" i="2"/>
  <c r="AE1075" i="2"/>
  <c r="AG1075" i="2"/>
  <c r="T1076" i="2"/>
  <c r="V1076" i="2"/>
  <c r="Y1076" i="2"/>
  <c r="AC1076" i="2"/>
  <c r="AE1076" i="2"/>
  <c r="AG1076" i="2"/>
  <c r="T1077" i="2"/>
  <c r="V1077" i="2"/>
  <c r="Y1077" i="2"/>
  <c r="AC1077" i="2"/>
  <c r="AE1077" i="2"/>
  <c r="AG1077" i="2"/>
  <c r="V1078" i="2"/>
  <c r="Y1078" i="2"/>
  <c r="AC1078" i="2"/>
  <c r="AE1078" i="2"/>
  <c r="AG1078" i="2"/>
  <c r="V1079" i="2"/>
  <c r="Y1079" i="2"/>
  <c r="AC1079" i="2"/>
  <c r="AE1079" i="2"/>
  <c r="AG1079" i="2"/>
  <c r="V1080" i="2"/>
  <c r="Y1080" i="2"/>
  <c r="AC1080" i="2"/>
  <c r="AE1080" i="2"/>
  <c r="AG1080" i="2"/>
  <c r="V1081" i="2"/>
  <c r="Y1081" i="2"/>
  <c r="AC1081" i="2"/>
  <c r="AE1081" i="2"/>
  <c r="AG1081" i="2"/>
  <c r="V1082" i="2"/>
  <c r="Y1082" i="2"/>
  <c r="AC1082" i="2"/>
  <c r="AE1082" i="2"/>
  <c r="AG1082" i="2"/>
  <c r="T1083" i="2"/>
  <c r="V1083" i="2"/>
  <c r="Y1083" i="2"/>
  <c r="AC1083" i="2"/>
  <c r="AE1083" i="2"/>
  <c r="AG1083" i="2"/>
  <c r="V1084" i="2"/>
  <c r="Y1084" i="2"/>
  <c r="AC1084" i="2"/>
  <c r="AE1084" i="2"/>
  <c r="AG1084" i="2"/>
  <c r="T1085" i="2"/>
  <c r="V1085" i="2"/>
  <c r="Y1085" i="2"/>
  <c r="AC1085" i="2"/>
  <c r="AE1085" i="2"/>
  <c r="AG1085" i="2"/>
  <c r="V1086" i="2"/>
  <c r="Y1086" i="2"/>
  <c r="AC1086" i="2"/>
  <c r="AE1086" i="2"/>
  <c r="AG1086" i="2"/>
  <c r="T1087" i="2"/>
  <c r="V1087" i="2"/>
  <c r="Y1087" i="2"/>
  <c r="AE1087" i="2"/>
  <c r="AG1087" i="2"/>
  <c r="V1088" i="2"/>
  <c r="Y1088" i="2"/>
  <c r="AC1088" i="2"/>
  <c r="AE1088" i="2"/>
  <c r="AG1088" i="2"/>
  <c r="T1089" i="2"/>
  <c r="V1089" i="2"/>
  <c r="Y1089" i="2"/>
  <c r="AE1089" i="2"/>
  <c r="AG1089" i="2"/>
  <c r="T1090" i="2"/>
  <c r="V1090" i="2"/>
  <c r="Y1090" i="2"/>
  <c r="AE1090" i="2"/>
  <c r="AG1090" i="2"/>
  <c r="T1091" i="2"/>
  <c r="V1091" i="2"/>
  <c r="Y1091" i="2"/>
  <c r="AE1091" i="2"/>
  <c r="AG1091" i="2"/>
  <c r="V1092" i="2"/>
  <c r="Y1092" i="2"/>
  <c r="AC1092" i="2"/>
  <c r="AE1092" i="2"/>
  <c r="AG1092" i="2"/>
  <c r="V1093" i="2"/>
  <c r="Y1093" i="2"/>
  <c r="AC1093" i="2"/>
  <c r="AE1093" i="2"/>
  <c r="AG1093" i="2"/>
  <c r="V1094" i="2"/>
  <c r="Y1094" i="2"/>
  <c r="AC1094" i="2"/>
  <c r="AE1094" i="2"/>
  <c r="AG1094" i="2"/>
  <c r="T1095" i="2"/>
  <c r="V1095" i="2"/>
  <c r="Y1095" i="2"/>
  <c r="AC1095" i="2"/>
  <c r="AE1095" i="2"/>
  <c r="AG1095" i="2"/>
  <c r="T1096" i="2"/>
  <c r="V1096" i="2"/>
  <c r="Y1096" i="2"/>
  <c r="AC1096" i="2"/>
  <c r="AE1096" i="2"/>
  <c r="AG1096" i="2"/>
  <c r="V1097" i="2"/>
  <c r="Y1097" i="2"/>
  <c r="AC1097" i="2"/>
  <c r="AE1097" i="2"/>
  <c r="AG1097" i="2"/>
  <c r="V1098" i="2"/>
  <c r="Y1098" i="2"/>
  <c r="AC1098" i="2"/>
  <c r="AE1098" i="2"/>
  <c r="AG1098" i="2"/>
  <c r="T1099" i="2"/>
  <c r="V1099" i="2"/>
  <c r="Y1099" i="2"/>
  <c r="AE1099" i="2"/>
  <c r="AG1099" i="2"/>
  <c r="V1100" i="2"/>
  <c r="Y1100" i="2"/>
  <c r="AC1100" i="2"/>
  <c r="AE1100" i="2"/>
  <c r="AG1100" i="2"/>
  <c r="V1101" i="2"/>
  <c r="Y1101" i="2"/>
  <c r="AC1101" i="2"/>
  <c r="AE1101" i="2"/>
  <c r="AG1101" i="2"/>
  <c r="V1102" i="2"/>
  <c r="Y1102" i="2"/>
  <c r="AC1102" i="2"/>
  <c r="AE1102" i="2"/>
  <c r="AG1102" i="2"/>
  <c r="V1103" i="2"/>
  <c r="Y1103" i="2"/>
  <c r="AC1103" i="2"/>
  <c r="AE1103" i="2"/>
  <c r="AG1103" i="2"/>
  <c r="V1104" i="2"/>
  <c r="Y1104" i="2"/>
  <c r="AC1104" i="2"/>
  <c r="AE1104" i="2"/>
  <c r="AG1104" i="2"/>
  <c r="V1105" i="2"/>
  <c r="Y1105" i="2"/>
  <c r="AC1105" i="2"/>
  <c r="AE1105" i="2"/>
  <c r="AG1105" i="2"/>
  <c r="V1106" i="2"/>
  <c r="Y1106" i="2"/>
  <c r="AC1106" i="2"/>
  <c r="AE1106" i="2"/>
  <c r="AG1106" i="2"/>
  <c r="V1107" i="2"/>
  <c r="Y1107" i="2"/>
  <c r="AC1107" i="2"/>
  <c r="AE1107" i="2"/>
  <c r="AG1107" i="2"/>
  <c r="V1108" i="2"/>
  <c r="Y1108" i="2"/>
  <c r="AC1108" i="2"/>
  <c r="AE1108" i="2"/>
  <c r="AG1108" i="2"/>
  <c r="T1109" i="2"/>
  <c r="V1109" i="2"/>
  <c r="Y1109" i="2"/>
  <c r="AC1109" i="2"/>
  <c r="AE1109" i="2"/>
  <c r="AG1109" i="2"/>
  <c r="T1110" i="2"/>
  <c r="V1110" i="2"/>
  <c r="Y1110" i="2"/>
  <c r="AE1110" i="2"/>
  <c r="AG1110" i="2"/>
  <c r="T1111" i="2"/>
  <c r="V1111" i="2"/>
  <c r="Y1111" i="2"/>
  <c r="AC1111" i="2"/>
  <c r="AE1111" i="2"/>
  <c r="AG1111" i="2"/>
  <c r="V1112" i="2"/>
  <c r="Y1112" i="2"/>
  <c r="AC1112" i="2"/>
  <c r="AE1112" i="2"/>
  <c r="AG1112" i="2"/>
  <c r="V1113" i="2"/>
  <c r="Y1113" i="2"/>
  <c r="AC1113" i="2"/>
  <c r="AE1113" i="2"/>
  <c r="AG1113" i="2"/>
  <c r="T1114" i="2"/>
  <c r="V1114" i="2"/>
  <c r="Y1114" i="2"/>
  <c r="AC1114" i="2"/>
  <c r="AE1114" i="2"/>
  <c r="AG1114" i="2"/>
  <c r="T1115" i="2"/>
  <c r="V1115" i="2"/>
  <c r="Y1115" i="2"/>
  <c r="AE1115" i="2"/>
  <c r="AG1115" i="2"/>
  <c r="V1116" i="2"/>
  <c r="Y1116" i="2"/>
  <c r="AC1116" i="2"/>
  <c r="AE1116" i="2"/>
  <c r="AG1116" i="2"/>
  <c r="V1117" i="2"/>
  <c r="Y1117" i="2"/>
  <c r="AC1117" i="2"/>
  <c r="AE1117" i="2"/>
  <c r="AG1117" i="2"/>
  <c r="V1118" i="2"/>
  <c r="Y1118" i="2"/>
  <c r="AC1118" i="2"/>
  <c r="AE1118" i="2"/>
  <c r="AG1118" i="2"/>
  <c r="T1119" i="2"/>
  <c r="V1119" i="2"/>
  <c r="Y1119" i="2"/>
  <c r="AC1119" i="2"/>
  <c r="AE1119" i="2"/>
  <c r="AG1119" i="2"/>
  <c r="T1120" i="2"/>
  <c r="V1120" i="2"/>
  <c r="Y1120" i="2"/>
  <c r="AE1120" i="2"/>
  <c r="AG1120" i="2"/>
  <c r="T1121" i="2"/>
  <c r="V1121" i="2"/>
  <c r="Y1121" i="2"/>
  <c r="AC1121" i="2"/>
  <c r="AE1121" i="2"/>
  <c r="AG1121" i="2"/>
  <c r="T1122" i="2"/>
  <c r="V1122" i="2"/>
  <c r="Y1122" i="2"/>
  <c r="AC1122" i="2"/>
  <c r="AE1122" i="2"/>
  <c r="AG1122" i="2"/>
  <c r="T1123" i="2"/>
  <c r="V1123" i="2"/>
  <c r="Y1123" i="2"/>
  <c r="AC1123" i="2"/>
  <c r="AE1123" i="2"/>
  <c r="AG1123" i="2"/>
  <c r="T1124" i="2"/>
  <c r="V1124" i="2"/>
  <c r="Y1124" i="2"/>
  <c r="AC1124" i="2"/>
  <c r="AE1124" i="2"/>
  <c r="AG1124" i="2"/>
  <c r="T1125" i="2"/>
  <c r="V1125" i="2"/>
  <c r="Y1125" i="2"/>
  <c r="C1125" i="2"/>
  <c r="AE1125" i="2"/>
  <c r="AG1125" i="2"/>
  <c r="T1126" i="2"/>
  <c r="V1126" i="2"/>
  <c r="Y1126" i="2"/>
  <c r="AE1126" i="2"/>
  <c r="AG1126" i="2"/>
  <c r="T1127" i="2"/>
  <c r="V1127" i="2"/>
  <c r="Y1127" i="2"/>
  <c r="AE1127" i="2"/>
  <c r="AG1127" i="2"/>
  <c r="T1128" i="2"/>
  <c r="V1128" i="2"/>
  <c r="Y1128" i="2"/>
  <c r="AE1128" i="2"/>
  <c r="AG1128" i="2"/>
  <c r="T1129" i="2"/>
  <c r="V1129" i="2"/>
  <c r="Y1129" i="2"/>
  <c r="AE1129" i="2"/>
  <c r="AG1129" i="2"/>
  <c r="T1130" i="2"/>
  <c r="V1130" i="2"/>
  <c r="Y1130" i="2"/>
  <c r="AE1130" i="2"/>
  <c r="AG1130" i="2"/>
  <c r="T1131" i="2"/>
  <c r="V1131" i="2"/>
  <c r="Y1131" i="2"/>
  <c r="AE1131" i="2"/>
  <c r="AG1131" i="2"/>
  <c r="T1132" i="2"/>
  <c r="V1132" i="2"/>
  <c r="Y1132" i="2"/>
  <c r="AE1132" i="2"/>
  <c r="AG1132" i="2"/>
  <c r="T1133" i="2"/>
  <c r="V1133" i="2"/>
  <c r="Y1133" i="2"/>
  <c r="AE1133" i="2"/>
  <c r="AG1133" i="2"/>
  <c r="T1134" i="2"/>
  <c r="V1134" i="2"/>
  <c r="Y1134" i="2"/>
  <c r="AE1134" i="2"/>
  <c r="AG1134" i="2"/>
  <c r="T1135" i="2"/>
  <c r="V1135" i="2"/>
  <c r="Y1135" i="2"/>
  <c r="AE1135" i="2"/>
  <c r="AG1135" i="2"/>
  <c r="T1136" i="2"/>
  <c r="V1136" i="2"/>
  <c r="Y1136" i="2"/>
  <c r="AE1136" i="2"/>
  <c r="AG1136" i="2"/>
  <c r="T1137" i="2"/>
  <c r="V1137" i="2"/>
  <c r="Y1137" i="2"/>
  <c r="AE1137" i="2"/>
  <c r="AG1137" i="2"/>
  <c r="T1138" i="2"/>
  <c r="V1138" i="2"/>
  <c r="Y1138" i="2"/>
  <c r="AE1138" i="2"/>
  <c r="AG1138" i="2"/>
  <c r="T1139" i="2"/>
  <c r="V1139" i="2"/>
  <c r="Y1139" i="2"/>
  <c r="AE1139" i="2"/>
  <c r="AG1139" i="2"/>
  <c r="T1140" i="2"/>
  <c r="V1140" i="2"/>
  <c r="Y1140" i="2"/>
  <c r="AE1140" i="2"/>
  <c r="AG1140" i="2"/>
  <c r="T1141" i="2"/>
  <c r="V1141" i="2"/>
  <c r="Y1141" i="2"/>
  <c r="AE1141" i="2"/>
  <c r="AG1141" i="2"/>
  <c r="T1142" i="2"/>
  <c r="V1142" i="2"/>
  <c r="Y1142" i="2"/>
  <c r="AE1142" i="2"/>
  <c r="AG1142" i="2"/>
  <c r="T1143" i="2"/>
  <c r="V1143" i="2"/>
  <c r="Y1143" i="2"/>
  <c r="AE1143" i="2"/>
  <c r="AG1143" i="2"/>
  <c r="T1144" i="2"/>
  <c r="V1144" i="2"/>
  <c r="Y1144" i="2"/>
  <c r="AE1144" i="2"/>
  <c r="AG1144" i="2"/>
  <c r="T1145" i="2"/>
  <c r="V1145" i="2"/>
  <c r="Y1145" i="2"/>
  <c r="AE1145" i="2"/>
  <c r="AG1145" i="2"/>
  <c r="T1146" i="2"/>
  <c r="V1146" i="2"/>
  <c r="Y1146" i="2"/>
  <c r="AE1146" i="2"/>
  <c r="AG1146" i="2"/>
  <c r="T1147" i="2"/>
  <c r="V1147" i="2"/>
  <c r="Y1147" i="2"/>
  <c r="AE1147" i="2"/>
  <c r="AG1147" i="2"/>
  <c r="T1148" i="2"/>
  <c r="V1148" i="2"/>
  <c r="Y1148" i="2"/>
  <c r="AE1148" i="2"/>
  <c r="AG1148" i="2"/>
  <c r="T1149" i="2"/>
  <c r="V1149" i="2"/>
  <c r="Y1149" i="2"/>
  <c r="AE1149" i="2"/>
  <c r="AG1149" i="2"/>
  <c r="T1150" i="2"/>
  <c r="V1150" i="2"/>
  <c r="Y1150" i="2"/>
  <c r="AE1150" i="2"/>
  <c r="AG1150" i="2"/>
  <c r="T1151" i="2"/>
  <c r="V1151" i="2"/>
  <c r="Y1151" i="2"/>
  <c r="AE1151" i="2"/>
  <c r="AG1151" i="2"/>
  <c r="T1152" i="2"/>
  <c r="V1152" i="2"/>
  <c r="Y1152" i="2"/>
  <c r="AE1152" i="2"/>
  <c r="AG1152" i="2"/>
  <c r="T1153" i="2"/>
  <c r="V1153" i="2"/>
  <c r="Y1153" i="2"/>
  <c r="AE1153" i="2"/>
  <c r="AG1153" i="2"/>
  <c r="T1154" i="2"/>
  <c r="V1154" i="2"/>
  <c r="Y1154" i="2"/>
  <c r="AE1154" i="2"/>
  <c r="AG1154" i="2"/>
  <c r="T1155" i="2"/>
  <c r="V1155" i="2"/>
  <c r="Y1155" i="2"/>
  <c r="AE1155" i="2"/>
  <c r="AG1155" i="2"/>
  <c r="T1156" i="2"/>
  <c r="V1156" i="2"/>
  <c r="Y1156" i="2"/>
  <c r="C1156" i="2"/>
  <c r="AE1156" i="2"/>
  <c r="AG1156" i="2"/>
  <c r="T1157" i="2"/>
  <c r="V1157" i="2"/>
  <c r="Y1157" i="2"/>
  <c r="AC1157" i="2"/>
  <c r="C1157" i="2"/>
  <c r="AE1157" i="2"/>
  <c r="AG1157" i="2"/>
  <c r="T1158" i="2"/>
  <c r="V1158" i="2"/>
  <c r="Y1158" i="2"/>
  <c r="AE1158" i="2"/>
  <c r="AG1158" i="2"/>
  <c r="T1159" i="2"/>
  <c r="V1159" i="2"/>
  <c r="Y1159" i="2"/>
  <c r="AE1159" i="2"/>
  <c r="AG1159" i="2"/>
  <c r="T1160" i="2"/>
  <c r="V1160" i="2"/>
  <c r="Y1160" i="2"/>
  <c r="AE1160" i="2"/>
  <c r="AG1160" i="2"/>
  <c r="T1161" i="2"/>
  <c r="V1161" i="2"/>
  <c r="Y1161" i="2"/>
  <c r="AE1161" i="2"/>
  <c r="AG1161" i="2"/>
  <c r="T1162" i="2"/>
  <c r="V1162" i="2"/>
  <c r="Y1162" i="2"/>
  <c r="AE1162" i="2"/>
  <c r="AG1162" i="2"/>
  <c r="T1163" i="2"/>
  <c r="V1163" i="2"/>
  <c r="Y1163" i="2"/>
  <c r="AE1163" i="2"/>
  <c r="AG1163" i="2"/>
  <c r="T1164" i="2"/>
  <c r="V1164" i="2"/>
  <c r="Y1164" i="2"/>
  <c r="AE1164" i="2"/>
  <c r="AG1164" i="2"/>
  <c r="T1165" i="2"/>
  <c r="V1165" i="2"/>
  <c r="Y1165" i="2"/>
  <c r="AE1165" i="2"/>
  <c r="AG1165" i="2"/>
  <c r="T1166" i="2"/>
  <c r="V1166" i="2"/>
  <c r="Y1166" i="2"/>
  <c r="AE1166" i="2"/>
  <c r="AG1166" i="2"/>
  <c r="T1167" i="2"/>
  <c r="V1167" i="2"/>
  <c r="Y1167" i="2"/>
  <c r="AE1167" i="2"/>
  <c r="AG1167" i="2"/>
  <c r="T1168" i="2"/>
  <c r="V1168" i="2"/>
  <c r="Y1168" i="2"/>
  <c r="AE1168" i="2"/>
  <c r="AG1168" i="2"/>
  <c r="T1169" i="2"/>
  <c r="V1169" i="2"/>
  <c r="Y1169" i="2"/>
  <c r="AE1169" i="2"/>
  <c r="AG1169" i="2"/>
  <c r="T1170" i="2"/>
  <c r="V1170" i="2"/>
  <c r="Y1170" i="2"/>
  <c r="AE1170" i="2"/>
  <c r="AG1170" i="2"/>
  <c r="T1171" i="2"/>
  <c r="V1171" i="2"/>
  <c r="Y1171" i="2"/>
  <c r="AE1171" i="2"/>
  <c r="AG1171" i="2"/>
  <c r="T1172" i="2"/>
  <c r="V1172" i="2"/>
  <c r="Y1172" i="2"/>
  <c r="AE1172" i="2"/>
  <c r="AG1172" i="2"/>
  <c r="T1173" i="2"/>
  <c r="V1173" i="2"/>
  <c r="Y1173" i="2"/>
  <c r="AE1173" i="2"/>
  <c r="AG1173" i="2"/>
  <c r="T1174" i="2"/>
  <c r="V1174" i="2"/>
  <c r="Y1174" i="2"/>
  <c r="AE1174" i="2"/>
  <c r="AG1174" i="2"/>
  <c r="T1175" i="2"/>
  <c r="V1175" i="2"/>
  <c r="Y1175" i="2"/>
  <c r="AE1175" i="2"/>
  <c r="AG1175" i="2"/>
  <c r="T1176" i="2"/>
  <c r="V1176" i="2"/>
  <c r="Y1176" i="2"/>
  <c r="AE1176" i="2"/>
  <c r="AG1176" i="2"/>
  <c r="T1177" i="2"/>
  <c r="V1177" i="2"/>
  <c r="Y1177" i="2"/>
  <c r="AE1177" i="2"/>
  <c r="AG1177" i="2"/>
  <c r="T1178" i="2"/>
  <c r="V1178" i="2"/>
  <c r="Y1178" i="2"/>
  <c r="AE1178" i="2"/>
  <c r="AG1178" i="2"/>
  <c r="T1179" i="2"/>
  <c r="V1179" i="2"/>
  <c r="Y1179" i="2"/>
  <c r="AE1179" i="2"/>
  <c r="AG1179" i="2"/>
  <c r="T1180" i="2"/>
  <c r="V1180" i="2"/>
  <c r="Y1180" i="2"/>
  <c r="AE1180" i="2"/>
  <c r="AG1180" i="2"/>
  <c r="T1181" i="2"/>
  <c r="V1181" i="2"/>
  <c r="Y1181" i="2"/>
  <c r="AE1181" i="2"/>
  <c r="AG1181" i="2"/>
  <c r="T1182" i="2"/>
  <c r="V1182" i="2"/>
  <c r="Y1182" i="2"/>
  <c r="AE1182" i="2"/>
  <c r="AG1182" i="2"/>
  <c r="T1183" i="2"/>
  <c r="V1183" i="2"/>
  <c r="Y1183" i="2"/>
  <c r="AE1183" i="2"/>
  <c r="AG1183" i="2"/>
  <c r="T1184" i="2"/>
  <c r="V1184" i="2"/>
  <c r="Y1184" i="2"/>
  <c r="AE1184" i="2"/>
  <c r="AG1184" i="2"/>
  <c r="T1185" i="2"/>
  <c r="V1185" i="2"/>
  <c r="Y1185" i="2"/>
  <c r="AE1185" i="2"/>
  <c r="AG1185" i="2"/>
  <c r="T1186" i="2"/>
  <c r="V1186" i="2"/>
  <c r="Y1186" i="2"/>
  <c r="AE1186" i="2"/>
  <c r="AG1186" i="2"/>
  <c r="T1187" i="2"/>
  <c r="V1187" i="2"/>
  <c r="Y1187" i="2"/>
  <c r="AC1187" i="2"/>
  <c r="AE1187" i="2"/>
  <c r="AG1187" i="2"/>
  <c r="T1188" i="2"/>
  <c r="V1188" i="2"/>
  <c r="Y1188" i="2"/>
  <c r="AC1188" i="2"/>
  <c r="AE1188" i="2"/>
  <c r="AG1188" i="2"/>
  <c r="T1189" i="2"/>
  <c r="V1189" i="2"/>
  <c r="Y1189" i="2"/>
  <c r="C1189" i="2"/>
  <c r="AE1189" i="2"/>
  <c r="AG1189" i="2"/>
  <c r="T1190" i="2"/>
  <c r="V1190" i="2"/>
  <c r="Y1190" i="2"/>
  <c r="AC1190" i="2"/>
  <c r="AE1190" i="2"/>
  <c r="AG1190" i="2"/>
  <c r="T1191" i="2"/>
  <c r="V1191" i="2"/>
  <c r="Y1191" i="2"/>
  <c r="AC1191" i="2"/>
  <c r="AE1191" i="2"/>
  <c r="AG1191" i="2"/>
  <c r="T1192" i="2"/>
  <c r="V1192" i="2"/>
  <c r="Y1192" i="2"/>
  <c r="AC1192" i="2"/>
  <c r="AE1192" i="2"/>
  <c r="AG1192" i="2"/>
  <c r="T1193" i="2"/>
  <c r="V1193" i="2"/>
  <c r="Y1193" i="2"/>
  <c r="AE1193" i="2"/>
  <c r="AG1193" i="2"/>
  <c r="T1194" i="2"/>
  <c r="V1194" i="2"/>
  <c r="Y1194" i="2"/>
  <c r="AC1194" i="2"/>
  <c r="AE1194" i="2"/>
  <c r="AG1194" i="2"/>
  <c r="T1195" i="2"/>
  <c r="V1195" i="2"/>
  <c r="Y1195" i="2"/>
  <c r="AC1195" i="2"/>
  <c r="AE1195" i="2"/>
  <c r="AG1195" i="2"/>
  <c r="T1196" i="2"/>
  <c r="V1196" i="2"/>
  <c r="Y1196" i="2"/>
  <c r="AE1196" i="2"/>
  <c r="AG1196" i="2"/>
  <c r="T1197" i="2"/>
  <c r="V1197" i="2"/>
  <c r="Y1197" i="2"/>
  <c r="AC1197" i="2"/>
  <c r="AE1197" i="2"/>
  <c r="AG1197" i="2"/>
  <c r="T1198" i="2"/>
  <c r="V1198" i="2"/>
  <c r="Y1198" i="2"/>
  <c r="AE1198" i="2"/>
  <c r="AG1198" i="2"/>
  <c r="T1199" i="2"/>
  <c r="V1199" i="2"/>
  <c r="Y1199" i="2"/>
  <c r="AC1199" i="2"/>
  <c r="AE1199" i="2"/>
  <c r="AG1199" i="2"/>
  <c r="T1200" i="2"/>
  <c r="V1200" i="2"/>
  <c r="Y1200" i="2"/>
  <c r="AC1200" i="2"/>
  <c r="AE1200" i="2"/>
  <c r="AG1200" i="2"/>
  <c r="T1201" i="2"/>
  <c r="V1201" i="2"/>
  <c r="Y1201" i="2"/>
  <c r="AE1201" i="2"/>
  <c r="AG1201" i="2"/>
  <c r="T1202" i="2"/>
  <c r="V1202" i="2"/>
  <c r="Y1202" i="2"/>
  <c r="AE1202" i="2"/>
  <c r="AG1202" i="2"/>
  <c r="T1203" i="2"/>
  <c r="V1203" i="2"/>
  <c r="Y1203" i="2"/>
  <c r="AC1203" i="2"/>
  <c r="AE1203" i="2"/>
  <c r="AG1203" i="2"/>
  <c r="T1204" i="2"/>
  <c r="V1204" i="2"/>
  <c r="Y1204" i="2"/>
  <c r="AE1204" i="2"/>
  <c r="AG1204" i="2"/>
  <c r="T1205" i="2"/>
  <c r="V1205" i="2"/>
  <c r="Y1205" i="2"/>
  <c r="AC1205" i="2"/>
  <c r="AE1205" i="2"/>
  <c r="AG1205" i="2"/>
  <c r="T1206" i="2"/>
  <c r="V1206" i="2"/>
  <c r="Y1206" i="2"/>
  <c r="AE1206" i="2"/>
  <c r="AG1206" i="2"/>
  <c r="T1207" i="2"/>
  <c r="V1207" i="2"/>
  <c r="Y1207" i="2"/>
  <c r="AE1207" i="2"/>
  <c r="AG1207" i="2"/>
  <c r="V1208" i="2"/>
  <c r="Y1208" i="2"/>
  <c r="AC1208" i="2"/>
  <c r="AE1208" i="2"/>
  <c r="AG1208" i="2"/>
  <c r="T1209" i="2"/>
  <c r="V1209" i="2"/>
  <c r="Y1209" i="2"/>
  <c r="AE1209" i="2"/>
  <c r="AG1209" i="2"/>
  <c r="T1210" i="2"/>
  <c r="V1210" i="2"/>
  <c r="Y1210" i="2"/>
  <c r="AE1210" i="2"/>
  <c r="AG1210" i="2"/>
  <c r="T1211" i="2"/>
  <c r="V1211" i="2"/>
  <c r="Y1211" i="2"/>
  <c r="AE1211" i="2"/>
  <c r="AG1211" i="2"/>
  <c r="V1212" i="2"/>
  <c r="Y1212" i="2"/>
  <c r="AC1212" i="2"/>
  <c r="AE1212" i="2"/>
  <c r="AG1212" i="2"/>
  <c r="V1213" i="2"/>
  <c r="Y1213" i="2"/>
  <c r="AC1213" i="2"/>
  <c r="AE1213" i="2"/>
  <c r="AG1213" i="2"/>
  <c r="V1214" i="2"/>
  <c r="Y1214" i="2"/>
  <c r="AC1214" i="2"/>
  <c r="AE1214" i="2"/>
  <c r="AG1214" i="2"/>
  <c r="V1215" i="2"/>
  <c r="Y1215" i="2"/>
  <c r="AC1215" i="2"/>
  <c r="AE1215" i="2"/>
  <c r="AG1215" i="2"/>
  <c r="V1216" i="2"/>
  <c r="Y1216" i="2"/>
  <c r="AC1216" i="2"/>
  <c r="AE1216" i="2"/>
  <c r="AG1216" i="2"/>
  <c r="V1217" i="2"/>
  <c r="Y1217" i="2"/>
  <c r="AC1217" i="2"/>
  <c r="AE1217" i="2"/>
  <c r="AG1217" i="2"/>
  <c r="T1218" i="2"/>
  <c r="V1218" i="2"/>
  <c r="Y1218" i="2"/>
  <c r="AC1218" i="2"/>
  <c r="AE1218" i="2"/>
  <c r="AG1218" i="2"/>
  <c r="T1219" i="2"/>
  <c r="V1219" i="2"/>
  <c r="Y1219" i="2"/>
  <c r="AE1219" i="2"/>
  <c r="AG1219" i="2"/>
  <c r="T1220" i="2"/>
  <c r="V1220" i="2"/>
  <c r="Y1220" i="2"/>
  <c r="AC1220" i="2"/>
  <c r="AE1220" i="2"/>
  <c r="AG1220" i="2"/>
  <c r="T1221" i="2"/>
  <c r="V1221" i="2"/>
  <c r="Y1221" i="2"/>
  <c r="AE1221" i="2"/>
  <c r="AG1221" i="2"/>
  <c r="T1222" i="2"/>
  <c r="V1222" i="2"/>
  <c r="Y1222" i="2"/>
  <c r="AE1222" i="2"/>
  <c r="AG1222" i="2"/>
  <c r="T1223" i="2"/>
  <c r="V1223" i="2"/>
  <c r="Y1223" i="2"/>
  <c r="AC1223" i="2"/>
  <c r="AE1223" i="2"/>
  <c r="AG1223" i="2"/>
  <c r="T1224" i="2"/>
  <c r="V1224" i="2"/>
  <c r="Y1224" i="2"/>
  <c r="AE1224" i="2"/>
  <c r="AG1224" i="2"/>
  <c r="T1225" i="2"/>
  <c r="V1225" i="2"/>
  <c r="Y1225" i="2"/>
  <c r="AE1225" i="2"/>
  <c r="AG1225" i="2"/>
  <c r="V1226" i="2"/>
  <c r="Y1226" i="2"/>
  <c r="AC1226" i="2"/>
  <c r="AE1226" i="2"/>
  <c r="AG1226" i="2"/>
  <c r="V1227" i="2"/>
  <c r="Y1227" i="2"/>
  <c r="AC1227" i="2"/>
  <c r="AE1227" i="2"/>
  <c r="AG1227" i="2"/>
  <c r="V1228" i="2"/>
  <c r="Y1228" i="2"/>
  <c r="AC1228" i="2"/>
  <c r="AE1228" i="2"/>
  <c r="AG1228" i="2"/>
  <c r="T1229" i="2"/>
  <c r="V1229" i="2"/>
  <c r="Y1229" i="2"/>
  <c r="AE1229" i="2"/>
  <c r="AG1229" i="2"/>
  <c r="V1230" i="2"/>
  <c r="Y1230" i="2"/>
  <c r="AC1230" i="2"/>
  <c r="AE1230" i="2"/>
  <c r="AG1230" i="2"/>
  <c r="V1231" i="2"/>
  <c r="Y1231" i="2"/>
  <c r="AC1231" i="2"/>
  <c r="AE1231" i="2"/>
  <c r="AG1231" i="2"/>
  <c r="V1232" i="2"/>
  <c r="Y1232" i="2"/>
  <c r="AC1232" i="2"/>
  <c r="AE1232" i="2"/>
  <c r="AG1232" i="2"/>
  <c r="V1233" i="2"/>
  <c r="Y1233" i="2"/>
  <c r="AC1233" i="2"/>
  <c r="AE1233" i="2"/>
  <c r="AG1233" i="2"/>
  <c r="V1234" i="2"/>
  <c r="Y1234" i="2"/>
  <c r="AC1234" i="2"/>
  <c r="AE1234" i="2"/>
  <c r="AG1234" i="2"/>
  <c r="V1235" i="2"/>
  <c r="Y1235" i="2"/>
  <c r="AC1235" i="2"/>
  <c r="AE1235" i="2"/>
  <c r="AG1235" i="2"/>
  <c r="T1236" i="2"/>
  <c r="V1236" i="2"/>
  <c r="Y1236" i="2"/>
  <c r="AE1236" i="2"/>
  <c r="AG1236" i="2"/>
  <c r="T1237" i="2"/>
  <c r="V1237" i="2"/>
  <c r="Y1237" i="2"/>
  <c r="AC1237" i="2"/>
  <c r="AE1237" i="2"/>
  <c r="AG1237" i="2"/>
  <c r="T1238" i="2"/>
  <c r="V1238" i="2"/>
  <c r="Y1238" i="2"/>
  <c r="AC1238" i="2"/>
  <c r="AE1238" i="2"/>
  <c r="AG1238" i="2"/>
  <c r="T1239" i="2"/>
  <c r="V1239" i="2"/>
  <c r="Y1239" i="2"/>
  <c r="AC1239" i="2"/>
  <c r="AE1239" i="2"/>
  <c r="AG1239" i="2"/>
  <c r="T1240" i="2"/>
  <c r="V1240" i="2"/>
  <c r="Y1240" i="2"/>
  <c r="AE1240" i="2"/>
  <c r="AG1240" i="2"/>
  <c r="V1241" i="2"/>
  <c r="Y1241" i="2"/>
  <c r="AC1241" i="2"/>
  <c r="AE1241" i="2"/>
  <c r="AG1241" i="2"/>
  <c r="V1242" i="2"/>
  <c r="Y1242" i="2"/>
  <c r="AC1242" i="2"/>
  <c r="AE1242" i="2"/>
  <c r="AG1242" i="2"/>
  <c r="V1243" i="2"/>
  <c r="Y1243" i="2"/>
  <c r="AC1243" i="2"/>
  <c r="AE1243" i="2"/>
  <c r="AG1243" i="2"/>
  <c r="V1244" i="2"/>
  <c r="Y1244" i="2"/>
  <c r="AC1244" i="2"/>
  <c r="AE1244" i="2"/>
  <c r="AG1244" i="2"/>
  <c r="V1245" i="2"/>
  <c r="Y1245" i="2"/>
  <c r="AC1245" i="2"/>
  <c r="AE1245" i="2"/>
  <c r="AG1245" i="2"/>
  <c r="V1246" i="2"/>
  <c r="Y1246" i="2"/>
  <c r="AC1246" i="2"/>
  <c r="AE1246" i="2"/>
  <c r="AG1246" i="2"/>
  <c r="T1247" i="2"/>
  <c r="V1247" i="2"/>
  <c r="Y1247" i="2"/>
  <c r="AE1247" i="2"/>
  <c r="AG1247" i="2"/>
  <c r="T1248" i="2"/>
  <c r="V1248" i="2"/>
  <c r="Y1248" i="2"/>
  <c r="AC1248" i="2"/>
  <c r="AE1248" i="2"/>
  <c r="AG1248" i="2"/>
  <c r="T1249" i="2"/>
  <c r="V1249" i="2"/>
  <c r="Y1249" i="2"/>
  <c r="AE1249" i="2"/>
  <c r="AG1249" i="2"/>
  <c r="T1250" i="2"/>
  <c r="V1250" i="2"/>
  <c r="Y1250" i="2"/>
  <c r="AE1250" i="2"/>
  <c r="AG1250" i="2"/>
  <c r="T1251" i="2"/>
  <c r="V1251" i="2"/>
  <c r="Y1251" i="2"/>
  <c r="AE1251" i="2"/>
  <c r="AG1251" i="2"/>
  <c r="V1252" i="2"/>
  <c r="Y1252" i="2"/>
  <c r="AC1252" i="2"/>
  <c r="AE1252" i="2"/>
  <c r="AG1252" i="2"/>
  <c r="V1253" i="2"/>
  <c r="Y1253" i="2"/>
  <c r="AC1253" i="2"/>
  <c r="AE1253" i="2"/>
  <c r="AG1253" i="2"/>
  <c r="V1254" i="2"/>
  <c r="Y1254" i="2"/>
  <c r="AC1254" i="2"/>
  <c r="AE1254" i="2"/>
  <c r="AG1254" i="2"/>
  <c r="V1255" i="2"/>
  <c r="Y1255" i="2"/>
  <c r="AC1255" i="2"/>
  <c r="AE1255" i="2"/>
  <c r="AG1255" i="2"/>
  <c r="V1256" i="2"/>
  <c r="Y1256" i="2"/>
  <c r="AC1256" i="2"/>
  <c r="AE1256" i="2"/>
  <c r="AG1256" i="2"/>
  <c r="T1257" i="2"/>
  <c r="V1257" i="2"/>
  <c r="Y1257" i="2"/>
  <c r="AC1257" i="2"/>
  <c r="AE1257" i="2"/>
  <c r="AG1257" i="2"/>
  <c r="V1258" i="2"/>
  <c r="Y1258" i="2"/>
  <c r="AC1258" i="2"/>
  <c r="AE1258" i="2"/>
  <c r="AG1258" i="2"/>
  <c r="V1259" i="2"/>
  <c r="Y1259" i="2"/>
  <c r="AC1259" i="2"/>
  <c r="AE1259" i="2"/>
  <c r="AG1259" i="2"/>
  <c r="V1260" i="2"/>
  <c r="Y1260" i="2"/>
  <c r="AC1260" i="2"/>
  <c r="AE1260" i="2"/>
  <c r="AG1260" i="2"/>
  <c r="V1261" i="2"/>
  <c r="Y1261" i="2"/>
  <c r="AC1261" i="2"/>
  <c r="AE1261" i="2"/>
  <c r="AG1261" i="2"/>
  <c r="V1262" i="2"/>
  <c r="Y1262" i="2"/>
  <c r="AC1262" i="2"/>
  <c r="AE1262" i="2"/>
  <c r="AG1262" i="2"/>
  <c r="V1263" i="2"/>
  <c r="Y1263" i="2"/>
  <c r="AC1263" i="2"/>
  <c r="AE1263" i="2"/>
  <c r="AG1263" i="2"/>
  <c r="T1264" i="2"/>
  <c r="V1264" i="2"/>
  <c r="Y1264" i="2"/>
  <c r="AC1264" i="2"/>
  <c r="AE1264" i="2"/>
  <c r="AG1264" i="2"/>
  <c r="V1265" i="2"/>
  <c r="Y1265" i="2"/>
  <c r="AC1265" i="2"/>
  <c r="AE1265" i="2"/>
  <c r="AG1265" i="2"/>
  <c r="V1266" i="2"/>
  <c r="Y1266" i="2"/>
  <c r="AC1266" i="2"/>
  <c r="AE1266" i="2"/>
  <c r="AG1266" i="2"/>
  <c r="T1267" i="2"/>
  <c r="V1267" i="2"/>
  <c r="Y1267" i="2"/>
  <c r="AE1267" i="2"/>
  <c r="AG1267" i="2"/>
  <c r="V1268" i="2"/>
  <c r="Y1268" i="2"/>
  <c r="AC1268" i="2"/>
  <c r="AE1268" i="2"/>
  <c r="AG1268" i="2"/>
  <c r="V1269" i="2"/>
  <c r="Y1269" i="2"/>
  <c r="AC1269" i="2"/>
  <c r="AE1269" i="2"/>
  <c r="AG1269" i="2"/>
  <c r="V1270" i="2"/>
  <c r="Y1270" i="2"/>
  <c r="AC1270" i="2"/>
  <c r="AE1270" i="2"/>
  <c r="AG1270" i="2"/>
  <c r="V1271" i="2"/>
  <c r="Y1271" i="2"/>
  <c r="AC1271" i="2"/>
  <c r="AE1271" i="2"/>
  <c r="AG1271" i="2"/>
  <c r="V1272" i="2"/>
  <c r="Y1272" i="2"/>
  <c r="AC1272" i="2"/>
  <c r="AE1272" i="2"/>
  <c r="AG1272" i="2"/>
  <c r="T1273" i="2"/>
  <c r="V1273" i="2"/>
  <c r="Y1273" i="2"/>
  <c r="AC1273" i="2"/>
  <c r="AE1273" i="2"/>
  <c r="AG1273" i="2"/>
  <c r="T1274" i="2"/>
  <c r="V1274" i="2"/>
  <c r="Y1274" i="2"/>
  <c r="AE1274" i="2"/>
  <c r="AG1274" i="2"/>
  <c r="V1275" i="2"/>
  <c r="Y1275" i="2"/>
  <c r="AC1275" i="2"/>
  <c r="AE1275" i="2"/>
  <c r="AG1275" i="2"/>
  <c r="T1276" i="2"/>
  <c r="V1276" i="2"/>
  <c r="Y1276" i="2"/>
  <c r="AC1276" i="2"/>
  <c r="AE1276" i="2"/>
  <c r="AG1276" i="2"/>
  <c r="T1277" i="2"/>
  <c r="V1277" i="2"/>
  <c r="Y1277" i="2"/>
  <c r="AC1277" i="2"/>
  <c r="AE1277" i="2"/>
  <c r="AG1277" i="2"/>
  <c r="T1278" i="2"/>
  <c r="V1278" i="2"/>
  <c r="Y1278" i="2"/>
  <c r="AE1278" i="2"/>
  <c r="AG1278" i="2"/>
  <c r="T1279" i="2"/>
  <c r="V1279" i="2"/>
  <c r="Y1279" i="2"/>
  <c r="AE1279" i="2"/>
  <c r="AG1279" i="2"/>
  <c r="T1280" i="2"/>
  <c r="V1280" i="2"/>
  <c r="Y1280" i="2"/>
  <c r="AC1280" i="2"/>
  <c r="AE1280" i="2"/>
  <c r="AG1280" i="2"/>
  <c r="T1281" i="2"/>
  <c r="V1281" i="2"/>
  <c r="Y1281" i="2"/>
  <c r="AE1281" i="2"/>
  <c r="AG1281" i="2"/>
  <c r="T1282" i="2"/>
  <c r="V1282" i="2"/>
  <c r="Y1282" i="2"/>
  <c r="AE1282" i="2"/>
  <c r="AG1282" i="2"/>
  <c r="T1283" i="2"/>
  <c r="V1283" i="2"/>
  <c r="Y1283" i="2"/>
  <c r="AE1283" i="2"/>
  <c r="AG1283" i="2"/>
  <c r="T1284" i="2"/>
  <c r="V1284" i="2"/>
  <c r="Y1284" i="2"/>
  <c r="AE1284" i="2"/>
  <c r="AG1284" i="2"/>
  <c r="T1285" i="2"/>
  <c r="V1285" i="2"/>
  <c r="Y1285" i="2"/>
  <c r="AC1285" i="2"/>
  <c r="AE1285" i="2"/>
  <c r="AG1285" i="2"/>
  <c r="T1286" i="2"/>
  <c r="V1286" i="2"/>
  <c r="Y1286" i="2"/>
  <c r="AE1286" i="2"/>
  <c r="AG1286" i="2"/>
  <c r="T1287" i="2"/>
  <c r="V1287" i="2"/>
  <c r="Y1287" i="2"/>
  <c r="AE1287" i="2"/>
  <c r="AG1287" i="2"/>
  <c r="T1288" i="2"/>
  <c r="V1288" i="2"/>
  <c r="Y1288" i="2"/>
  <c r="AE1288" i="2"/>
  <c r="AG1288" i="2"/>
  <c r="T1289" i="2"/>
  <c r="V1289" i="2"/>
  <c r="Y1289" i="2"/>
  <c r="C1289" i="2"/>
  <c r="AE1289" i="2"/>
  <c r="AG1289" i="2"/>
  <c r="T1290" i="2"/>
  <c r="V1290" i="2"/>
  <c r="Y1290" i="2"/>
  <c r="AE1290" i="2"/>
  <c r="AG1290" i="2"/>
  <c r="T1291" i="2"/>
  <c r="V1291" i="2"/>
  <c r="Y1291" i="2"/>
  <c r="AE1291" i="2"/>
  <c r="AG1291" i="2"/>
  <c r="T1292" i="2"/>
  <c r="V1292" i="2"/>
  <c r="Y1292" i="2"/>
  <c r="AE1292" i="2"/>
  <c r="AG1292" i="2"/>
  <c r="T1293" i="2"/>
  <c r="V1293" i="2"/>
  <c r="Y1293" i="2"/>
  <c r="AE1293" i="2"/>
  <c r="AG1293" i="2"/>
  <c r="T1294" i="2"/>
  <c r="V1294" i="2"/>
  <c r="Y1294" i="2"/>
  <c r="AE1294" i="2"/>
  <c r="AG1294" i="2"/>
  <c r="T1295" i="2"/>
  <c r="V1295" i="2"/>
  <c r="Y1295" i="2"/>
  <c r="AE1295" i="2"/>
  <c r="AG1295" i="2"/>
  <c r="T1296" i="2"/>
  <c r="V1296" i="2"/>
  <c r="Y1296" i="2"/>
  <c r="AC1296" i="2"/>
  <c r="AE1296" i="2"/>
  <c r="AG1296" i="2"/>
  <c r="T1297" i="2"/>
  <c r="V1297" i="2"/>
  <c r="Y1297" i="2"/>
  <c r="AE1297" i="2"/>
  <c r="AG1297" i="2"/>
  <c r="T1298" i="2"/>
  <c r="V1298" i="2"/>
  <c r="Y1298" i="2"/>
  <c r="AE1298" i="2"/>
  <c r="AG1298" i="2"/>
  <c r="T1299" i="2"/>
  <c r="V1299" i="2"/>
  <c r="Y1299" i="2"/>
  <c r="AE1299" i="2"/>
  <c r="AG1299" i="2"/>
  <c r="T1300" i="2"/>
  <c r="V1300" i="2"/>
  <c r="Y1300" i="2"/>
  <c r="AE1300" i="2"/>
  <c r="AG1300" i="2"/>
  <c r="T1301" i="2"/>
  <c r="V1301" i="2"/>
  <c r="Y1301" i="2"/>
  <c r="AE1301" i="2"/>
  <c r="AG1301" i="2"/>
  <c r="T1302" i="2"/>
  <c r="V1302" i="2"/>
  <c r="Y1302" i="2"/>
  <c r="AE1302" i="2"/>
  <c r="AG1302" i="2"/>
  <c r="T1303" i="2"/>
  <c r="V1303" i="2"/>
  <c r="Y1303" i="2"/>
  <c r="AE1303" i="2"/>
  <c r="AG1303" i="2"/>
  <c r="T1304" i="2"/>
  <c r="V1304" i="2"/>
  <c r="Y1304" i="2"/>
  <c r="AE1304" i="2"/>
  <c r="AG1304" i="2"/>
  <c r="T1305" i="2"/>
  <c r="V1305" i="2"/>
  <c r="Y1305" i="2"/>
  <c r="AE1305" i="2"/>
  <c r="AG1305" i="2"/>
  <c r="T1306" i="2"/>
  <c r="V1306" i="2"/>
  <c r="Y1306" i="2"/>
  <c r="AC1306" i="2"/>
  <c r="AE1306" i="2"/>
  <c r="AG1306" i="2"/>
  <c r="T1307" i="2"/>
  <c r="V1307" i="2"/>
  <c r="Y1307" i="2"/>
  <c r="AE1307" i="2"/>
  <c r="AG1307" i="2"/>
  <c r="T1308" i="2"/>
  <c r="V1308" i="2"/>
  <c r="Y1308" i="2"/>
  <c r="AE1308" i="2"/>
  <c r="AG1308" i="2"/>
  <c r="T1309" i="2"/>
  <c r="V1309" i="2"/>
  <c r="Y1309" i="2"/>
  <c r="AE1309" i="2"/>
  <c r="AG1309" i="2"/>
  <c r="V1310" i="2"/>
  <c r="Y1310" i="2"/>
  <c r="AC1310" i="2"/>
  <c r="AE1310" i="2"/>
  <c r="AG1310" i="2"/>
  <c r="V1311" i="2"/>
  <c r="Y1311" i="2"/>
  <c r="AC1311" i="2"/>
  <c r="AE1311" i="2"/>
  <c r="AG1311" i="2"/>
  <c r="V1312" i="2"/>
  <c r="Y1312" i="2"/>
  <c r="AC1312" i="2"/>
  <c r="AE1312" i="2"/>
  <c r="AG1312" i="2"/>
  <c r="V1313" i="2"/>
  <c r="Y1313" i="2"/>
  <c r="AC1313" i="2"/>
  <c r="AE1313" i="2"/>
  <c r="AG1313" i="2"/>
  <c r="V1314" i="2"/>
  <c r="Y1314" i="2"/>
  <c r="AC1314" i="2"/>
  <c r="AE1314" i="2"/>
  <c r="AG1314" i="2"/>
  <c r="T1315" i="2"/>
  <c r="V1315" i="2"/>
  <c r="Y1315" i="2"/>
  <c r="AC1315" i="2"/>
  <c r="AE1315" i="2"/>
  <c r="AG1315" i="2"/>
  <c r="T1316" i="2"/>
  <c r="V1316" i="2"/>
  <c r="Y1316" i="2"/>
  <c r="AE1316" i="2"/>
  <c r="AG1316" i="2"/>
  <c r="T1317" i="2"/>
  <c r="V1317" i="2"/>
  <c r="Y1317" i="2"/>
  <c r="AE1317" i="2"/>
  <c r="AG1317" i="2"/>
  <c r="T1318" i="2"/>
  <c r="V1318" i="2"/>
  <c r="Y1318" i="2"/>
  <c r="AE1318" i="2"/>
  <c r="AG1318" i="2"/>
  <c r="V1319" i="2"/>
  <c r="Y1319" i="2"/>
  <c r="AC1319" i="2"/>
  <c r="AE1319" i="2"/>
  <c r="AG1319" i="2"/>
  <c r="V1320" i="2"/>
  <c r="Y1320" i="2"/>
  <c r="AC1320" i="2"/>
  <c r="AE1320" i="2"/>
  <c r="AG1320" i="2"/>
  <c r="T1321" i="2"/>
  <c r="V1321" i="2"/>
  <c r="Y1321" i="2"/>
  <c r="AE1321" i="2"/>
  <c r="AG1321" i="2"/>
  <c r="V1322" i="2"/>
  <c r="Y1322" i="2"/>
  <c r="AC1322" i="2"/>
  <c r="AE1322" i="2"/>
  <c r="AG1322" i="2"/>
  <c r="T1323" i="2"/>
  <c r="V1323" i="2"/>
  <c r="Y1323" i="2"/>
  <c r="AC1323" i="2"/>
  <c r="AE1323" i="2"/>
  <c r="AG1323" i="2"/>
  <c r="T1324" i="2"/>
  <c r="V1324" i="2"/>
  <c r="Y1324" i="2"/>
  <c r="AE1324" i="2"/>
  <c r="AG1324" i="2"/>
  <c r="T1325" i="2"/>
  <c r="V1325" i="2"/>
  <c r="Y1325" i="2"/>
  <c r="AE1325" i="2"/>
  <c r="AG1325" i="2"/>
  <c r="T1326" i="2"/>
  <c r="V1326" i="2"/>
  <c r="Y1326" i="2"/>
  <c r="AE1326" i="2"/>
  <c r="AG1326" i="2"/>
  <c r="T1327" i="2"/>
  <c r="V1327" i="2"/>
  <c r="Y1327" i="2"/>
  <c r="AE1327" i="2"/>
  <c r="AG1327" i="2"/>
  <c r="T1328" i="2"/>
  <c r="V1328" i="2"/>
  <c r="Y1328" i="2"/>
  <c r="AC1328" i="2"/>
  <c r="AE1328" i="2"/>
  <c r="AG1328" i="2"/>
  <c r="T1329" i="2"/>
  <c r="V1329" i="2"/>
  <c r="Y1329" i="2"/>
  <c r="AC1329" i="2"/>
  <c r="AE1329" i="2"/>
  <c r="AG1329" i="2"/>
  <c r="V1330" i="2"/>
  <c r="Y1330" i="2"/>
  <c r="AC1330" i="2"/>
  <c r="AE1330" i="2"/>
  <c r="AG1330" i="2"/>
  <c r="V1331" i="2"/>
  <c r="Y1331" i="2"/>
  <c r="AC1331" i="2"/>
  <c r="AE1331" i="2"/>
  <c r="AG1331" i="2"/>
  <c r="T1332" i="2"/>
  <c r="V1332" i="2"/>
  <c r="Y1332" i="2"/>
  <c r="AC1332" i="2"/>
  <c r="AE1332" i="2"/>
  <c r="AG1332" i="2"/>
  <c r="T1333" i="2"/>
  <c r="V1333" i="2"/>
  <c r="Y1333" i="2"/>
  <c r="AE1333" i="2"/>
  <c r="AG1333" i="2"/>
  <c r="T1334" i="2"/>
  <c r="V1334" i="2"/>
  <c r="Y1334" i="2"/>
  <c r="AE1334" i="2"/>
  <c r="AG1334" i="2"/>
  <c r="V1335" i="2"/>
  <c r="Y1335" i="2"/>
  <c r="AC1335" i="2"/>
  <c r="AE1335" i="2"/>
  <c r="AG1335" i="2"/>
  <c r="V1336" i="2"/>
  <c r="Y1336" i="2"/>
  <c r="AC1336" i="2"/>
  <c r="AE1336" i="2"/>
  <c r="AG1336" i="2"/>
  <c r="V1337" i="2"/>
  <c r="Y1337" i="2"/>
  <c r="AC1337" i="2"/>
  <c r="AE1337" i="2"/>
  <c r="AG1337" i="2"/>
  <c r="V1338" i="2"/>
  <c r="Y1338" i="2"/>
  <c r="AC1338" i="2"/>
  <c r="AE1338" i="2"/>
  <c r="AG1338" i="2"/>
  <c r="T1339" i="2"/>
  <c r="V1339" i="2"/>
  <c r="Y1339" i="2"/>
  <c r="AE1339" i="2"/>
  <c r="AG1339" i="2"/>
  <c r="T1340" i="2"/>
  <c r="V1340" i="2"/>
  <c r="Y1340" i="2"/>
  <c r="AC1340" i="2"/>
  <c r="AE1340" i="2"/>
  <c r="AG1340" i="2"/>
  <c r="T1341" i="2"/>
  <c r="V1341" i="2"/>
  <c r="Y1341" i="2"/>
  <c r="AE1341" i="2"/>
  <c r="AG1341" i="2"/>
  <c r="V1342" i="2"/>
  <c r="Y1342" i="2"/>
  <c r="AC1342" i="2"/>
  <c r="AE1342" i="2"/>
  <c r="AG1342" i="2"/>
  <c r="T1343" i="2"/>
  <c r="V1343" i="2"/>
  <c r="Y1343" i="2"/>
  <c r="AC1343" i="2"/>
  <c r="AE1343" i="2"/>
  <c r="AG1343" i="2"/>
  <c r="T1344" i="2"/>
  <c r="V1344" i="2"/>
  <c r="Y1344" i="2"/>
  <c r="AE1344" i="2"/>
  <c r="AG1344" i="2"/>
  <c r="T1345" i="2"/>
  <c r="V1345" i="2"/>
  <c r="Y1345" i="2"/>
  <c r="AE1345" i="2"/>
  <c r="AG1345" i="2"/>
  <c r="T1346" i="2"/>
  <c r="V1346" i="2"/>
  <c r="Y1346" i="2"/>
  <c r="AC1346" i="2"/>
  <c r="AE1346" i="2"/>
  <c r="AG1346" i="2"/>
  <c r="T1347" i="2"/>
  <c r="V1347" i="2"/>
  <c r="Y1347" i="2"/>
  <c r="AC1347" i="2"/>
  <c r="AE1347" i="2"/>
  <c r="AG1347" i="2"/>
  <c r="V1348" i="2"/>
  <c r="Y1348" i="2"/>
  <c r="AC1348" i="2"/>
  <c r="AE1348" i="2"/>
  <c r="AG1348" i="2"/>
  <c r="T1349" i="2"/>
  <c r="V1349" i="2"/>
  <c r="Y1349" i="2"/>
  <c r="AC1349" i="2"/>
  <c r="AE1349" i="2"/>
  <c r="AG1349" i="2"/>
  <c r="T1350" i="2"/>
  <c r="V1350" i="2"/>
  <c r="Y1350" i="2"/>
  <c r="AE1350" i="2"/>
  <c r="AG1350" i="2"/>
  <c r="T1351" i="2"/>
  <c r="V1351" i="2"/>
  <c r="Y1351" i="2"/>
  <c r="AC1351" i="2"/>
  <c r="AE1351" i="2"/>
  <c r="AG1351" i="2"/>
  <c r="T1352" i="2"/>
  <c r="V1352" i="2"/>
  <c r="Y1352" i="2"/>
  <c r="AE1352" i="2"/>
  <c r="AG1352" i="2"/>
  <c r="T1353" i="2"/>
  <c r="V1353" i="2"/>
  <c r="Y1353" i="2"/>
  <c r="AE1353" i="2"/>
  <c r="AG1353" i="2"/>
  <c r="T1354" i="2"/>
  <c r="V1354" i="2"/>
  <c r="Y1354" i="2"/>
  <c r="AC1354" i="2"/>
  <c r="AE1354" i="2"/>
  <c r="AG1354" i="2"/>
  <c r="T1355" i="2"/>
  <c r="V1355" i="2"/>
  <c r="Y1355" i="2"/>
  <c r="AE1355" i="2"/>
  <c r="AG1355" i="2"/>
  <c r="T1356" i="2"/>
  <c r="V1356" i="2"/>
  <c r="Y1356" i="2"/>
  <c r="AC1356" i="2"/>
  <c r="AE1356" i="2"/>
  <c r="AG1356" i="2"/>
  <c r="T1357" i="2"/>
  <c r="V1357" i="2"/>
  <c r="Y1357" i="2"/>
  <c r="AC1357" i="2"/>
  <c r="AE1357" i="2"/>
  <c r="AG1357" i="2"/>
  <c r="T1358" i="2"/>
  <c r="V1358" i="2"/>
  <c r="Y1358" i="2"/>
  <c r="AC1358" i="2"/>
  <c r="AE1358" i="2"/>
  <c r="AG1358" i="2"/>
  <c r="T1359" i="2"/>
  <c r="V1359" i="2"/>
  <c r="Y1359" i="2"/>
  <c r="AE1359" i="2"/>
  <c r="AG1359" i="2"/>
  <c r="T1360" i="2"/>
  <c r="V1360" i="2"/>
  <c r="Y1360" i="2"/>
  <c r="AE1360" i="2"/>
  <c r="AG1360" i="2"/>
  <c r="T1361" i="2"/>
  <c r="V1361" i="2"/>
  <c r="Y1361" i="2"/>
  <c r="AE1361" i="2"/>
  <c r="AG1361" i="2"/>
  <c r="T1362" i="2"/>
  <c r="V1362" i="2"/>
  <c r="Y1362" i="2"/>
  <c r="AE1362" i="2"/>
  <c r="AG1362" i="2"/>
  <c r="T1363" i="2"/>
  <c r="V1363" i="2"/>
  <c r="Y1363" i="2"/>
  <c r="AE1363" i="2"/>
  <c r="AG1363" i="2"/>
  <c r="T1364" i="2"/>
  <c r="V1364" i="2"/>
  <c r="Y1364" i="2"/>
  <c r="AE1364" i="2"/>
  <c r="AG1364" i="2"/>
  <c r="V1365" i="2"/>
  <c r="Y1365" i="2"/>
  <c r="AC1365" i="2"/>
  <c r="AE1365" i="2"/>
  <c r="AG1365" i="2"/>
  <c r="T1366" i="2"/>
  <c r="V1366" i="2"/>
  <c r="Y1366" i="2"/>
  <c r="AC1366" i="2"/>
  <c r="AE1366" i="2"/>
  <c r="AG1366" i="2"/>
  <c r="V1367" i="2"/>
  <c r="Y1367" i="2"/>
  <c r="AC1367" i="2"/>
  <c r="AE1367" i="2"/>
  <c r="AG1367" i="2"/>
  <c r="V1368" i="2"/>
  <c r="Y1368" i="2"/>
  <c r="AC1368" i="2"/>
  <c r="AE1368" i="2"/>
  <c r="AG1368" i="2"/>
  <c r="V1369" i="2"/>
  <c r="Y1369" i="2"/>
  <c r="AC1369" i="2"/>
  <c r="AE1369" i="2"/>
  <c r="AG1369" i="2"/>
  <c r="T1370" i="2"/>
  <c r="V1370" i="2"/>
  <c r="Y1370" i="2"/>
  <c r="AC1370" i="2"/>
  <c r="AE1370" i="2"/>
  <c r="AG1370" i="2"/>
  <c r="T1371" i="2"/>
  <c r="V1371" i="2"/>
  <c r="Y1371" i="2"/>
  <c r="AE1371" i="2"/>
  <c r="AG1371" i="2"/>
  <c r="T1372" i="2"/>
  <c r="V1372" i="2"/>
  <c r="Y1372" i="2"/>
  <c r="AC1372" i="2"/>
  <c r="AE1372" i="2"/>
  <c r="AG1372" i="2"/>
  <c r="V1373" i="2"/>
  <c r="Y1373" i="2"/>
  <c r="AC1373" i="2"/>
  <c r="AE1373" i="2"/>
  <c r="AG1373" i="2"/>
  <c r="V1374" i="2"/>
  <c r="Y1374" i="2"/>
  <c r="AC1374" i="2"/>
  <c r="AE1374" i="2"/>
  <c r="AG1374" i="2"/>
  <c r="V1375" i="2"/>
  <c r="Y1375" i="2"/>
  <c r="AC1375" i="2"/>
  <c r="AE1375" i="2"/>
  <c r="AG1375" i="2"/>
  <c r="V1376" i="2"/>
  <c r="Y1376" i="2"/>
  <c r="AC1376" i="2"/>
  <c r="AE1376" i="2"/>
  <c r="AG1376" i="2"/>
  <c r="T1377" i="2"/>
  <c r="V1377" i="2"/>
  <c r="Y1377" i="2"/>
  <c r="AE1377" i="2"/>
  <c r="AG1377" i="2"/>
  <c r="V1378" i="2"/>
  <c r="Y1378" i="2"/>
  <c r="AC1378" i="2"/>
  <c r="AE1378" i="2"/>
  <c r="AG1378" i="2"/>
  <c r="T1379" i="2"/>
  <c r="V1379" i="2"/>
  <c r="Y1379" i="2"/>
  <c r="AE1379" i="2"/>
  <c r="AG1379" i="2"/>
  <c r="T1380" i="2"/>
  <c r="V1380" i="2"/>
  <c r="Y1380" i="2"/>
  <c r="AE1380" i="2"/>
  <c r="AG1380" i="2"/>
  <c r="V1381" i="2"/>
  <c r="Y1381" i="2"/>
  <c r="AC1381" i="2"/>
  <c r="AE1381" i="2"/>
  <c r="AG1381" i="2"/>
  <c r="V1382" i="2"/>
  <c r="Y1382" i="2"/>
  <c r="AC1382" i="2"/>
  <c r="AE1382" i="2"/>
  <c r="AG1382" i="2"/>
  <c r="T1383" i="2"/>
  <c r="V1383" i="2"/>
  <c r="Y1383" i="2"/>
  <c r="AC1383" i="2"/>
  <c r="AE1383" i="2"/>
  <c r="AG1383" i="2"/>
  <c r="T1384" i="2"/>
  <c r="V1384" i="2"/>
  <c r="Y1384" i="2"/>
  <c r="AC1384" i="2"/>
  <c r="AE1384" i="2"/>
  <c r="AG1384" i="2"/>
  <c r="T1385" i="2"/>
  <c r="V1385" i="2"/>
  <c r="Y1385" i="2"/>
  <c r="AC1385" i="2"/>
  <c r="AE1385" i="2"/>
  <c r="AG1385" i="2"/>
  <c r="V1386" i="2"/>
  <c r="Y1386" i="2"/>
  <c r="AC1386" i="2"/>
  <c r="AE1386" i="2"/>
  <c r="AG1386" i="2"/>
  <c r="T1387" i="2"/>
  <c r="V1387" i="2"/>
  <c r="Y1387" i="2"/>
  <c r="AE1387" i="2"/>
  <c r="AG1387" i="2"/>
  <c r="T1388" i="2"/>
  <c r="V1388" i="2"/>
  <c r="Y1388" i="2"/>
  <c r="AE1388" i="2"/>
  <c r="AG1388" i="2"/>
  <c r="T1389" i="2"/>
  <c r="V1389" i="2"/>
  <c r="Y1389" i="2"/>
  <c r="AC1389" i="2"/>
  <c r="AE1389" i="2"/>
  <c r="AG1389" i="2"/>
  <c r="T1390" i="2"/>
  <c r="V1390" i="2"/>
  <c r="Y1390" i="2"/>
  <c r="AC1390" i="2"/>
  <c r="AE1390" i="2"/>
  <c r="AG1390" i="2"/>
  <c r="T1391" i="2"/>
  <c r="V1391" i="2"/>
  <c r="Y1391" i="2"/>
  <c r="AE1391" i="2"/>
  <c r="AG1391" i="2"/>
  <c r="V1392" i="2"/>
  <c r="Y1392" i="2"/>
  <c r="AC1392" i="2"/>
  <c r="AE1392" i="2"/>
  <c r="AG1392" i="2"/>
  <c r="V1393" i="2"/>
  <c r="Y1393" i="2"/>
  <c r="AC1393" i="2"/>
  <c r="AE1393" i="2"/>
  <c r="AG1393" i="2"/>
  <c r="T1394" i="2"/>
  <c r="V1394" i="2"/>
  <c r="Y1394" i="2"/>
  <c r="AE1394" i="2"/>
  <c r="AG1394" i="2"/>
  <c r="T1395" i="2"/>
  <c r="V1395" i="2"/>
  <c r="Y1395" i="2"/>
  <c r="AE1395" i="2"/>
  <c r="AG1395" i="2"/>
  <c r="T1396" i="2"/>
  <c r="V1396" i="2"/>
  <c r="Y1396" i="2"/>
  <c r="AE1396" i="2"/>
  <c r="AG1396" i="2"/>
  <c r="T1397" i="2"/>
  <c r="V1397" i="2"/>
  <c r="Y1397" i="2"/>
  <c r="AE1397" i="2"/>
  <c r="AG1397" i="2"/>
  <c r="V1398" i="2"/>
  <c r="Y1398" i="2"/>
  <c r="AC1398" i="2"/>
  <c r="AE1398" i="2"/>
  <c r="AG1398" i="2"/>
  <c r="V1399" i="2"/>
  <c r="Y1399" i="2"/>
  <c r="AC1399" i="2"/>
  <c r="AE1399" i="2"/>
  <c r="AG1399" i="2"/>
  <c r="V1400" i="2"/>
  <c r="Y1400" i="2"/>
  <c r="AC1400" i="2"/>
  <c r="AE1400" i="2"/>
  <c r="AG1400" i="2"/>
  <c r="V1401" i="2"/>
  <c r="Y1401" i="2"/>
  <c r="AC1401" i="2"/>
  <c r="AE1401" i="2"/>
  <c r="AG1401" i="2"/>
  <c r="V1402" i="2"/>
  <c r="Y1402" i="2"/>
  <c r="AC1402" i="2"/>
  <c r="AE1402" i="2"/>
  <c r="AG1402" i="2"/>
  <c r="V1403" i="2"/>
  <c r="Y1403" i="2"/>
  <c r="AC1403" i="2"/>
  <c r="AE1403" i="2"/>
  <c r="AG1403" i="2"/>
  <c r="T1404" i="2"/>
  <c r="V1404" i="2"/>
  <c r="Y1404" i="2"/>
  <c r="AC1404" i="2"/>
  <c r="AE1404" i="2"/>
  <c r="AG1404" i="2"/>
  <c r="V1405" i="2"/>
  <c r="Y1405" i="2"/>
  <c r="AC1405" i="2"/>
  <c r="AE1405" i="2"/>
  <c r="AG1405" i="2"/>
  <c r="V1406" i="2"/>
  <c r="Y1406" i="2"/>
  <c r="AC1406" i="2"/>
  <c r="AE1406" i="2"/>
  <c r="AG1406" i="2"/>
  <c r="T1407" i="2"/>
  <c r="V1407" i="2"/>
  <c r="Y1407" i="2"/>
  <c r="AE1407" i="2"/>
  <c r="AG1407" i="2"/>
  <c r="T1408" i="2"/>
  <c r="V1408" i="2"/>
  <c r="Y1408" i="2"/>
  <c r="AE1408" i="2"/>
  <c r="AG1408" i="2"/>
  <c r="T1409" i="2"/>
  <c r="V1409" i="2"/>
  <c r="Y1409" i="2"/>
  <c r="AC1409" i="2"/>
  <c r="AE1409" i="2"/>
  <c r="AG1409" i="2"/>
  <c r="T1410" i="2"/>
  <c r="V1410" i="2"/>
  <c r="Y1410" i="2"/>
  <c r="AE1410" i="2"/>
  <c r="AG1410" i="2"/>
  <c r="T1411" i="2"/>
  <c r="V1411" i="2"/>
  <c r="Y1411" i="2"/>
  <c r="AE1411" i="2"/>
  <c r="AG1411" i="2"/>
  <c r="T1412" i="2"/>
  <c r="V1412" i="2"/>
  <c r="Y1412" i="2"/>
  <c r="AE1412" i="2"/>
  <c r="AG1412" i="2"/>
  <c r="T1413" i="2"/>
  <c r="V1413" i="2"/>
  <c r="Y1413" i="2"/>
  <c r="AC1413" i="2"/>
  <c r="AE1413" i="2"/>
  <c r="AG1413" i="2"/>
  <c r="D21" i="3" a="1"/>
  <c r="D21" i="3"/>
  <c r="C21" i="3" a="1"/>
  <c r="C21" i="3"/>
  <c r="C20" i="3" a="1"/>
  <c r="C20" i="3"/>
  <c r="E26" i="3" a="1"/>
  <c r="E26" i="3"/>
  <c r="D26" i="3" a="1"/>
  <c r="D26" i="3"/>
  <c r="C26" i="3" a="1"/>
  <c r="C26" i="3"/>
  <c r="B26" i="3"/>
  <c r="AC2" i="2"/>
  <c r="B25" i="3"/>
  <c r="B22" i="3"/>
  <c r="B21" i="3"/>
  <c r="B20" i="3"/>
  <c r="E19" i="3"/>
  <c r="C19" i="3"/>
  <c r="B17" i="3"/>
  <c r="Y2" i="2"/>
  <c r="B11" i="3"/>
  <c r="B10" i="3"/>
  <c r="B9" i="3"/>
  <c r="B8" i="3"/>
  <c r="B7" i="3"/>
  <c r="C888" i="2"/>
  <c r="C1384" i="2"/>
  <c r="C1347" i="2"/>
  <c r="C906" i="2"/>
  <c r="C1206" i="2"/>
  <c r="C1052" i="2"/>
  <c r="C896" i="2"/>
  <c r="C897" i="2"/>
  <c r="C898" i="2"/>
  <c r="C892" i="2"/>
  <c r="C476" i="2"/>
  <c r="C408" i="2"/>
  <c r="C409" i="2"/>
  <c r="C410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140" i="2"/>
  <c r="C141" i="2"/>
  <c r="C150" i="2"/>
  <c r="C151" i="2"/>
  <c r="C152" i="2"/>
  <c r="C153" i="2"/>
  <c r="C154" i="2"/>
  <c r="C155" i="2"/>
  <c r="C156" i="2"/>
  <c r="C157" i="2"/>
  <c r="C158" i="2"/>
  <c r="C162" i="2"/>
  <c r="C163" i="2"/>
  <c r="C164" i="2"/>
  <c r="C165" i="2"/>
  <c r="C182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3" i="2"/>
  <c r="C184" i="2"/>
  <c r="C185" i="2"/>
  <c r="C186" i="2"/>
  <c r="C187" i="2"/>
  <c r="C191" i="2"/>
  <c r="C192" i="2"/>
  <c r="C193" i="2"/>
  <c r="C194" i="2"/>
  <c r="C195" i="2"/>
  <c r="C196" i="2"/>
  <c r="C197" i="2"/>
  <c r="C198" i="2"/>
  <c r="C199" i="2"/>
  <c r="C200" i="2"/>
  <c r="C201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30" i="2"/>
  <c r="C231" i="2"/>
  <c r="C232" i="2"/>
  <c r="C393" i="2"/>
  <c r="C394" i="2"/>
  <c r="C395" i="2"/>
  <c r="C1195" i="2"/>
  <c r="C1196" i="2"/>
  <c r="C1200" i="2"/>
  <c r="C1201" i="2"/>
  <c r="C1202" i="2"/>
  <c r="C369" i="2"/>
  <c r="C370" i="2"/>
  <c r="C371" i="2"/>
  <c r="C372" i="2"/>
  <c r="C373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52" i="2"/>
  <c r="C453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7" i="2"/>
  <c r="C478" i="2"/>
  <c r="C479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7" i="2"/>
  <c r="C830" i="2"/>
  <c r="C831" i="2"/>
  <c r="C832" i="2"/>
  <c r="C833" i="2"/>
  <c r="C834" i="2"/>
  <c r="C835" i="2"/>
  <c r="C836" i="2"/>
  <c r="C837" i="2"/>
  <c r="C853" i="2"/>
  <c r="C855" i="2"/>
  <c r="C857" i="2"/>
  <c r="C889" i="2"/>
  <c r="C890" i="2"/>
  <c r="C891" i="2"/>
  <c r="C893" i="2"/>
  <c r="C894" i="2"/>
  <c r="C895" i="2"/>
  <c r="C899" i="2"/>
  <c r="C900" i="2"/>
  <c r="C901" i="2"/>
  <c r="C1032" i="2"/>
  <c r="C1033" i="2"/>
  <c r="C1034" i="2"/>
  <c r="C1035" i="2"/>
  <c r="C1036" i="2"/>
  <c r="C1017" i="2"/>
  <c r="C1018" i="2"/>
  <c r="C1019" i="2"/>
  <c r="C1020" i="2"/>
  <c r="C1021" i="2"/>
  <c r="C1022" i="2"/>
  <c r="C1025" i="2"/>
  <c r="C1026" i="2"/>
  <c r="C1027" i="2"/>
  <c r="C1028" i="2"/>
  <c r="C1029" i="2"/>
  <c r="C1030" i="2"/>
  <c r="C1037" i="2"/>
  <c r="C1051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70" i="2"/>
  <c r="C1072" i="2"/>
  <c r="C1077" i="2"/>
  <c r="C1069" i="2"/>
  <c r="C1071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111" i="2"/>
  <c r="C1155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90" i="2"/>
  <c r="C1191" i="2"/>
  <c r="C1192" i="2"/>
  <c r="C1193" i="2"/>
  <c r="C1197" i="2"/>
  <c r="C1198" i="2"/>
  <c r="C1199" i="2"/>
  <c r="C1203" i="2"/>
  <c r="C1204" i="2"/>
  <c r="C1205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51" i="2"/>
  <c r="C1252" i="2"/>
  <c r="C1253" i="2"/>
  <c r="C1254" i="2"/>
  <c r="C1255" i="2"/>
  <c r="C1256" i="2"/>
  <c r="C1257" i="2"/>
  <c r="C1249" i="2"/>
  <c r="C1250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904" i="2"/>
  <c r="C905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50" i="2"/>
  <c r="C951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8" i="2"/>
  <c r="C1009" i="2"/>
  <c r="C1006" i="2"/>
  <c r="C1307" i="2"/>
  <c r="C1341" i="2"/>
  <c r="C1346" i="2"/>
  <c r="C1348" i="2"/>
  <c r="C1349" i="2"/>
  <c r="C135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194" i="2"/>
  <c r="C1304" i="2"/>
  <c r="C130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42" i="2"/>
  <c r="C43" i="2"/>
  <c r="C44" i="2"/>
  <c r="C46" i="2"/>
  <c r="C48" i="2"/>
  <c r="C49" i="2"/>
  <c r="C50" i="2"/>
  <c r="C52" i="2"/>
  <c r="C56" i="2"/>
  <c r="C57" i="2"/>
  <c r="C58" i="2"/>
  <c r="C59" i="2"/>
  <c r="C60" i="2"/>
  <c r="C61" i="2"/>
  <c r="C62" i="2"/>
  <c r="C63" i="2"/>
  <c r="C65" i="2"/>
  <c r="C66" i="2"/>
  <c r="C68" i="2"/>
  <c r="C72" i="2"/>
  <c r="C73" i="2"/>
  <c r="C74" i="2"/>
  <c r="C75" i="2"/>
  <c r="C76" i="2"/>
  <c r="C77" i="2"/>
  <c r="C80" i="2"/>
  <c r="C81" i="2"/>
  <c r="C82" i="2"/>
  <c r="C84" i="2"/>
  <c r="C86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3" i="2"/>
  <c r="C124" i="2"/>
  <c r="C126" i="2"/>
  <c r="C127" i="2"/>
  <c r="C128" i="2"/>
  <c r="C131" i="2"/>
  <c r="C132" i="2"/>
  <c r="C133" i="2"/>
  <c r="C134" i="2"/>
  <c r="C142" i="2"/>
  <c r="C143" i="2"/>
  <c r="C145" i="2"/>
  <c r="C146" i="2"/>
  <c r="C147" i="2"/>
  <c r="C148" i="2"/>
  <c r="C149" i="2"/>
  <c r="C159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2" i="2"/>
  <c r="C293" i="2"/>
  <c r="C294" i="2"/>
  <c r="C296" i="2"/>
  <c r="C297" i="2"/>
  <c r="C298" i="2"/>
  <c r="C299" i="2"/>
  <c r="C300" i="2"/>
  <c r="C301" i="2"/>
  <c r="C302" i="2"/>
  <c r="C303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6" i="2"/>
  <c r="C347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8" i="2"/>
  <c r="C446" i="2"/>
  <c r="C447" i="2"/>
  <c r="C448" i="2"/>
  <c r="C449" i="2"/>
  <c r="C450" i="2"/>
  <c r="C451" i="2"/>
  <c r="C454" i="2"/>
  <c r="C455" i="2"/>
  <c r="C456" i="2"/>
  <c r="C457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40" i="2"/>
  <c r="C741" i="2"/>
  <c r="C742" i="2"/>
  <c r="C743" i="2"/>
  <c r="C744" i="2"/>
  <c r="C745" i="2"/>
  <c r="C746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4" i="2"/>
  <c r="C775" i="2"/>
  <c r="C776" i="2"/>
  <c r="C777" i="2"/>
  <c r="C778" i="2"/>
  <c r="C779" i="2"/>
  <c r="C780" i="2"/>
  <c r="C781" i="2"/>
  <c r="C782" i="2"/>
  <c r="C783" i="2"/>
  <c r="C786" i="2"/>
  <c r="C787" i="2"/>
  <c r="C788" i="2"/>
  <c r="C789" i="2"/>
  <c r="C790" i="2"/>
  <c r="C793" i="2"/>
  <c r="C794" i="2"/>
  <c r="C795" i="2"/>
  <c r="C796" i="2"/>
  <c r="C797" i="2"/>
  <c r="C798" i="2"/>
  <c r="C799" i="2"/>
  <c r="C800" i="2"/>
  <c r="C801" i="2"/>
  <c r="C802" i="2"/>
  <c r="C803" i="2"/>
  <c r="C823" i="2"/>
  <c r="C824" i="2"/>
  <c r="C825" i="2"/>
  <c r="C826" i="2"/>
  <c r="C839" i="2"/>
  <c r="C840" i="2"/>
  <c r="C841" i="2"/>
  <c r="C842" i="2"/>
  <c r="C843" i="2"/>
  <c r="C845" i="2"/>
  <c r="C846" i="2"/>
  <c r="C847" i="2"/>
  <c r="C848" i="2"/>
  <c r="C849" i="2"/>
  <c r="C850" i="2"/>
  <c r="C851" i="2"/>
  <c r="C852" i="2"/>
  <c r="C858" i="2"/>
  <c r="C859" i="2"/>
  <c r="C860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9" i="2"/>
  <c r="C1012" i="2"/>
  <c r="C1013" i="2"/>
  <c r="C1014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73" i="2"/>
  <c r="C1074" i="2"/>
  <c r="C1075" i="2"/>
  <c r="C1076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6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2" i="2"/>
  <c r="C1343" i="2"/>
  <c r="C1344" i="2"/>
  <c r="C1345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2" i="2"/>
  <c r="I26" i="3"/>
  <c r="I30" i="3"/>
  <c r="I29" i="3"/>
  <c r="I28" i="3"/>
  <c r="I27" i="3"/>
  <c r="H27" i="3"/>
  <c r="H26" i="3"/>
  <c r="H7" i="3"/>
  <c r="H29" i="3"/>
  <c r="H28" i="3"/>
  <c r="H30" i="3"/>
  <c r="AE2" i="2"/>
  <c r="E22" i="3"/>
  <c r="E21" i="3"/>
  <c r="B6" i="3"/>
  <c r="B12" i="3"/>
  <c r="H9" i="3"/>
  <c r="B18" i="3"/>
  <c r="AG2" i="2"/>
  <c r="V2" i="2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X1079" i="1"/>
  <c r="W1079" i="1"/>
  <c r="R1079" i="1"/>
  <c r="P1079" i="1"/>
  <c r="X1078" i="1"/>
  <c r="W1078" i="1"/>
  <c r="R1078" i="1"/>
  <c r="P1078" i="1"/>
  <c r="X1077" i="1"/>
  <c r="W1077" i="1"/>
  <c r="R1077" i="1"/>
  <c r="P1077" i="1"/>
  <c r="X1076" i="1"/>
  <c r="W1076" i="1"/>
  <c r="R1076" i="1"/>
  <c r="P1076" i="1"/>
  <c r="X1075" i="1"/>
  <c r="W1075" i="1"/>
  <c r="R1075" i="1"/>
  <c r="P1075" i="1"/>
  <c r="X1074" i="1"/>
  <c r="W1074" i="1"/>
  <c r="R1074" i="1"/>
  <c r="P1074" i="1"/>
  <c r="X1073" i="1"/>
  <c r="W1073" i="1"/>
  <c r="R1073" i="1"/>
  <c r="P1073" i="1"/>
  <c r="X1072" i="1"/>
  <c r="W1072" i="1"/>
  <c r="R1072" i="1"/>
  <c r="P1072" i="1"/>
  <c r="X1071" i="1"/>
  <c r="W1071" i="1"/>
  <c r="R1071" i="1"/>
  <c r="P1071" i="1"/>
  <c r="X1070" i="1"/>
  <c r="W1070" i="1"/>
  <c r="R1070" i="1"/>
  <c r="P1070" i="1"/>
  <c r="X1069" i="1"/>
  <c r="W1069" i="1"/>
  <c r="R1069" i="1"/>
  <c r="P1069" i="1"/>
  <c r="X1068" i="1"/>
  <c r="W1068" i="1"/>
  <c r="R1068" i="1"/>
  <c r="P1068" i="1"/>
  <c r="X1067" i="1"/>
  <c r="W1067" i="1"/>
  <c r="R1067" i="1"/>
  <c r="P1067" i="1"/>
  <c r="X1066" i="1"/>
  <c r="W1066" i="1"/>
  <c r="R1066" i="1"/>
  <c r="P1066" i="1"/>
  <c r="X1065" i="1"/>
  <c r="W1065" i="1"/>
  <c r="R1065" i="1"/>
  <c r="P1065" i="1"/>
  <c r="X1064" i="1"/>
  <c r="W1064" i="1"/>
  <c r="R1064" i="1"/>
  <c r="P1064" i="1"/>
  <c r="X1063" i="1"/>
  <c r="W1063" i="1"/>
  <c r="R1063" i="1"/>
  <c r="P1063" i="1"/>
  <c r="X1062" i="1"/>
  <c r="W1062" i="1"/>
  <c r="R1062" i="1"/>
  <c r="P1062" i="1"/>
  <c r="X1061" i="1"/>
  <c r="W1061" i="1"/>
  <c r="R1061" i="1"/>
  <c r="P1061" i="1"/>
  <c r="X1060" i="1"/>
  <c r="W1060" i="1"/>
  <c r="R1060" i="1"/>
  <c r="P1060" i="1"/>
  <c r="L1060" i="1"/>
  <c r="X1059" i="1"/>
  <c r="W1059" i="1"/>
  <c r="R1059" i="1"/>
  <c r="P1059" i="1"/>
  <c r="L1059" i="1"/>
  <c r="X1058" i="1"/>
  <c r="W1058" i="1"/>
  <c r="R1058" i="1"/>
  <c r="P1058" i="1"/>
  <c r="L1058" i="1"/>
  <c r="X1057" i="1"/>
  <c r="W1057" i="1"/>
  <c r="R1057" i="1"/>
  <c r="P1057" i="1"/>
  <c r="L1057" i="1"/>
  <c r="X1056" i="1"/>
  <c r="W1056" i="1"/>
  <c r="R1056" i="1"/>
  <c r="P1056" i="1"/>
  <c r="L1056" i="1"/>
  <c r="X1055" i="1"/>
  <c r="W1055" i="1"/>
  <c r="R1055" i="1"/>
  <c r="P1055" i="1"/>
  <c r="L1055" i="1"/>
  <c r="X1054" i="1"/>
  <c r="W1054" i="1"/>
  <c r="R1054" i="1"/>
  <c r="P1054" i="1"/>
  <c r="L1054" i="1"/>
  <c r="X1053" i="1"/>
  <c r="W1053" i="1"/>
  <c r="R1053" i="1"/>
  <c r="P1053" i="1"/>
  <c r="L1053" i="1"/>
  <c r="R1052" i="1"/>
  <c r="Y1052" i="1"/>
  <c r="X1052" i="1"/>
  <c r="W1052" i="1"/>
  <c r="P1052" i="1"/>
  <c r="L1052" i="1"/>
  <c r="R1051" i="1"/>
  <c r="Y1051" i="1"/>
  <c r="X1051" i="1"/>
  <c r="W1051" i="1"/>
  <c r="P1051" i="1"/>
  <c r="L1051" i="1"/>
  <c r="R1050" i="1"/>
  <c r="Y1050" i="1"/>
  <c r="X1050" i="1"/>
  <c r="W1050" i="1"/>
  <c r="P1050" i="1"/>
  <c r="L1050" i="1"/>
  <c r="R1049" i="1"/>
  <c r="Y1049" i="1"/>
  <c r="X1049" i="1"/>
  <c r="W1049" i="1"/>
  <c r="P1049" i="1"/>
  <c r="L1049" i="1"/>
  <c r="R1048" i="1"/>
  <c r="Y1048" i="1"/>
  <c r="X1048" i="1"/>
  <c r="W1048" i="1"/>
  <c r="P1048" i="1"/>
  <c r="L1048" i="1"/>
  <c r="R1047" i="1"/>
  <c r="Y1047" i="1"/>
  <c r="X1047" i="1"/>
  <c r="W1047" i="1"/>
  <c r="P1047" i="1"/>
  <c r="L1047" i="1"/>
  <c r="R1046" i="1"/>
  <c r="Y1046" i="1"/>
  <c r="X1046" i="1"/>
  <c r="W1046" i="1"/>
  <c r="P1046" i="1"/>
  <c r="L1046" i="1"/>
  <c r="R1045" i="1"/>
  <c r="Y1045" i="1"/>
  <c r="X1045" i="1"/>
  <c r="W1045" i="1"/>
  <c r="P1045" i="1"/>
  <c r="L1045" i="1"/>
  <c r="R1044" i="1"/>
  <c r="Y1044" i="1"/>
  <c r="X1044" i="1"/>
  <c r="W1044" i="1"/>
  <c r="P1044" i="1"/>
  <c r="L1044" i="1"/>
  <c r="R1043" i="1"/>
  <c r="Y1043" i="1"/>
  <c r="X1043" i="1"/>
  <c r="W1043" i="1"/>
  <c r="P1043" i="1"/>
  <c r="L1043" i="1"/>
  <c r="R1042" i="1"/>
  <c r="Y1042" i="1"/>
  <c r="X1042" i="1"/>
  <c r="W1042" i="1"/>
  <c r="P1042" i="1"/>
  <c r="L1042" i="1"/>
  <c r="R1041" i="1"/>
  <c r="Y1041" i="1"/>
  <c r="X1041" i="1"/>
  <c r="W1041" i="1"/>
  <c r="P1041" i="1"/>
  <c r="L1041" i="1"/>
  <c r="R1040" i="1"/>
  <c r="Y1040" i="1"/>
  <c r="X1040" i="1"/>
  <c r="W1040" i="1"/>
  <c r="P1040" i="1"/>
  <c r="L1040" i="1"/>
  <c r="R1039" i="1"/>
  <c r="Y1039" i="1"/>
  <c r="X1039" i="1"/>
  <c r="W1039" i="1"/>
  <c r="P1039" i="1"/>
  <c r="L1039" i="1"/>
  <c r="R1038" i="1"/>
  <c r="Y1038" i="1"/>
  <c r="X1038" i="1"/>
  <c r="W1038" i="1"/>
  <c r="P1038" i="1"/>
  <c r="L1038" i="1"/>
  <c r="R1037" i="1"/>
  <c r="Y1037" i="1"/>
  <c r="X1037" i="1"/>
  <c r="W1037" i="1"/>
  <c r="P1037" i="1"/>
  <c r="L1037" i="1"/>
  <c r="B493" i="1"/>
  <c r="R493" i="1"/>
  <c r="Y493" i="1"/>
  <c r="X493" i="1"/>
  <c r="W493" i="1"/>
  <c r="B494" i="1"/>
  <c r="P493" i="1"/>
  <c r="L493" i="1"/>
  <c r="C493" i="1"/>
  <c r="A493" i="1"/>
  <c r="A420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882" i="1"/>
  <c r="A881" i="1"/>
  <c r="A880" i="1"/>
  <c r="A879" i="1"/>
  <c r="A878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77" i="1"/>
  <c r="A876" i="1"/>
  <c r="A875" i="1"/>
  <c r="A874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707" i="1"/>
  <c r="A706" i="1"/>
  <c r="A705" i="1"/>
  <c r="A704" i="1"/>
  <c r="A703" i="1"/>
  <c r="A689" i="1"/>
  <c r="A688" i="1"/>
  <c r="A687" i="1"/>
  <c r="A686" i="1"/>
  <c r="A685" i="1"/>
  <c r="A684" i="1"/>
  <c r="A683" i="1"/>
  <c r="A627" i="1"/>
  <c r="A626" i="1"/>
  <c r="A625" i="1"/>
  <c r="A624" i="1"/>
  <c r="A623" i="1"/>
  <c r="A622" i="1"/>
  <c r="A621" i="1"/>
  <c r="A620" i="1"/>
  <c r="A619" i="1"/>
  <c r="A220" i="1"/>
  <c r="A218" i="1"/>
  <c r="A216" i="1"/>
  <c r="A214" i="1"/>
  <c r="A212" i="1"/>
  <c r="A210" i="1"/>
  <c r="A208" i="1"/>
  <c r="A206" i="1"/>
  <c r="A204" i="1"/>
  <c r="A202" i="1"/>
  <c r="A200" i="1"/>
  <c r="A198" i="1"/>
  <c r="A196" i="1"/>
  <c r="A194" i="1"/>
  <c r="A192" i="1"/>
  <c r="A190" i="1"/>
  <c r="A188" i="1"/>
  <c r="A186" i="1"/>
  <c r="A184" i="1"/>
  <c r="A182" i="1"/>
  <c r="A180" i="1"/>
  <c r="A178" i="1"/>
  <c r="A176" i="1"/>
  <c r="A174" i="1"/>
  <c r="A172" i="1"/>
  <c r="A170" i="1"/>
  <c r="A168" i="1"/>
  <c r="A166" i="1"/>
  <c r="A164" i="1"/>
  <c r="A162" i="1"/>
  <c r="A160" i="1"/>
  <c r="A158" i="1"/>
  <c r="A156" i="1"/>
  <c r="A154" i="1"/>
  <c r="A152" i="1"/>
  <c r="A150" i="1"/>
  <c r="A148" i="1"/>
  <c r="A146" i="1"/>
  <c r="A144" i="1"/>
  <c r="A142" i="1"/>
  <c r="A140" i="1"/>
  <c r="A138" i="1"/>
  <c r="A136" i="1"/>
  <c r="A134" i="1"/>
  <c r="A132" i="1"/>
  <c r="A130" i="1"/>
  <c r="A128" i="1"/>
  <c r="A126" i="1"/>
  <c r="A124" i="1"/>
  <c r="A122" i="1"/>
  <c r="A120" i="1"/>
  <c r="A118" i="1"/>
  <c r="A116" i="1"/>
  <c r="A114" i="1"/>
  <c r="A112" i="1"/>
  <c r="A110" i="1"/>
  <c r="A108" i="1"/>
  <c r="A106" i="1"/>
  <c r="A104" i="1"/>
  <c r="A102" i="1"/>
  <c r="A100" i="1"/>
  <c r="A98" i="1"/>
  <c r="A96" i="1"/>
  <c r="A94" i="1"/>
  <c r="A92" i="1"/>
  <c r="A90" i="1"/>
  <c r="A88" i="1"/>
  <c r="A86" i="1"/>
  <c r="A84" i="1"/>
  <c r="A82" i="1"/>
  <c r="A80" i="1"/>
  <c r="A78" i="1"/>
  <c r="A76" i="1"/>
  <c r="A74" i="1"/>
  <c r="A72" i="1"/>
  <c r="A70" i="1"/>
  <c r="A68" i="1"/>
  <c r="A66" i="1"/>
  <c r="A64" i="1"/>
  <c r="A62" i="1"/>
  <c r="A60" i="1"/>
  <c r="A58" i="1"/>
  <c r="A56" i="1"/>
  <c r="A54" i="1"/>
  <c r="A52" i="1"/>
  <c r="A50" i="1"/>
  <c r="A48" i="1"/>
  <c r="A46" i="1"/>
  <c r="A44" i="1"/>
  <c r="A42" i="1"/>
  <c r="A40" i="1"/>
  <c r="A38" i="1"/>
  <c r="A36" i="1"/>
  <c r="A34" i="1"/>
  <c r="A32" i="1"/>
  <c r="A30" i="1"/>
  <c r="A28" i="1"/>
  <c r="A26" i="1"/>
  <c r="A24" i="1"/>
  <c r="A22" i="1"/>
  <c r="A20" i="1"/>
  <c r="A18" i="1"/>
  <c r="A16" i="1"/>
  <c r="A14" i="1"/>
  <c r="A12" i="1"/>
  <c r="A10" i="1"/>
  <c r="A8" i="1"/>
  <c r="A6" i="1"/>
  <c r="A4" i="1"/>
  <c r="A2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31" i="1"/>
  <c r="A230" i="1"/>
  <c r="A366" i="1"/>
  <c r="A368" i="1"/>
  <c r="A367" i="1"/>
  <c r="A376" i="1"/>
  <c r="A375" i="1"/>
  <c r="A374" i="1"/>
  <c r="A373" i="1"/>
  <c r="A372" i="1"/>
  <c r="A371" i="1"/>
  <c r="A370" i="1"/>
  <c r="A369" i="1"/>
  <c r="A229" i="1"/>
  <c r="A228" i="1"/>
  <c r="A227" i="1"/>
  <c r="A226" i="1"/>
  <c r="A225" i="1"/>
  <c r="A224" i="1"/>
  <c r="A223" i="1"/>
  <c r="A222" i="1"/>
  <c r="A221" i="1"/>
  <c r="A219" i="1"/>
  <c r="A217" i="1"/>
  <c r="A215" i="1"/>
  <c r="A213" i="1"/>
  <c r="A211" i="1"/>
  <c r="A209" i="1"/>
  <c r="A207" i="1"/>
  <c r="A205" i="1"/>
  <c r="A203" i="1"/>
  <c r="A201" i="1"/>
  <c r="A199" i="1"/>
  <c r="A197" i="1"/>
  <c r="A195" i="1"/>
  <c r="A193" i="1"/>
  <c r="A191" i="1"/>
  <c r="A189" i="1"/>
  <c r="A187" i="1"/>
  <c r="A185" i="1"/>
  <c r="A183" i="1"/>
  <c r="A181" i="1"/>
  <c r="A179" i="1"/>
  <c r="A177" i="1"/>
  <c r="A175" i="1"/>
  <c r="A173" i="1"/>
  <c r="A171" i="1"/>
  <c r="A169" i="1"/>
  <c r="A167" i="1"/>
  <c r="A165" i="1"/>
  <c r="A163" i="1"/>
  <c r="A161" i="1"/>
  <c r="A159" i="1"/>
  <c r="A157" i="1"/>
  <c r="A155" i="1"/>
  <c r="A153" i="1"/>
  <c r="A151" i="1"/>
  <c r="A149" i="1"/>
  <c r="A147" i="1"/>
  <c r="A145" i="1"/>
  <c r="A143" i="1"/>
  <c r="A141" i="1"/>
  <c r="A139" i="1"/>
  <c r="A137" i="1"/>
  <c r="A135" i="1"/>
  <c r="A133" i="1"/>
  <c r="A131" i="1"/>
  <c r="A129" i="1"/>
  <c r="A127" i="1"/>
  <c r="A125" i="1"/>
  <c r="A123" i="1"/>
  <c r="A121" i="1"/>
  <c r="A119" i="1"/>
  <c r="A117" i="1"/>
  <c r="A115" i="1"/>
  <c r="A113" i="1"/>
  <c r="A111" i="1"/>
  <c r="A109" i="1"/>
  <c r="A107" i="1"/>
  <c r="A105" i="1"/>
  <c r="A103" i="1"/>
  <c r="A101" i="1"/>
  <c r="A99" i="1"/>
  <c r="A97" i="1"/>
  <c r="A95" i="1"/>
  <c r="A93" i="1"/>
  <c r="A91" i="1"/>
  <c r="A89" i="1"/>
  <c r="A87" i="1"/>
  <c r="A85" i="1"/>
  <c r="A83" i="1"/>
  <c r="A81" i="1"/>
  <c r="A79" i="1"/>
  <c r="A77" i="1"/>
  <c r="A75" i="1"/>
  <c r="A73" i="1"/>
  <c r="A71" i="1"/>
  <c r="A69" i="1"/>
  <c r="A67" i="1"/>
  <c r="A65" i="1"/>
  <c r="A63" i="1"/>
  <c r="A61" i="1"/>
  <c r="A59" i="1"/>
  <c r="A57" i="1"/>
  <c r="A55" i="1"/>
  <c r="A53" i="1"/>
  <c r="A51" i="1"/>
  <c r="A49" i="1"/>
  <c r="A47" i="1"/>
  <c r="A45" i="1"/>
  <c r="A43" i="1"/>
  <c r="A41" i="1"/>
  <c r="A39" i="1"/>
  <c r="A37" i="1"/>
  <c r="A35" i="1"/>
  <c r="A33" i="1"/>
  <c r="A31" i="1"/>
  <c r="A29" i="1"/>
  <c r="A27" i="1"/>
  <c r="A25" i="1"/>
  <c r="A23" i="1"/>
  <c r="A21" i="1"/>
  <c r="A19" i="1"/>
  <c r="A17" i="1"/>
  <c r="A15" i="1"/>
  <c r="A13" i="1"/>
  <c r="A11" i="1"/>
  <c r="A9" i="1"/>
  <c r="A7" i="1"/>
  <c r="A5" i="1"/>
  <c r="A3" i="1"/>
  <c r="A1" i="1"/>
  <c r="R420" i="1"/>
  <c r="Y420" i="1"/>
  <c r="X420" i="1"/>
  <c r="W420" i="1"/>
  <c r="V420" i="1"/>
  <c r="U420" i="1"/>
  <c r="S420" i="1"/>
  <c r="T420" i="1"/>
  <c r="B420" i="1"/>
  <c r="B421" i="1"/>
  <c r="P420" i="1"/>
  <c r="L420" i="1"/>
  <c r="R1035" i="1"/>
  <c r="Y1035" i="1"/>
  <c r="X1035" i="1"/>
  <c r="W1035" i="1"/>
  <c r="V1035" i="1"/>
  <c r="U1035" i="1"/>
  <c r="S1035" i="1"/>
  <c r="T1035" i="1"/>
  <c r="P1035" i="1"/>
  <c r="L1035" i="1"/>
  <c r="C1035" i="1"/>
  <c r="B1035" i="1"/>
  <c r="R1034" i="1"/>
  <c r="Y1034" i="1"/>
  <c r="X1034" i="1"/>
  <c r="W1034" i="1"/>
  <c r="V1034" i="1"/>
  <c r="U1034" i="1"/>
  <c r="S1034" i="1"/>
  <c r="T1034" i="1"/>
  <c r="P1034" i="1"/>
  <c r="L1034" i="1"/>
  <c r="C1034" i="1"/>
  <c r="B1034" i="1"/>
  <c r="R1033" i="1"/>
  <c r="Y1033" i="1"/>
  <c r="X1033" i="1"/>
  <c r="W1033" i="1"/>
  <c r="V1033" i="1"/>
  <c r="U1033" i="1"/>
  <c r="S1033" i="1"/>
  <c r="T1033" i="1"/>
  <c r="P1033" i="1"/>
  <c r="L1033" i="1"/>
  <c r="C1033" i="1"/>
  <c r="B1033" i="1"/>
  <c r="R1032" i="1"/>
  <c r="Y1032" i="1"/>
  <c r="X1032" i="1"/>
  <c r="W1032" i="1"/>
  <c r="V1032" i="1"/>
  <c r="U1032" i="1"/>
  <c r="S1032" i="1"/>
  <c r="T1032" i="1"/>
  <c r="P1032" i="1"/>
  <c r="L1032" i="1"/>
  <c r="C1032" i="1"/>
  <c r="B1032" i="1"/>
  <c r="R1031" i="1"/>
  <c r="Y1031" i="1"/>
  <c r="X1031" i="1"/>
  <c r="W1031" i="1"/>
  <c r="V1031" i="1"/>
  <c r="U1031" i="1"/>
  <c r="S1031" i="1"/>
  <c r="T1031" i="1"/>
  <c r="P1031" i="1"/>
  <c r="L1031" i="1"/>
  <c r="C1031" i="1"/>
  <c r="B1031" i="1"/>
  <c r="R1030" i="1"/>
  <c r="Y1030" i="1"/>
  <c r="X1030" i="1"/>
  <c r="W1030" i="1"/>
  <c r="V1030" i="1"/>
  <c r="U1030" i="1"/>
  <c r="S1030" i="1"/>
  <c r="T1030" i="1"/>
  <c r="P1030" i="1"/>
  <c r="L1030" i="1"/>
  <c r="C1030" i="1"/>
  <c r="B1030" i="1"/>
  <c r="R1029" i="1"/>
  <c r="Y1029" i="1"/>
  <c r="X1029" i="1"/>
  <c r="W1029" i="1"/>
  <c r="V1029" i="1"/>
  <c r="U1029" i="1"/>
  <c r="S1029" i="1"/>
  <c r="T1029" i="1"/>
  <c r="P1029" i="1"/>
  <c r="L1029" i="1"/>
  <c r="C1029" i="1"/>
  <c r="B1029" i="1"/>
  <c r="R1028" i="1"/>
  <c r="Y1028" i="1"/>
  <c r="X1028" i="1"/>
  <c r="W1028" i="1"/>
  <c r="V1028" i="1"/>
  <c r="U1028" i="1"/>
  <c r="S1028" i="1"/>
  <c r="T1028" i="1"/>
  <c r="P1028" i="1"/>
  <c r="L1028" i="1"/>
  <c r="C1028" i="1"/>
  <c r="B1028" i="1"/>
  <c r="R1027" i="1"/>
  <c r="Y1027" i="1"/>
  <c r="X1027" i="1"/>
  <c r="W1027" i="1"/>
  <c r="V1027" i="1"/>
  <c r="U1027" i="1"/>
  <c r="S1027" i="1"/>
  <c r="T1027" i="1"/>
  <c r="P1027" i="1"/>
  <c r="L1027" i="1"/>
  <c r="C1027" i="1"/>
  <c r="B1027" i="1"/>
  <c r="R1026" i="1"/>
  <c r="Y1026" i="1"/>
  <c r="X1026" i="1"/>
  <c r="W1026" i="1"/>
  <c r="V1026" i="1"/>
  <c r="U1026" i="1"/>
  <c r="S1026" i="1"/>
  <c r="T1026" i="1"/>
  <c r="P1026" i="1"/>
  <c r="L1026" i="1"/>
  <c r="C1026" i="1"/>
  <c r="B1026" i="1"/>
  <c r="R1025" i="1"/>
  <c r="Y1025" i="1"/>
  <c r="X1025" i="1"/>
  <c r="W1025" i="1"/>
  <c r="V1025" i="1"/>
  <c r="U1025" i="1"/>
  <c r="S1025" i="1"/>
  <c r="T1025" i="1"/>
  <c r="P1025" i="1"/>
  <c r="L1025" i="1"/>
  <c r="C1025" i="1"/>
  <c r="B1025" i="1"/>
  <c r="R1024" i="1"/>
  <c r="Y1024" i="1"/>
  <c r="X1024" i="1"/>
  <c r="W1024" i="1"/>
  <c r="V1024" i="1"/>
  <c r="U1024" i="1"/>
  <c r="S1024" i="1"/>
  <c r="T1024" i="1"/>
  <c r="P1024" i="1"/>
  <c r="L1024" i="1"/>
  <c r="C1024" i="1"/>
  <c r="B1024" i="1"/>
  <c r="R1023" i="1"/>
  <c r="Y1023" i="1"/>
  <c r="X1023" i="1"/>
  <c r="W1023" i="1"/>
  <c r="V1023" i="1"/>
  <c r="U1023" i="1"/>
  <c r="S1023" i="1"/>
  <c r="T1023" i="1"/>
  <c r="P1023" i="1"/>
  <c r="L1023" i="1"/>
  <c r="C1023" i="1"/>
  <c r="B1023" i="1"/>
  <c r="R1022" i="1"/>
  <c r="Y1022" i="1"/>
  <c r="X1022" i="1"/>
  <c r="W1022" i="1"/>
  <c r="V1022" i="1"/>
  <c r="U1022" i="1"/>
  <c r="S1022" i="1"/>
  <c r="T1022" i="1"/>
  <c r="P1022" i="1"/>
  <c r="L1022" i="1"/>
  <c r="C1022" i="1"/>
  <c r="B1022" i="1"/>
  <c r="R1021" i="1"/>
  <c r="Y1021" i="1"/>
  <c r="X1021" i="1"/>
  <c r="W1021" i="1"/>
  <c r="V1021" i="1"/>
  <c r="U1021" i="1"/>
  <c r="S1021" i="1"/>
  <c r="T1021" i="1"/>
  <c r="P1021" i="1"/>
  <c r="L1021" i="1"/>
  <c r="C1021" i="1"/>
  <c r="B1021" i="1"/>
  <c r="R1020" i="1"/>
  <c r="Y1020" i="1"/>
  <c r="X1020" i="1"/>
  <c r="W1020" i="1"/>
  <c r="V1020" i="1"/>
  <c r="U1020" i="1"/>
  <c r="S1020" i="1"/>
  <c r="T1020" i="1"/>
  <c r="P1020" i="1"/>
  <c r="L1020" i="1"/>
  <c r="C1020" i="1"/>
  <c r="B1020" i="1"/>
  <c r="R1019" i="1"/>
  <c r="Y1019" i="1"/>
  <c r="X1019" i="1"/>
  <c r="W1019" i="1"/>
  <c r="V1019" i="1"/>
  <c r="U1019" i="1"/>
  <c r="S1019" i="1"/>
  <c r="T1019" i="1"/>
  <c r="P1019" i="1"/>
  <c r="L1019" i="1"/>
  <c r="C1019" i="1"/>
  <c r="B1019" i="1"/>
  <c r="R1018" i="1"/>
  <c r="Y1018" i="1"/>
  <c r="X1018" i="1"/>
  <c r="W1018" i="1"/>
  <c r="V1018" i="1"/>
  <c r="U1018" i="1"/>
  <c r="S1018" i="1"/>
  <c r="T1018" i="1"/>
  <c r="P1018" i="1"/>
  <c r="L1018" i="1"/>
  <c r="C1018" i="1"/>
  <c r="B1018" i="1"/>
  <c r="R1017" i="1"/>
  <c r="Y1017" i="1"/>
  <c r="X1017" i="1"/>
  <c r="W1017" i="1"/>
  <c r="V1017" i="1"/>
  <c r="U1017" i="1"/>
  <c r="S1017" i="1"/>
  <c r="T1017" i="1"/>
  <c r="P1017" i="1"/>
  <c r="L1017" i="1"/>
  <c r="C1017" i="1"/>
  <c r="B1017" i="1"/>
  <c r="R1016" i="1"/>
  <c r="Y1016" i="1"/>
  <c r="X1016" i="1"/>
  <c r="W1016" i="1"/>
  <c r="V1016" i="1"/>
  <c r="U1016" i="1"/>
  <c r="S1016" i="1"/>
  <c r="T1016" i="1"/>
  <c r="P1016" i="1"/>
  <c r="L1016" i="1"/>
  <c r="C1016" i="1"/>
  <c r="B1016" i="1"/>
  <c r="R1015" i="1"/>
  <c r="Y1015" i="1"/>
  <c r="X1015" i="1"/>
  <c r="W1015" i="1"/>
  <c r="V1015" i="1"/>
  <c r="U1015" i="1"/>
  <c r="S1015" i="1"/>
  <c r="T1015" i="1"/>
  <c r="P1015" i="1"/>
  <c r="L1015" i="1"/>
  <c r="C1015" i="1"/>
  <c r="B1015" i="1"/>
  <c r="R1014" i="1"/>
  <c r="Y1014" i="1"/>
  <c r="X1014" i="1"/>
  <c r="W1014" i="1"/>
  <c r="V1014" i="1"/>
  <c r="U1014" i="1"/>
  <c r="S1014" i="1"/>
  <c r="T1014" i="1"/>
  <c r="P1014" i="1"/>
  <c r="L1014" i="1"/>
  <c r="C1014" i="1"/>
  <c r="B1014" i="1"/>
  <c r="R1013" i="1"/>
  <c r="Y1013" i="1"/>
  <c r="X1013" i="1"/>
  <c r="W1013" i="1"/>
  <c r="V1013" i="1"/>
  <c r="U1013" i="1"/>
  <c r="S1013" i="1"/>
  <c r="T1013" i="1"/>
  <c r="P1013" i="1"/>
  <c r="L1013" i="1"/>
  <c r="C1013" i="1"/>
  <c r="B1013" i="1"/>
  <c r="R1012" i="1"/>
  <c r="Y1012" i="1"/>
  <c r="X1012" i="1"/>
  <c r="W1012" i="1"/>
  <c r="V1012" i="1"/>
  <c r="U1012" i="1"/>
  <c r="S1012" i="1"/>
  <c r="T1012" i="1"/>
  <c r="P1012" i="1"/>
  <c r="L1012" i="1"/>
  <c r="C1012" i="1"/>
  <c r="B1012" i="1"/>
  <c r="R1011" i="1"/>
  <c r="Y1011" i="1"/>
  <c r="X1011" i="1"/>
  <c r="W1011" i="1"/>
  <c r="V1011" i="1"/>
  <c r="U1011" i="1"/>
  <c r="S1011" i="1"/>
  <c r="T1011" i="1"/>
  <c r="P1011" i="1"/>
  <c r="L1011" i="1"/>
  <c r="C1011" i="1"/>
  <c r="B1011" i="1"/>
  <c r="R1010" i="1"/>
  <c r="Y1010" i="1"/>
  <c r="X1010" i="1"/>
  <c r="W1010" i="1"/>
  <c r="V1010" i="1"/>
  <c r="U1010" i="1"/>
  <c r="S1010" i="1"/>
  <c r="T1010" i="1"/>
  <c r="P1010" i="1"/>
  <c r="L1010" i="1"/>
  <c r="C1010" i="1"/>
  <c r="B1010" i="1"/>
  <c r="R1009" i="1"/>
  <c r="Y1009" i="1"/>
  <c r="X1009" i="1"/>
  <c r="W1009" i="1"/>
  <c r="V1009" i="1"/>
  <c r="U1009" i="1"/>
  <c r="S1009" i="1"/>
  <c r="T1009" i="1"/>
  <c r="P1009" i="1"/>
  <c r="L1009" i="1"/>
  <c r="C1009" i="1"/>
  <c r="B1009" i="1"/>
  <c r="R1008" i="1"/>
  <c r="Y1008" i="1"/>
  <c r="X1008" i="1"/>
  <c r="W1008" i="1"/>
  <c r="V1008" i="1"/>
  <c r="U1008" i="1"/>
  <c r="S1008" i="1"/>
  <c r="T1008" i="1"/>
  <c r="P1008" i="1"/>
  <c r="L1008" i="1"/>
  <c r="C1008" i="1"/>
  <c r="B1008" i="1"/>
  <c r="R1007" i="1"/>
  <c r="Y1007" i="1"/>
  <c r="X1007" i="1"/>
  <c r="W1007" i="1"/>
  <c r="V1007" i="1"/>
  <c r="U1007" i="1"/>
  <c r="S1007" i="1"/>
  <c r="T1007" i="1"/>
  <c r="P1007" i="1"/>
  <c r="L1007" i="1"/>
  <c r="C1007" i="1"/>
  <c r="B1007" i="1"/>
  <c r="R1006" i="1"/>
  <c r="Y1006" i="1"/>
  <c r="X1006" i="1"/>
  <c r="W1006" i="1"/>
  <c r="V1006" i="1"/>
  <c r="U1006" i="1"/>
  <c r="S1006" i="1"/>
  <c r="T1006" i="1"/>
  <c r="P1006" i="1"/>
  <c r="L1006" i="1"/>
  <c r="C1006" i="1"/>
  <c r="B1006" i="1"/>
  <c r="R1005" i="1"/>
  <c r="Y1005" i="1"/>
  <c r="X1005" i="1"/>
  <c r="W1005" i="1"/>
  <c r="V1005" i="1"/>
  <c r="U1005" i="1"/>
  <c r="S1005" i="1"/>
  <c r="T1005" i="1"/>
  <c r="P1005" i="1"/>
  <c r="L1005" i="1"/>
  <c r="C1005" i="1"/>
  <c r="B1005" i="1"/>
  <c r="R1004" i="1"/>
  <c r="Y1004" i="1"/>
  <c r="X1004" i="1"/>
  <c r="W1004" i="1"/>
  <c r="V1004" i="1"/>
  <c r="U1004" i="1"/>
  <c r="S1004" i="1"/>
  <c r="T1004" i="1"/>
  <c r="P1004" i="1"/>
  <c r="L1004" i="1"/>
  <c r="C1004" i="1"/>
  <c r="B1004" i="1"/>
  <c r="R1003" i="1"/>
  <c r="Y1003" i="1"/>
  <c r="X1003" i="1"/>
  <c r="W1003" i="1"/>
  <c r="V1003" i="1"/>
  <c r="U1003" i="1"/>
  <c r="S1003" i="1"/>
  <c r="T1003" i="1"/>
  <c r="P1003" i="1"/>
  <c r="L1003" i="1"/>
  <c r="C1003" i="1"/>
  <c r="B1003" i="1"/>
  <c r="R1002" i="1"/>
  <c r="Y1002" i="1"/>
  <c r="X1002" i="1"/>
  <c r="W1002" i="1"/>
  <c r="V1002" i="1"/>
  <c r="U1002" i="1"/>
  <c r="S1002" i="1"/>
  <c r="T1002" i="1"/>
  <c r="P1002" i="1"/>
  <c r="L1002" i="1"/>
  <c r="C1002" i="1"/>
  <c r="B1002" i="1"/>
  <c r="R1001" i="1"/>
  <c r="Y1001" i="1"/>
  <c r="X1001" i="1"/>
  <c r="W1001" i="1"/>
  <c r="V1001" i="1"/>
  <c r="U1001" i="1"/>
  <c r="S1001" i="1"/>
  <c r="T1001" i="1"/>
  <c r="P1001" i="1"/>
  <c r="L1001" i="1"/>
  <c r="C1001" i="1"/>
  <c r="B1001" i="1"/>
  <c r="R1000" i="1"/>
  <c r="Y1000" i="1"/>
  <c r="X1000" i="1"/>
  <c r="W1000" i="1"/>
  <c r="V1000" i="1"/>
  <c r="U1000" i="1"/>
  <c r="S1000" i="1"/>
  <c r="T1000" i="1"/>
  <c r="P1000" i="1"/>
  <c r="L1000" i="1"/>
  <c r="C1000" i="1"/>
  <c r="B1000" i="1"/>
  <c r="R999" i="1"/>
  <c r="Y999" i="1"/>
  <c r="X999" i="1"/>
  <c r="W999" i="1"/>
  <c r="V999" i="1"/>
  <c r="U999" i="1"/>
  <c r="S999" i="1"/>
  <c r="T999" i="1"/>
  <c r="P999" i="1"/>
  <c r="L999" i="1"/>
  <c r="C999" i="1"/>
  <c r="B999" i="1"/>
  <c r="R998" i="1"/>
  <c r="Y998" i="1"/>
  <c r="X998" i="1"/>
  <c r="W998" i="1"/>
  <c r="V998" i="1"/>
  <c r="U998" i="1"/>
  <c r="S998" i="1"/>
  <c r="T998" i="1"/>
  <c r="P998" i="1"/>
  <c r="L998" i="1"/>
  <c r="C998" i="1"/>
  <c r="B998" i="1"/>
  <c r="R997" i="1"/>
  <c r="Y997" i="1"/>
  <c r="X997" i="1"/>
  <c r="W997" i="1"/>
  <c r="V997" i="1"/>
  <c r="U997" i="1"/>
  <c r="S997" i="1"/>
  <c r="T997" i="1"/>
  <c r="P997" i="1"/>
  <c r="L997" i="1"/>
  <c r="C997" i="1"/>
  <c r="B997" i="1"/>
  <c r="R996" i="1"/>
  <c r="Y996" i="1"/>
  <c r="X996" i="1"/>
  <c r="W996" i="1"/>
  <c r="V996" i="1"/>
  <c r="U996" i="1"/>
  <c r="S996" i="1"/>
  <c r="T996" i="1"/>
  <c r="P996" i="1"/>
  <c r="L996" i="1"/>
  <c r="C996" i="1"/>
  <c r="B996" i="1"/>
  <c r="R995" i="1"/>
  <c r="Y995" i="1"/>
  <c r="X995" i="1"/>
  <c r="W995" i="1"/>
  <c r="V995" i="1"/>
  <c r="U995" i="1"/>
  <c r="S995" i="1"/>
  <c r="T995" i="1"/>
  <c r="P995" i="1"/>
  <c r="L995" i="1"/>
  <c r="C995" i="1"/>
  <c r="B995" i="1"/>
  <c r="R994" i="1"/>
  <c r="Y994" i="1"/>
  <c r="X994" i="1"/>
  <c r="W994" i="1"/>
  <c r="V994" i="1"/>
  <c r="U994" i="1"/>
  <c r="S994" i="1"/>
  <c r="T994" i="1"/>
  <c r="P994" i="1"/>
  <c r="L994" i="1"/>
  <c r="C994" i="1"/>
  <c r="B994" i="1"/>
  <c r="R993" i="1"/>
  <c r="Y993" i="1"/>
  <c r="X993" i="1"/>
  <c r="W993" i="1"/>
  <c r="V993" i="1"/>
  <c r="U993" i="1"/>
  <c r="S993" i="1"/>
  <c r="T993" i="1"/>
  <c r="P993" i="1"/>
  <c r="L993" i="1"/>
  <c r="C993" i="1"/>
  <c r="B993" i="1"/>
  <c r="R992" i="1"/>
  <c r="Y992" i="1"/>
  <c r="X992" i="1"/>
  <c r="W992" i="1"/>
  <c r="V992" i="1"/>
  <c r="U992" i="1"/>
  <c r="S992" i="1"/>
  <c r="T992" i="1"/>
  <c r="P992" i="1"/>
  <c r="L992" i="1"/>
  <c r="C992" i="1"/>
  <c r="B992" i="1"/>
  <c r="R991" i="1"/>
  <c r="Y991" i="1"/>
  <c r="X991" i="1"/>
  <c r="W991" i="1"/>
  <c r="V991" i="1"/>
  <c r="U991" i="1"/>
  <c r="S991" i="1"/>
  <c r="T991" i="1"/>
  <c r="P991" i="1"/>
  <c r="L991" i="1"/>
  <c r="C991" i="1"/>
  <c r="B991" i="1"/>
  <c r="R990" i="1"/>
  <c r="Y990" i="1"/>
  <c r="X990" i="1"/>
  <c r="W990" i="1"/>
  <c r="V990" i="1"/>
  <c r="U990" i="1"/>
  <c r="S990" i="1"/>
  <c r="T990" i="1"/>
  <c r="P990" i="1"/>
  <c r="L990" i="1"/>
  <c r="C990" i="1"/>
  <c r="B990" i="1"/>
  <c r="R989" i="1"/>
  <c r="Y989" i="1"/>
  <c r="X989" i="1"/>
  <c r="W989" i="1"/>
  <c r="V989" i="1"/>
  <c r="U989" i="1"/>
  <c r="S989" i="1"/>
  <c r="T989" i="1"/>
  <c r="P989" i="1"/>
  <c r="L989" i="1"/>
  <c r="C989" i="1"/>
  <c r="B989" i="1"/>
  <c r="R988" i="1"/>
  <c r="Y988" i="1"/>
  <c r="X988" i="1"/>
  <c r="W988" i="1"/>
  <c r="V988" i="1"/>
  <c r="U988" i="1"/>
  <c r="S988" i="1"/>
  <c r="T988" i="1"/>
  <c r="P988" i="1"/>
  <c r="L988" i="1"/>
  <c r="C988" i="1"/>
  <c r="B988" i="1"/>
  <c r="R987" i="1"/>
  <c r="Y987" i="1"/>
  <c r="X987" i="1"/>
  <c r="W987" i="1"/>
  <c r="V987" i="1"/>
  <c r="U987" i="1"/>
  <c r="S987" i="1"/>
  <c r="T987" i="1"/>
  <c r="P987" i="1"/>
  <c r="L987" i="1"/>
  <c r="C987" i="1"/>
  <c r="B987" i="1"/>
  <c r="R986" i="1"/>
  <c r="Y986" i="1"/>
  <c r="X986" i="1"/>
  <c r="W986" i="1"/>
  <c r="V986" i="1"/>
  <c r="U986" i="1"/>
  <c r="S986" i="1"/>
  <c r="T986" i="1"/>
  <c r="P986" i="1"/>
  <c r="L986" i="1"/>
  <c r="C986" i="1"/>
  <c r="B986" i="1"/>
  <c r="R985" i="1"/>
  <c r="Y985" i="1"/>
  <c r="X985" i="1"/>
  <c r="W985" i="1"/>
  <c r="V985" i="1"/>
  <c r="U985" i="1"/>
  <c r="S985" i="1"/>
  <c r="T985" i="1"/>
  <c r="P985" i="1"/>
  <c r="L985" i="1"/>
  <c r="C985" i="1"/>
  <c r="B985" i="1"/>
  <c r="R984" i="1"/>
  <c r="Y984" i="1"/>
  <c r="X984" i="1"/>
  <c r="W984" i="1"/>
  <c r="V984" i="1"/>
  <c r="U984" i="1"/>
  <c r="S984" i="1"/>
  <c r="T984" i="1"/>
  <c r="P984" i="1"/>
  <c r="L984" i="1"/>
  <c r="C984" i="1"/>
  <c r="B984" i="1"/>
  <c r="R983" i="1"/>
  <c r="Y983" i="1"/>
  <c r="X983" i="1"/>
  <c r="W983" i="1"/>
  <c r="V983" i="1"/>
  <c r="U983" i="1"/>
  <c r="S983" i="1"/>
  <c r="T983" i="1"/>
  <c r="P983" i="1"/>
  <c r="L983" i="1"/>
  <c r="C983" i="1"/>
  <c r="B983" i="1"/>
  <c r="R982" i="1"/>
  <c r="Y982" i="1"/>
  <c r="X982" i="1"/>
  <c r="W982" i="1"/>
  <c r="V982" i="1"/>
  <c r="U982" i="1"/>
  <c r="S982" i="1"/>
  <c r="T982" i="1"/>
  <c r="P982" i="1"/>
  <c r="L982" i="1"/>
  <c r="C982" i="1"/>
  <c r="B982" i="1"/>
  <c r="R981" i="1"/>
  <c r="Y981" i="1"/>
  <c r="X981" i="1"/>
  <c r="W981" i="1"/>
  <c r="V981" i="1"/>
  <c r="U981" i="1"/>
  <c r="S981" i="1"/>
  <c r="T981" i="1"/>
  <c r="P981" i="1"/>
  <c r="L981" i="1"/>
  <c r="C981" i="1"/>
  <c r="B981" i="1"/>
  <c r="R980" i="1"/>
  <c r="Y980" i="1"/>
  <c r="X980" i="1"/>
  <c r="W980" i="1"/>
  <c r="V980" i="1"/>
  <c r="U980" i="1"/>
  <c r="S980" i="1"/>
  <c r="T980" i="1"/>
  <c r="P980" i="1"/>
  <c r="L980" i="1"/>
  <c r="C980" i="1"/>
  <c r="B980" i="1"/>
  <c r="R979" i="1"/>
  <c r="Y979" i="1"/>
  <c r="X979" i="1"/>
  <c r="W979" i="1"/>
  <c r="V979" i="1"/>
  <c r="U979" i="1"/>
  <c r="S979" i="1"/>
  <c r="T979" i="1"/>
  <c r="P979" i="1"/>
  <c r="L979" i="1"/>
  <c r="C979" i="1"/>
  <c r="B979" i="1"/>
  <c r="R978" i="1"/>
  <c r="Y978" i="1"/>
  <c r="X978" i="1"/>
  <c r="W978" i="1"/>
  <c r="V978" i="1"/>
  <c r="U978" i="1"/>
  <c r="S978" i="1"/>
  <c r="T978" i="1"/>
  <c r="P978" i="1"/>
  <c r="L978" i="1"/>
  <c r="C978" i="1"/>
  <c r="B978" i="1"/>
  <c r="R977" i="1"/>
  <c r="Y977" i="1"/>
  <c r="X977" i="1"/>
  <c r="W977" i="1"/>
  <c r="V977" i="1"/>
  <c r="U977" i="1"/>
  <c r="S977" i="1"/>
  <c r="T977" i="1"/>
  <c r="P977" i="1"/>
  <c r="L977" i="1"/>
  <c r="C977" i="1"/>
  <c r="B977" i="1"/>
  <c r="R976" i="1"/>
  <c r="Y976" i="1"/>
  <c r="X976" i="1"/>
  <c r="W976" i="1"/>
  <c r="V976" i="1"/>
  <c r="U976" i="1"/>
  <c r="S976" i="1"/>
  <c r="T976" i="1"/>
  <c r="P976" i="1"/>
  <c r="L976" i="1"/>
  <c r="C976" i="1"/>
  <c r="B976" i="1"/>
  <c r="R975" i="1"/>
  <c r="Y975" i="1"/>
  <c r="X975" i="1"/>
  <c r="W975" i="1"/>
  <c r="V975" i="1"/>
  <c r="U975" i="1"/>
  <c r="S975" i="1"/>
  <c r="T975" i="1"/>
  <c r="P975" i="1"/>
  <c r="L975" i="1"/>
  <c r="C975" i="1"/>
  <c r="B975" i="1"/>
  <c r="R974" i="1"/>
  <c r="Y974" i="1"/>
  <c r="X974" i="1"/>
  <c r="W974" i="1"/>
  <c r="V974" i="1"/>
  <c r="U974" i="1"/>
  <c r="S974" i="1"/>
  <c r="T974" i="1"/>
  <c r="P974" i="1"/>
  <c r="L974" i="1"/>
  <c r="C974" i="1"/>
  <c r="B974" i="1"/>
  <c r="R973" i="1"/>
  <c r="Y973" i="1"/>
  <c r="X973" i="1"/>
  <c r="W973" i="1"/>
  <c r="V973" i="1"/>
  <c r="U973" i="1"/>
  <c r="S973" i="1"/>
  <c r="T973" i="1"/>
  <c r="P973" i="1"/>
  <c r="L973" i="1"/>
  <c r="C973" i="1"/>
  <c r="B973" i="1"/>
  <c r="R972" i="1"/>
  <c r="Y972" i="1"/>
  <c r="X972" i="1"/>
  <c r="W972" i="1"/>
  <c r="V972" i="1"/>
  <c r="U972" i="1"/>
  <c r="S972" i="1"/>
  <c r="T972" i="1"/>
  <c r="P972" i="1"/>
  <c r="L972" i="1"/>
  <c r="C972" i="1"/>
  <c r="B972" i="1"/>
  <c r="R971" i="1"/>
  <c r="Y971" i="1"/>
  <c r="X971" i="1"/>
  <c r="W971" i="1"/>
  <c r="V971" i="1"/>
  <c r="U971" i="1"/>
  <c r="S971" i="1"/>
  <c r="T971" i="1"/>
  <c r="P971" i="1"/>
  <c r="L971" i="1"/>
  <c r="C971" i="1"/>
  <c r="B971" i="1"/>
  <c r="R970" i="1"/>
  <c r="Y970" i="1"/>
  <c r="X970" i="1"/>
  <c r="W970" i="1"/>
  <c r="V970" i="1"/>
  <c r="U970" i="1"/>
  <c r="S970" i="1"/>
  <c r="T970" i="1"/>
  <c r="P970" i="1"/>
  <c r="L970" i="1"/>
  <c r="C970" i="1"/>
  <c r="B970" i="1"/>
  <c r="R969" i="1"/>
  <c r="Y969" i="1"/>
  <c r="X969" i="1"/>
  <c r="W969" i="1"/>
  <c r="V969" i="1"/>
  <c r="U969" i="1"/>
  <c r="S969" i="1"/>
  <c r="T969" i="1"/>
  <c r="P969" i="1"/>
  <c r="L969" i="1"/>
  <c r="C969" i="1"/>
  <c r="B969" i="1"/>
  <c r="R968" i="1"/>
  <c r="Y968" i="1"/>
  <c r="X968" i="1"/>
  <c r="W968" i="1"/>
  <c r="V968" i="1"/>
  <c r="U968" i="1"/>
  <c r="S968" i="1"/>
  <c r="T968" i="1"/>
  <c r="P968" i="1"/>
  <c r="L968" i="1"/>
  <c r="C968" i="1"/>
  <c r="B968" i="1"/>
  <c r="R967" i="1"/>
  <c r="Y967" i="1"/>
  <c r="X967" i="1"/>
  <c r="W967" i="1"/>
  <c r="V967" i="1"/>
  <c r="U967" i="1"/>
  <c r="S967" i="1"/>
  <c r="T967" i="1"/>
  <c r="P967" i="1"/>
  <c r="L967" i="1"/>
  <c r="C967" i="1"/>
  <c r="B967" i="1"/>
  <c r="R966" i="1"/>
  <c r="Y966" i="1"/>
  <c r="X966" i="1"/>
  <c r="W966" i="1"/>
  <c r="V966" i="1"/>
  <c r="U966" i="1"/>
  <c r="S966" i="1"/>
  <c r="T966" i="1"/>
  <c r="P966" i="1"/>
  <c r="L966" i="1"/>
  <c r="C966" i="1"/>
  <c r="B966" i="1"/>
  <c r="R965" i="1"/>
  <c r="Y965" i="1"/>
  <c r="X965" i="1"/>
  <c r="W965" i="1"/>
  <c r="V965" i="1"/>
  <c r="U965" i="1"/>
  <c r="S965" i="1"/>
  <c r="T965" i="1"/>
  <c r="P965" i="1"/>
  <c r="L965" i="1"/>
  <c r="C965" i="1"/>
  <c r="B965" i="1"/>
  <c r="R964" i="1"/>
  <c r="Y964" i="1"/>
  <c r="X964" i="1"/>
  <c r="W964" i="1"/>
  <c r="V964" i="1"/>
  <c r="U964" i="1"/>
  <c r="S964" i="1"/>
  <c r="T964" i="1"/>
  <c r="P964" i="1"/>
  <c r="L964" i="1"/>
  <c r="C964" i="1"/>
  <c r="B964" i="1"/>
  <c r="R963" i="1"/>
  <c r="Y963" i="1"/>
  <c r="X963" i="1"/>
  <c r="W963" i="1"/>
  <c r="V963" i="1"/>
  <c r="U963" i="1"/>
  <c r="S963" i="1"/>
  <c r="T963" i="1"/>
  <c r="P963" i="1"/>
  <c r="L963" i="1"/>
  <c r="C963" i="1"/>
  <c r="B963" i="1"/>
  <c r="R962" i="1"/>
  <c r="Y962" i="1"/>
  <c r="X962" i="1"/>
  <c r="W962" i="1"/>
  <c r="V962" i="1"/>
  <c r="U962" i="1"/>
  <c r="S962" i="1"/>
  <c r="T962" i="1"/>
  <c r="P962" i="1"/>
  <c r="L962" i="1"/>
  <c r="C962" i="1"/>
  <c r="B962" i="1"/>
  <c r="R961" i="1"/>
  <c r="Y961" i="1"/>
  <c r="X961" i="1"/>
  <c r="W961" i="1"/>
  <c r="V961" i="1"/>
  <c r="U961" i="1"/>
  <c r="S961" i="1"/>
  <c r="T961" i="1"/>
  <c r="P961" i="1"/>
  <c r="L961" i="1"/>
  <c r="C961" i="1"/>
  <c r="B961" i="1"/>
  <c r="R960" i="1"/>
  <c r="Y960" i="1"/>
  <c r="X960" i="1"/>
  <c r="W960" i="1"/>
  <c r="V960" i="1"/>
  <c r="U960" i="1"/>
  <c r="S960" i="1"/>
  <c r="T960" i="1"/>
  <c r="P960" i="1"/>
  <c r="L960" i="1"/>
  <c r="C960" i="1"/>
  <c r="B960" i="1"/>
  <c r="R959" i="1"/>
  <c r="Y959" i="1"/>
  <c r="X959" i="1"/>
  <c r="W959" i="1"/>
  <c r="V959" i="1"/>
  <c r="U959" i="1"/>
  <c r="S959" i="1"/>
  <c r="T959" i="1"/>
  <c r="P959" i="1"/>
  <c r="L959" i="1"/>
  <c r="C959" i="1"/>
  <c r="B959" i="1"/>
  <c r="R958" i="1"/>
  <c r="Y958" i="1"/>
  <c r="X958" i="1"/>
  <c r="W958" i="1"/>
  <c r="V958" i="1"/>
  <c r="U958" i="1"/>
  <c r="S958" i="1"/>
  <c r="T958" i="1"/>
  <c r="P958" i="1"/>
  <c r="L958" i="1"/>
  <c r="C958" i="1"/>
  <c r="B958" i="1"/>
  <c r="R957" i="1"/>
  <c r="Y957" i="1"/>
  <c r="X957" i="1"/>
  <c r="W957" i="1"/>
  <c r="V957" i="1"/>
  <c r="U957" i="1"/>
  <c r="S957" i="1"/>
  <c r="T957" i="1"/>
  <c r="P957" i="1"/>
  <c r="L957" i="1"/>
  <c r="C957" i="1"/>
  <c r="B957" i="1"/>
  <c r="R956" i="1"/>
  <c r="Y956" i="1"/>
  <c r="X956" i="1"/>
  <c r="W956" i="1"/>
  <c r="V956" i="1"/>
  <c r="U956" i="1"/>
  <c r="S956" i="1"/>
  <c r="T956" i="1"/>
  <c r="P956" i="1"/>
  <c r="L956" i="1"/>
  <c r="C956" i="1"/>
  <c r="B956" i="1"/>
  <c r="R955" i="1"/>
  <c r="Y955" i="1"/>
  <c r="X955" i="1"/>
  <c r="W955" i="1"/>
  <c r="V955" i="1"/>
  <c r="U955" i="1"/>
  <c r="S955" i="1"/>
  <c r="T955" i="1"/>
  <c r="P955" i="1"/>
  <c r="L955" i="1"/>
  <c r="C955" i="1"/>
  <c r="B955" i="1"/>
  <c r="R954" i="1"/>
  <c r="Y954" i="1"/>
  <c r="X954" i="1"/>
  <c r="W954" i="1"/>
  <c r="V954" i="1"/>
  <c r="U954" i="1"/>
  <c r="S954" i="1"/>
  <c r="T954" i="1"/>
  <c r="P954" i="1"/>
  <c r="L954" i="1"/>
  <c r="C954" i="1"/>
  <c r="B954" i="1"/>
  <c r="R953" i="1"/>
  <c r="Y953" i="1"/>
  <c r="X953" i="1"/>
  <c r="W953" i="1"/>
  <c r="V953" i="1"/>
  <c r="U953" i="1"/>
  <c r="S953" i="1"/>
  <c r="T953" i="1"/>
  <c r="P953" i="1"/>
  <c r="L953" i="1"/>
  <c r="C953" i="1"/>
  <c r="B953" i="1"/>
  <c r="R952" i="1"/>
  <c r="Y952" i="1"/>
  <c r="X952" i="1"/>
  <c r="W952" i="1"/>
  <c r="V952" i="1"/>
  <c r="U952" i="1"/>
  <c r="S952" i="1"/>
  <c r="T952" i="1"/>
  <c r="P952" i="1"/>
  <c r="L952" i="1"/>
  <c r="C952" i="1"/>
  <c r="B952" i="1"/>
  <c r="R951" i="1"/>
  <c r="Y951" i="1"/>
  <c r="X951" i="1"/>
  <c r="W951" i="1"/>
  <c r="V951" i="1"/>
  <c r="U951" i="1"/>
  <c r="S951" i="1"/>
  <c r="T951" i="1"/>
  <c r="P951" i="1"/>
  <c r="L951" i="1"/>
  <c r="C951" i="1"/>
  <c r="B951" i="1"/>
  <c r="R950" i="1"/>
  <c r="Y950" i="1"/>
  <c r="X950" i="1"/>
  <c r="W950" i="1"/>
  <c r="V950" i="1"/>
  <c r="U950" i="1"/>
  <c r="S950" i="1"/>
  <c r="T950" i="1"/>
  <c r="P950" i="1"/>
  <c r="L950" i="1"/>
  <c r="C950" i="1"/>
  <c r="B950" i="1"/>
  <c r="R949" i="1"/>
  <c r="Y949" i="1"/>
  <c r="X949" i="1"/>
  <c r="W949" i="1"/>
  <c r="V949" i="1"/>
  <c r="U949" i="1"/>
  <c r="S949" i="1"/>
  <c r="T949" i="1"/>
  <c r="P949" i="1"/>
  <c r="L949" i="1"/>
  <c r="C949" i="1"/>
  <c r="B949" i="1"/>
  <c r="R948" i="1"/>
  <c r="Y948" i="1"/>
  <c r="X948" i="1"/>
  <c r="W948" i="1"/>
  <c r="V948" i="1"/>
  <c r="U948" i="1"/>
  <c r="S948" i="1"/>
  <c r="T948" i="1"/>
  <c r="P948" i="1"/>
  <c r="L948" i="1"/>
  <c r="C948" i="1"/>
  <c r="B948" i="1"/>
  <c r="R947" i="1"/>
  <c r="Y947" i="1"/>
  <c r="X947" i="1"/>
  <c r="W947" i="1"/>
  <c r="V947" i="1"/>
  <c r="U947" i="1"/>
  <c r="S947" i="1"/>
  <c r="T947" i="1"/>
  <c r="P947" i="1"/>
  <c r="L947" i="1"/>
  <c r="C947" i="1"/>
  <c r="B947" i="1"/>
  <c r="R946" i="1"/>
  <c r="Y946" i="1"/>
  <c r="X946" i="1"/>
  <c r="W946" i="1"/>
  <c r="V946" i="1"/>
  <c r="U946" i="1"/>
  <c r="S946" i="1"/>
  <c r="T946" i="1"/>
  <c r="P946" i="1"/>
  <c r="L946" i="1"/>
  <c r="C946" i="1"/>
  <c r="B946" i="1"/>
  <c r="R945" i="1"/>
  <c r="Y945" i="1"/>
  <c r="X945" i="1"/>
  <c r="W945" i="1"/>
  <c r="V945" i="1"/>
  <c r="U945" i="1"/>
  <c r="S945" i="1"/>
  <c r="T945" i="1"/>
  <c r="P945" i="1"/>
  <c r="L945" i="1"/>
  <c r="C945" i="1"/>
  <c r="B945" i="1"/>
  <c r="R944" i="1"/>
  <c r="Y944" i="1"/>
  <c r="X944" i="1"/>
  <c r="W944" i="1"/>
  <c r="V944" i="1"/>
  <c r="U944" i="1"/>
  <c r="S944" i="1"/>
  <c r="T944" i="1"/>
  <c r="P944" i="1"/>
  <c r="L944" i="1"/>
  <c r="C944" i="1"/>
  <c r="B944" i="1"/>
  <c r="R943" i="1"/>
  <c r="Y943" i="1"/>
  <c r="X943" i="1"/>
  <c r="W943" i="1"/>
  <c r="V943" i="1"/>
  <c r="U943" i="1"/>
  <c r="S943" i="1"/>
  <c r="T943" i="1"/>
  <c r="P943" i="1"/>
  <c r="L943" i="1"/>
  <c r="C943" i="1"/>
  <c r="B943" i="1"/>
  <c r="R942" i="1"/>
  <c r="Y942" i="1"/>
  <c r="X942" i="1"/>
  <c r="W942" i="1"/>
  <c r="V942" i="1"/>
  <c r="U942" i="1"/>
  <c r="S942" i="1"/>
  <c r="T942" i="1"/>
  <c r="P942" i="1"/>
  <c r="L942" i="1"/>
  <c r="C942" i="1"/>
  <c r="B942" i="1"/>
  <c r="R941" i="1"/>
  <c r="Y941" i="1"/>
  <c r="X941" i="1"/>
  <c r="W941" i="1"/>
  <c r="V941" i="1"/>
  <c r="U941" i="1"/>
  <c r="S941" i="1"/>
  <c r="T941" i="1"/>
  <c r="P941" i="1"/>
  <c r="L941" i="1"/>
  <c r="C941" i="1"/>
  <c r="B941" i="1"/>
  <c r="R940" i="1"/>
  <c r="Y940" i="1"/>
  <c r="X940" i="1"/>
  <c r="W940" i="1"/>
  <c r="V940" i="1"/>
  <c r="U940" i="1"/>
  <c r="S940" i="1"/>
  <c r="T940" i="1"/>
  <c r="P940" i="1"/>
  <c r="L940" i="1"/>
  <c r="C940" i="1"/>
  <c r="B940" i="1"/>
  <c r="R939" i="1"/>
  <c r="Y939" i="1"/>
  <c r="X939" i="1"/>
  <c r="W939" i="1"/>
  <c r="V939" i="1"/>
  <c r="U939" i="1"/>
  <c r="S939" i="1"/>
  <c r="T939" i="1"/>
  <c r="P939" i="1"/>
  <c r="L939" i="1"/>
  <c r="C939" i="1"/>
  <c r="B939" i="1"/>
  <c r="R938" i="1"/>
  <c r="Y938" i="1"/>
  <c r="X938" i="1"/>
  <c r="W938" i="1"/>
  <c r="V938" i="1"/>
  <c r="U938" i="1"/>
  <c r="S938" i="1"/>
  <c r="T938" i="1"/>
  <c r="P938" i="1"/>
  <c r="L938" i="1"/>
  <c r="C938" i="1"/>
  <c r="B938" i="1"/>
  <c r="R937" i="1"/>
  <c r="Y937" i="1"/>
  <c r="X937" i="1"/>
  <c r="W937" i="1"/>
  <c r="V937" i="1"/>
  <c r="U937" i="1"/>
  <c r="S937" i="1"/>
  <c r="T937" i="1"/>
  <c r="P937" i="1"/>
  <c r="L937" i="1"/>
  <c r="C937" i="1"/>
  <c r="B937" i="1"/>
  <c r="R936" i="1"/>
  <c r="Y936" i="1"/>
  <c r="X936" i="1"/>
  <c r="W936" i="1"/>
  <c r="V936" i="1"/>
  <c r="U936" i="1"/>
  <c r="S936" i="1"/>
  <c r="T936" i="1"/>
  <c r="P936" i="1"/>
  <c r="L936" i="1"/>
  <c r="C936" i="1"/>
  <c r="B936" i="1"/>
  <c r="R935" i="1"/>
  <c r="Y935" i="1"/>
  <c r="X935" i="1"/>
  <c r="W935" i="1"/>
  <c r="V935" i="1"/>
  <c r="U935" i="1"/>
  <c r="S935" i="1"/>
  <c r="T935" i="1"/>
  <c r="P935" i="1"/>
  <c r="L935" i="1"/>
  <c r="C935" i="1"/>
  <c r="B935" i="1"/>
  <c r="R934" i="1"/>
  <c r="Y934" i="1"/>
  <c r="X934" i="1"/>
  <c r="W934" i="1"/>
  <c r="V934" i="1"/>
  <c r="U934" i="1"/>
  <c r="S934" i="1"/>
  <c r="T934" i="1"/>
  <c r="P934" i="1"/>
  <c r="L934" i="1"/>
  <c r="C934" i="1"/>
  <c r="B934" i="1"/>
  <c r="R933" i="1"/>
  <c r="Y933" i="1"/>
  <c r="X933" i="1"/>
  <c r="W933" i="1"/>
  <c r="V933" i="1"/>
  <c r="U933" i="1"/>
  <c r="S933" i="1"/>
  <c r="T933" i="1"/>
  <c r="P933" i="1"/>
  <c r="L933" i="1"/>
  <c r="C933" i="1"/>
  <c r="B933" i="1"/>
  <c r="R932" i="1"/>
  <c r="Y932" i="1"/>
  <c r="X932" i="1"/>
  <c r="W932" i="1"/>
  <c r="V932" i="1"/>
  <c r="U932" i="1"/>
  <c r="S932" i="1"/>
  <c r="T932" i="1"/>
  <c r="P932" i="1"/>
  <c r="L932" i="1"/>
  <c r="C932" i="1"/>
  <c r="B932" i="1"/>
  <c r="R931" i="1"/>
  <c r="Y931" i="1"/>
  <c r="X931" i="1"/>
  <c r="W931" i="1"/>
  <c r="V931" i="1"/>
  <c r="U931" i="1"/>
  <c r="S931" i="1"/>
  <c r="T931" i="1"/>
  <c r="P931" i="1"/>
  <c r="L931" i="1"/>
  <c r="C931" i="1"/>
  <c r="B931" i="1"/>
  <c r="R930" i="1"/>
  <c r="Y930" i="1"/>
  <c r="X930" i="1"/>
  <c r="W930" i="1"/>
  <c r="V930" i="1"/>
  <c r="U930" i="1"/>
  <c r="S930" i="1"/>
  <c r="T930" i="1"/>
  <c r="P930" i="1"/>
  <c r="L930" i="1"/>
  <c r="C930" i="1"/>
  <c r="B930" i="1"/>
  <c r="R929" i="1"/>
  <c r="Y929" i="1"/>
  <c r="X929" i="1"/>
  <c r="W929" i="1"/>
  <c r="V929" i="1"/>
  <c r="U929" i="1"/>
  <c r="S929" i="1"/>
  <c r="T929" i="1"/>
  <c r="P929" i="1"/>
  <c r="L929" i="1"/>
  <c r="C929" i="1"/>
  <c r="B929" i="1"/>
  <c r="R928" i="1"/>
  <c r="Y928" i="1"/>
  <c r="X928" i="1"/>
  <c r="W928" i="1"/>
  <c r="V928" i="1"/>
  <c r="U928" i="1"/>
  <c r="S928" i="1"/>
  <c r="T928" i="1"/>
  <c r="P928" i="1"/>
  <c r="L928" i="1"/>
  <c r="C928" i="1"/>
  <c r="B928" i="1"/>
  <c r="R927" i="1"/>
  <c r="Y927" i="1"/>
  <c r="X927" i="1"/>
  <c r="W927" i="1"/>
  <c r="V927" i="1"/>
  <c r="U927" i="1"/>
  <c r="S927" i="1"/>
  <c r="T927" i="1"/>
  <c r="P927" i="1"/>
  <c r="L927" i="1"/>
  <c r="C927" i="1"/>
  <c r="B927" i="1"/>
  <c r="R926" i="1"/>
  <c r="Y926" i="1"/>
  <c r="X926" i="1"/>
  <c r="W926" i="1"/>
  <c r="V926" i="1"/>
  <c r="U926" i="1"/>
  <c r="S926" i="1"/>
  <c r="T926" i="1"/>
  <c r="P926" i="1"/>
  <c r="L926" i="1"/>
  <c r="C926" i="1"/>
  <c r="B926" i="1"/>
  <c r="R925" i="1"/>
  <c r="Y925" i="1"/>
  <c r="X925" i="1"/>
  <c r="W925" i="1"/>
  <c r="V925" i="1"/>
  <c r="U925" i="1"/>
  <c r="S925" i="1"/>
  <c r="T925" i="1"/>
  <c r="P925" i="1"/>
  <c r="L925" i="1"/>
  <c r="C925" i="1"/>
  <c r="B925" i="1"/>
  <c r="R924" i="1"/>
  <c r="Y924" i="1"/>
  <c r="X924" i="1"/>
  <c r="W924" i="1"/>
  <c r="V924" i="1"/>
  <c r="U924" i="1"/>
  <c r="S924" i="1"/>
  <c r="T924" i="1"/>
  <c r="P924" i="1"/>
  <c r="L924" i="1"/>
  <c r="C924" i="1"/>
  <c r="B924" i="1"/>
  <c r="R923" i="1"/>
  <c r="Y923" i="1"/>
  <c r="X923" i="1"/>
  <c r="W923" i="1"/>
  <c r="V923" i="1"/>
  <c r="U923" i="1"/>
  <c r="S923" i="1"/>
  <c r="T923" i="1"/>
  <c r="P923" i="1"/>
  <c r="L923" i="1"/>
  <c r="C923" i="1"/>
  <c r="B923" i="1"/>
  <c r="R922" i="1"/>
  <c r="Y922" i="1"/>
  <c r="X922" i="1"/>
  <c r="W922" i="1"/>
  <c r="V922" i="1"/>
  <c r="U922" i="1"/>
  <c r="S922" i="1"/>
  <c r="T922" i="1"/>
  <c r="P922" i="1"/>
  <c r="L922" i="1"/>
  <c r="C922" i="1"/>
  <c r="B922" i="1"/>
  <c r="R921" i="1"/>
  <c r="Y921" i="1"/>
  <c r="X921" i="1"/>
  <c r="W921" i="1"/>
  <c r="V921" i="1"/>
  <c r="U921" i="1"/>
  <c r="S921" i="1"/>
  <c r="T921" i="1"/>
  <c r="P921" i="1"/>
  <c r="L921" i="1"/>
  <c r="C921" i="1"/>
  <c r="B921" i="1"/>
  <c r="R920" i="1"/>
  <c r="Y920" i="1"/>
  <c r="X920" i="1"/>
  <c r="W920" i="1"/>
  <c r="V920" i="1"/>
  <c r="U920" i="1"/>
  <c r="S920" i="1"/>
  <c r="T920" i="1"/>
  <c r="P920" i="1"/>
  <c r="L920" i="1"/>
  <c r="C920" i="1"/>
  <c r="B920" i="1"/>
  <c r="R919" i="1"/>
  <c r="Y919" i="1"/>
  <c r="X919" i="1"/>
  <c r="W919" i="1"/>
  <c r="V919" i="1"/>
  <c r="U919" i="1"/>
  <c r="S919" i="1"/>
  <c r="T919" i="1"/>
  <c r="P919" i="1"/>
  <c r="L919" i="1"/>
  <c r="C919" i="1"/>
  <c r="B919" i="1"/>
  <c r="R918" i="1"/>
  <c r="Y918" i="1"/>
  <c r="X918" i="1"/>
  <c r="W918" i="1"/>
  <c r="V918" i="1"/>
  <c r="U918" i="1"/>
  <c r="S918" i="1"/>
  <c r="T918" i="1"/>
  <c r="P918" i="1"/>
  <c r="L918" i="1"/>
  <c r="C918" i="1"/>
  <c r="B918" i="1"/>
  <c r="R917" i="1"/>
  <c r="Y917" i="1"/>
  <c r="X917" i="1"/>
  <c r="W917" i="1"/>
  <c r="V917" i="1"/>
  <c r="U917" i="1"/>
  <c r="S917" i="1"/>
  <c r="T917" i="1"/>
  <c r="P917" i="1"/>
  <c r="L917" i="1"/>
  <c r="C917" i="1"/>
  <c r="B917" i="1"/>
  <c r="R916" i="1"/>
  <c r="Y916" i="1"/>
  <c r="X916" i="1"/>
  <c r="W916" i="1"/>
  <c r="V916" i="1"/>
  <c r="U916" i="1"/>
  <c r="S916" i="1"/>
  <c r="T916" i="1"/>
  <c r="P916" i="1"/>
  <c r="L916" i="1"/>
  <c r="C916" i="1"/>
  <c r="B916" i="1"/>
  <c r="R915" i="1"/>
  <c r="Y915" i="1"/>
  <c r="X915" i="1"/>
  <c r="W915" i="1"/>
  <c r="V915" i="1"/>
  <c r="U915" i="1"/>
  <c r="S915" i="1"/>
  <c r="T915" i="1"/>
  <c r="P915" i="1"/>
  <c r="L915" i="1"/>
  <c r="C915" i="1"/>
  <c r="B915" i="1"/>
  <c r="R914" i="1"/>
  <c r="Y914" i="1"/>
  <c r="X914" i="1"/>
  <c r="W914" i="1"/>
  <c r="V914" i="1"/>
  <c r="U914" i="1"/>
  <c r="S914" i="1"/>
  <c r="T914" i="1"/>
  <c r="P914" i="1"/>
  <c r="L914" i="1"/>
  <c r="C914" i="1"/>
  <c r="B914" i="1"/>
  <c r="R913" i="1"/>
  <c r="Y913" i="1"/>
  <c r="X913" i="1"/>
  <c r="W913" i="1"/>
  <c r="V913" i="1"/>
  <c r="U913" i="1"/>
  <c r="S913" i="1"/>
  <c r="T913" i="1"/>
  <c r="P913" i="1"/>
  <c r="L913" i="1"/>
  <c r="C913" i="1"/>
  <c r="B913" i="1"/>
  <c r="R837" i="1"/>
  <c r="Y837" i="1"/>
  <c r="X837" i="1"/>
  <c r="W837" i="1"/>
  <c r="V837" i="1"/>
  <c r="U837" i="1"/>
  <c r="S837" i="1"/>
  <c r="T837" i="1"/>
  <c r="P837" i="1"/>
  <c r="L837" i="1"/>
  <c r="C837" i="1"/>
  <c r="B837" i="1"/>
  <c r="R836" i="1"/>
  <c r="Y836" i="1"/>
  <c r="X836" i="1"/>
  <c r="W836" i="1"/>
  <c r="V836" i="1"/>
  <c r="U836" i="1"/>
  <c r="S836" i="1"/>
  <c r="T836" i="1"/>
  <c r="P836" i="1"/>
  <c r="L836" i="1"/>
  <c r="C836" i="1"/>
  <c r="B836" i="1"/>
  <c r="R835" i="1"/>
  <c r="Y835" i="1"/>
  <c r="X835" i="1"/>
  <c r="W835" i="1"/>
  <c r="V835" i="1"/>
  <c r="U835" i="1"/>
  <c r="S835" i="1"/>
  <c r="T835" i="1"/>
  <c r="P835" i="1"/>
  <c r="L835" i="1"/>
  <c r="C835" i="1"/>
  <c r="B835" i="1"/>
  <c r="R834" i="1"/>
  <c r="Y834" i="1"/>
  <c r="X834" i="1"/>
  <c r="W834" i="1"/>
  <c r="V834" i="1"/>
  <c r="U834" i="1"/>
  <c r="S834" i="1"/>
  <c r="T834" i="1"/>
  <c r="P834" i="1"/>
  <c r="L834" i="1"/>
  <c r="C834" i="1"/>
  <c r="B834" i="1"/>
  <c r="R833" i="1"/>
  <c r="Y833" i="1"/>
  <c r="X833" i="1"/>
  <c r="W833" i="1"/>
  <c r="V833" i="1"/>
  <c r="U833" i="1"/>
  <c r="S833" i="1"/>
  <c r="T833" i="1"/>
  <c r="P833" i="1"/>
  <c r="L833" i="1"/>
  <c r="C833" i="1"/>
  <c r="B833" i="1"/>
  <c r="R832" i="1"/>
  <c r="Y832" i="1"/>
  <c r="X832" i="1"/>
  <c r="W832" i="1"/>
  <c r="V832" i="1"/>
  <c r="U832" i="1"/>
  <c r="S832" i="1"/>
  <c r="T832" i="1"/>
  <c r="P832" i="1"/>
  <c r="L832" i="1"/>
  <c r="C832" i="1"/>
  <c r="B832" i="1"/>
  <c r="R831" i="1"/>
  <c r="Y831" i="1"/>
  <c r="X831" i="1"/>
  <c r="W831" i="1"/>
  <c r="V831" i="1"/>
  <c r="U831" i="1"/>
  <c r="S831" i="1"/>
  <c r="T831" i="1"/>
  <c r="P831" i="1"/>
  <c r="L831" i="1"/>
  <c r="C831" i="1"/>
  <c r="B831" i="1"/>
  <c r="R830" i="1"/>
  <c r="Y830" i="1"/>
  <c r="X830" i="1"/>
  <c r="W830" i="1"/>
  <c r="V830" i="1"/>
  <c r="U830" i="1"/>
  <c r="S830" i="1"/>
  <c r="T830" i="1"/>
  <c r="P830" i="1"/>
  <c r="L830" i="1"/>
  <c r="C830" i="1"/>
  <c r="B830" i="1"/>
  <c r="R829" i="1"/>
  <c r="Y829" i="1"/>
  <c r="X829" i="1"/>
  <c r="W829" i="1"/>
  <c r="V829" i="1"/>
  <c r="U829" i="1"/>
  <c r="S829" i="1"/>
  <c r="T829" i="1"/>
  <c r="P829" i="1"/>
  <c r="L829" i="1"/>
  <c r="C829" i="1"/>
  <c r="B829" i="1"/>
  <c r="R828" i="1"/>
  <c r="Y828" i="1"/>
  <c r="X828" i="1"/>
  <c r="W828" i="1"/>
  <c r="V828" i="1"/>
  <c r="U828" i="1"/>
  <c r="S828" i="1"/>
  <c r="T828" i="1"/>
  <c r="P828" i="1"/>
  <c r="L828" i="1"/>
  <c r="C828" i="1"/>
  <c r="B828" i="1"/>
  <c r="R827" i="1"/>
  <c r="Y827" i="1"/>
  <c r="X827" i="1"/>
  <c r="W827" i="1"/>
  <c r="V827" i="1"/>
  <c r="U827" i="1"/>
  <c r="S827" i="1"/>
  <c r="T827" i="1"/>
  <c r="P827" i="1"/>
  <c r="L827" i="1"/>
  <c r="C827" i="1"/>
  <c r="B827" i="1"/>
  <c r="R826" i="1"/>
  <c r="Y826" i="1"/>
  <c r="X826" i="1"/>
  <c r="W826" i="1"/>
  <c r="V826" i="1"/>
  <c r="U826" i="1"/>
  <c r="S826" i="1"/>
  <c r="T826" i="1"/>
  <c r="P826" i="1"/>
  <c r="L826" i="1"/>
  <c r="C826" i="1"/>
  <c r="B826" i="1"/>
  <c r="R825" i="1"/>
  <c r="Y825" i="1"/>
  <c r="X825" i="1"/>
  <c r="W825" i="1"/>
  <c r="V825" i="1"/>
  <c r="U825" i="1"/>
  <c r="S825" i="1"/>
  <c r="T825" i="1"/>
  <c r="P825" i="1"/>
  <c r="L825" i="1"/>
  <c r="C825" i="1"/>
  <c r="B825" i="1"/>
  <c r="R824" i="1"/>
  <c r="Y824" i="1"/>
  <c r="X824" i="1"/>
  <c r="W824" i="1"/>
  <c r="V824" i="1"/>
  <c r="U824" i="1"/>
  <c r="S824" i="1"/>
  <c r="T824" i="1"/>
  <c r="P824" i="1"/>
  <c r="L824" i="1"/>
  <c r="C824" i="1"/>
  <c r="B824" i="1"/>
  <c r="R823" i="1"/>
  <c r="Y823" i="1"/>
  <c r="X823" i="1"/>
  <c r="W823" i="1"/>
  <c r="V823" i="1"/>
  <c r="U823" i="1"/>
  <c r="S823" i="1"/>
  <c r="T823" i="1"/>
  <c r="P823" i="1"/>
  <c r="L823" i="1"/>
  <c r="C823" i="1"/>
  <c r="B823" i="1"/>
  <c r="R822" i="1"/>
  <c r="Y822" i="1"/>
  <c r="X822" i="1"/>
  <c r="W822" i="1"/>
  <c r="V822" i="1"/>
  <c r="U822" i="1"/>
  <c r="S822" i="1"/>
  <c r="T822" i="1"/>
  <c r="P822" i="1"/>
  <c r="L822" i="1"/>
  <c r="C822" i="1"/>
  <c r="B822" i="1"/>
  <c r="R821" i="1"/>
  <c r="Y821" i="1"/>
  <c r="X821" i="1"/>
  <c r="W821" i="1"/>
  <c r="V821" i="1"/>
  <c r="U821" i="1"/>
  <c r="S821" i="1"/>
  <c r="T821" i="1"/>
  <c r="P821" i="1"/>
  <c r="L821" i="1"/>
  <c r="C821" i="1"/>
  <c r="B821" i="1"/>
  <c r="R820" i="1"/>
  <c r="Y820" i="1"/>
  <c r="X820" i="1"/>
  <c r="W820" i="1"/>
  <c r="V820" i="1"/>
  <c r="U820" i="1"/>
  <c r="S820" i="1"/>
  <c r="T820" i="1"/>
  <c r="P820" i="1"/>
  <c r="L820" i="1"/>
  <c r="C820" i="1"/>
  <c r="B820" i="1"/>
  <c r="R819" i="1"/>
  <c r="Y819" i="1"/>
  <c r="X819" i="1"/>
  <c r="W819" i="1"/>
  <c r="V819" i="1"/>
  <c r="U819" i="1"/>
  <c r="S819" i="1"/>
  <c r="T819" i="1"/>
  <c r="P819" i="1"/>
  <c r="L819" i="1"/>
  <c r="C819" i="1"/>
  <c r="B819" i="1"/>
  <c r="R818" i="1"/>
  <c r="Y818" i="1"/>
  <c r="X818" i="1"/>
  <c r="W818" i="1"/>
  <c r="V818" i="1"/>
  <c r="U818" i="1"/>
  <c r="S818" i="1"/>
  <c r="T818" i="1"/>
  <c r="P818" i="1"/>
  <c r="L818" i="1"/>
  <c r="C818" i="1"/>
  <c r="B818" i="1"/>
  <c r="R817" i="1"/>
  <c r="Y817" i="1"/>
  <c r="X817" i="1"/>
  <c r="W817" i="1"/>
  <c r="V817" i="1"/>
  <c r="U817" i="1"/>
  <c r="S817" i="1"/>
  <c r="T817" i="1"/>
  <c r="P817" i="1"/>
  <c r="L817" i="1"/>
  <c r="C817" i="1"/>
  <c r="B817" i="1"/>
  <c r="R816" i="1"/>
  <c r="Y816" i="1"/>
  <c r="X816" i="1"/>
  <c r="W816" i="1"/>
  <c r="V816" i="1"/>
  <c r="U816" i="1"/>
  <c r="S816" i="1"/>
  <c r="T816" i="1"/>
  <c r="P816" i="1"/>
  <c r="L816" i="1"/>
  <c r="C816" i="1"/>
  <c r="B816" i="1"/>
  <c r="R815" i="1"/>
  <c r="Y815" i="1"/>
  <c r="X815" i="1"/>
  <c r="W815" i="1"/>
  <c r="V815" i="1"/>
  <c r="U815" i="1"/>
  <c r="S815" i="1"/>
  <c r="T815" i="1"/>
  <c r="P815" i="1"/>
  <c r="L815" i="1"/>
  <c r="C815" i="1"/>
  <c r="B815" i="1"/>
  <c r="R814" i="1"/>
  <c r="Y814" i="1"/>
  <c r="X814" i="1"/>
  <c r="W814" i="1"/>
  <c r="V814" i="1"/>
  <c r="U814" i="1"/>
  <c r="S814" i="1"/>
  <c r="T814" i="1"/>
  <c r="P814" i="1"/>
  <c r="L814" i="1"/>
  <c r="C814" i="1"/>
  <c r="B814" i="1"/>
  <c r="R813" i="1"/>
  <c r="Y813" i="1"/>
  <c r="X813" i="1"/>
  <c r="W813" i="1"/>
  <c r="V813" i="1"/>
  <c r="U813" i="1"/>
  <c r="S813" i="1"/>
  <c r="T813" i="1"/>
  <c r="P813" i="1"/>
  <c r="L813" i="1"/>
  <c r="C813" i="1"/>
  <c r="B813" i="1"/>
  <c r="R812" i="1"/>
  <c r="Y812" i="1"/>
  <c r="X812" i="1"/>
  <c r="W812" i="1"/>
  <c r="V812" i="1"/>
  <c r="U812" i="1"/>
  <c r="S812" i="1"/>
  <c r="T812" i="1"/>
  <c r="P812" i="1"/>
  <c r="L812" i="1"/>
  <c r="C812" i="1"/>
  <c r="B812" i="1"/>
  <c r="R811" i="1"/>
  <c r="Y811" i="1"/>
  <c r="X811" i="1"/>
  <c r="W811" i="1"/>
  <c r="V811" i="1"/>
  <c r="U811" i="1"/>
  <c r="S811" i="1"/>
  <c r="T811" i="1"/>
  <c r="P811" i="1"/>
  <c r="L811" i="1"/>
  <c r="C811" i="1"/>
  <c r="B811" i="1"/>
  <c r="R810" i="1"/>
  <c r="Y810" i="1"/>
  <c r="X810" i="1"/>
  <c r="W810" i="1"/>
  <c r="V810" i="1"/>
  <c r="U810" i="1"/>
  <c r="S810" i="1"/>
  <c r="T810" i="1"/>
  <c r="P810" i="1"/>
  <c r="L810" i="1"/>
  <c r="C810" i="1"/>
  <c r="B810" i="1"/>
  <c r="R809" i="1"/>
  <c r="Y809" i="1"/>
  <c r="X809" i="1"/>
  <c r="W809" i="1"/>
  <c r="V809" i="1"/>
  <c r="U809" i="1"/>
  <c r="S809" i="1"/>
  <c r="T809" i="1"/>
  <c r="P809" i="1"/>
  <c r="L809" i="1"/>
  <c r="C809" i="1"/>
  <c r="B809" i="1"/>
  <c r="R808" i="1"/>
  <c r="Y808" i="1"/>
  <c r="X808" i="1"/>
  <c r="W808" i="1"/>
  <c r="V808" i="1"/>
  <c r="U808" i="1"/>
  <c r="S808" i="1"/>
  <c r="T808" i="1"/>
  <c r="P808" i="1"/>
  <c r="L808" i="1"/>
  <c r="C808" i="1"/>
  <c r="B808" i="1"/>
  <c r="R807" i="1"/>
  <c r="Y807" i="1"/>
  <c r="X807" i="1"/>
  <c r="W807" i="1"/>
  <c r="V807" i="1"/>
  <c r="U807" i="1"/>
  <c r="S807" i="1"/>
  <c r="T807" i="1"/>
  <c r="P807" i="1"/>
  <c r="L807" i="1"/>
  <c r="C807" i="1"/>
  <c r="B807" i="1"/>
  <c r="R806" i="1"/>
  <c r="Y806" i="1"/>
  <c r="X806" i="1"/>
  <c r="W806" i="1"/>
  <c r="V806" i="1"/>
  <c r="U806" i="1"/>
  <c r="S806" i="1"/>
  <c r="T806" i="1"/>
  <c r="P806" i="1"/>
  <c r="L806" i="1"/>
  <c r="C806" i="1"/>
  <c r="B806" i="1"/>
  <c r="R805" i="1"/>
  <c r="Y805" i="1"/>
  <c r="X805" i="1"/>
  <c r="W805" i="1"/>
  <c r="V805" i="1"/>
  <c r="U805" i="1"/>
  <c r="S805" i="1"/>
  <c r="T805" i="1"/>
  <c r="P805" i="1"/>
  <c r="L805" i="1"/>
  <c r="C805" i="1"/>
  <c r="B805" i="1"/>
  <c r="R804" i="1"/>
  <c r="Y804" i="1"/>
  <c r="X804" i="1"/>
  <c r="W804" i="1"/>
  <c r="V804" i="1"/>
  <c r="U804" i="1"/>
  <c r="S804" i="1"/>
  <c r="T804" i="1"/>
  <c r="P804" i="1"/>
  <c r="L804" i="1"/>
  <c r="C804" i="1"/>
  <c r="B804" i="1"/>
  <c r="R803" i="1"/>
  <c r="Y803" i="1"/>
  <c r="X803" i="1"/>
  <c r="W803" i="1"/>
  <c r="V803" i="1"/>
  <c r="U803" i="1"/>
  <c r="S803" i="1"/>
  <c r="T803" i="1"/>
  <c r="P803" i="1"/>
  <c r="L803" i="1"/>
  <c r="C803" i="1"/>
  <c r="B803" i="1"/>
  <c r="R802" i="1"/>
  <c r="Y802" i="1"/>
  <c r="X802" i="1"/>
  <c r="W802" i="1"/>
  <c r="V802" i="1"/>
  <c r="U802" i="1"/>
  <c r="S802" i="1"/>
  <c r="T802" i="1"/>
  <c r="P802" i="1"/>
  <c r="L802" i="1"/>
  <c r="C802" i="1"/>
  <c r="B802" i="1"/>
  <c r="R801" i="1"/>
  <c r="Y801" i="1"/>
  <c r="X801" i="1"/>
  <c r="W801" i="1"/>
  <c r="V801" i="1"/>
  <c r="U801" i="1"/>
  <c r="S801" i="1"/>
  <c r="T801" i="1"/>
  <c r="P801" i="1"/>
  <c r="L801" i="1"/>
  <c r="C801" i="1"/>
  <c r="B801" i="1"/>
  <c r="R800" i="1"/>
  <c r="Y800" i="1"/>
  <c r="X800" i="1"/>
  <c r="W800" i="1"/>
  <c r="V800" i="1"/>
  <c r="U800" i="1"/>
  <c r="S800" i="1"/>
  <c r="T800" i="1"/>
  <c r="P800" i="1"/>
  <c r="L800" i="1"/>
  <c r="C800" i="1"/>
  <c r="B800" i="1"/>
  <c r="R799" i="1"/>
  <c r="Y799" i="1"/>
  <c r="X799" i="1"/>
  <c r="W799" i="1"/>
  <c r="V799" i="1"/>
  <c r="U799" i="1"/>
  <c r="S799" i="1"/>
  <c r="T799" i="1"/>
  <c r="P799" i="1"/>
  <c r="L799" i="1"/>
  <c r="C799" i="1"/>
  <c r="B799" i="1"/>
  <c r="R798" i="1"/>
  <c r="Y798" i="1"/>
  <c r="X798" i="1"/>
  <c r="W798" i="1"/>
  <c r="V798" i="1"/>
  <c r="U798" i="1"/>
  <c r="S798" i="1"/>
  <c r="T798" i="1"/>
  <c r="P798" i="1"/>
  <c r="L798" i="1"/>
  <c r="C798" i="1"/>
  <c r="B798" i="1"/>
  <c r="R797" i="1"/>
  <c r="Y797" i="1"/>
  <c r="X797" i="1"/>
  <c r="W797" i="1"/>
  <c r="V797" i="1"/>
  <c r="U797" i="1"/>
  <c r="S797" i="1"/>
  <c r="T797" i="1"/>
  <c r="P797" i="1"/>
  <c r="L797" i="1"/>
  <c r="C797" i="1"/>
  <c r="B797" i="1"/>
  <c r="R796" i="1"/>
  <c r="Y796" i="1"/>
  <c r="X796" i="1"/>
  <c r="W796" i="1"/>
  <c r="V796" i="1"/>
  <c r="U796" i="1"/>
  <c r="S796" i="1"/>
  <c r="T796" i="1"/>
  <c r="P796" i="1"/>
  <c r="L796" i="1"/>
  <c r="C796" i="1"/>
  <c r="B796" i="1"/>
  <c r="R795" i="1"/>
  <c r="Y795" i="1"/>
  <c r="X795" i="1"/>
  <c r="W795" i="1"/>
  <c r="V795" i="1"/>
  <c r="U795" i="1"/>
  <c r="S795" i="1"/>
  <c r="T795" i="1"/>
  <c r="P795" i="1"/>
  <c r="L795" i="1"/>
  <c r="C795" i="1"/>
  <c r="B795" i="1"/>
  <c r="R794" i="1"/>
  <c r="Y794" i="1"/>
  <c r="X794" i="1"/>
  <c r="W794" i="1"/>
  <c r="V794" i="1"/>
  <c r="U794" i="1"/>
  <c r="S794" i="1"/>
  <c r="T794" i="1"/>
  <c r="P794" i="1"/>
  <c r="L794" i="1"/>
  <c r="C794" i="1"/>
  <c r="B794" i="1"/>
  <c r="R793" i="1"/>
  <c r="Y793" i="1"/>
  <c r="X793" i="1"/>
  <c r="W793" i="1"/>
  <c r="V793" i="1"/>
  <c r="U793" i="1"/>
  <c r="S793" i="1"/>
  <c r="T793" i="1"/>
  <c r="P793" i="1"/>
  <c r="L793" i="1"/>
  <c r="C793" i="1"/>
  <c r="B793" i="1"/>
  <c r="R792" i="1"/>
  <c r="Y792" i="1"/>
  <c r="X792" i="1"/>
  <c r="W792" i="1"/>
  <c r="V792" i="1"/>
  <c r="U792" i="1"/>
  <c r="S792" i="1"/>
  <c r="T792" i="1"/>
  <c r="P792" i="1"/>
  <c r="L792" i="1"/>
  <c r="C792" i="1"/>
  <c r="B792" i="1"/>
  <c r="R791" i="1"/>
  <c r="Y791" i="1"/>
  <c r="X791" i="1"/>
  <c r="W791" i="1"/>
  <c r="V791" i="1"/>
  <c r="U791" i="1"/>
  <c r="S791" i="1"/>
  <c r="T791" i="1"/>
  <c r="P791" i="1"/>
  <c r="L791" i="1"/>
  <c r="C791" i="1"/>
  <c r="B791" i="1"/>
  <c r="R790" i="1"/>
  <c r="Y790" i="1"/>
  <c r="X790" i="1"/>
  <c r="W790" i="1"/>
  <c r="V790" i="1"/>
  <c r="U790" i="1"/>
  <c r="S790" i="1"/>
  <c r="T790" i="1"/>
  <c r="P790" i="1"/>
  <c r="L790" i="1"/>
  <c r="C790" i="1"/>
  <c r="B790" i="1"/>
  <c r="R789" i="1"/>
  <c r="Y789" i="1"/>
  <c r="X789" i="1"/>
  <c r="W789" i="1"/>
  <c r="V789" i="1"/>
  <c r="U789" i="1"/>
  <c r="S789" i="1"/>
  <c r="T789" i="1"/>
  <c r="P789" i="1"/>
  <c r="L789" i="1"/>
  <c r="C789" i="1"/>
  <c r="B789" i="1"/>
  <c r="R788" i="1"/>
  <c r="Y788" i="1"/>
  <c r="X788" i="1"/>
  <c r="W788" i="1"/>
  <c r="V788" i="1"/>
  <c r="U788" i="1"/>
  <c r="S788" i="1"/>
  <c r="T788" i="1"/>
  <c r="P788" i="1"/>
  <c r="L788" i="1"/>
  <c r="C788" i="1"/>
  <c r="B788" i="1"/>
  <c r="R787" i="1"/>
  <c r="Y787" i="1"/>
  <c r="X787" i="1"/>
  <c r="W787" i="1"/>
  <c r="V787" i="1"/>
  <c r="U787" i="1"/>
  <c r="S787" i="1"/>
  <c r="T787" i="1"/>
  <c r="P787" i="1"/>
  <c r="L787" i="1"/>
  <c r="C787" i="1"/>
  <c r="B787" i="1"/>
  <c r="R786" i="1"/>
  <c r="Y786" i="1"/>
  <c r="X786" i="1"/>
  <c r="W786" i="1"/>
  <c r="V786" i="1"/>
  <c r="U786" i="1"/>
  <c r="S786" i="1"/>
  <c r="T786" i="1"/>
  <c r="P786" i="1"/>
  <c r="L786" i="1"/>
  <c r="C786" i="1"/>
  <c r="B786" i="1"/>
  <c r="R785" i="1"/>
  <c r="Y785" i="1"/>
  <c r="X785" i="1"/>
  <c r="W785" i="1"/>
  <c r="V785" i="1"/>
  <c r="U785" i="1"/>
  <c r="S785" i="1"/>
  <c r="T785" i="1"/>
  <c r="P785" i="1"/>
  <c r="L785" i="1"/>
  <c r="C785" i="1"/>
  <c r="B785" i="1"/>
  <c r="R784" i="1"/>
  <c r="Y784" i="1"/>
  <c r="X784" i="1"/>
  <c r="W784" i="1"/>
  <c r="V784" i="1"/>
  <c r="U784" i="1"/>
  <c r="S784" i="1"/>
  <c r="T784" i="1"/>
  <c r="P784" i="1"/>
  <c r="L784" i="1"/>
  <c r="C784" i="1"/>
  <c r="B784" i="1"/>
  <c r="R783" i="1"/>
  <c r="Y783" i="1"/>
  <c r="X783" i="1"/>
  <c r="W783" i="1"/>
  <c r="V783" i="1"/>
  <c r="U783" i="1"/>
  <c r="S783" i="1"/>
  <c r="T783" i="1"/>
  <c r="P783" i="1"/>
  <c r="L783" i="1"/>
  <c r="C783" i="1"/>
  <c r="B783" i="1"/>
  <c r="R782" i="1"/>
  <c r="Y782" i="1"/>
  <c r="X782" i="1"/>
  <c r="W782" i="1"/>
  <c r="V782" i="1"/>
  <c r="U782" i="1"/>
  <c r="S782" i="1"/>
  <c r="T782" i="1"/>
  <c r="P782" i="1"/>
  <c r="L782" i="1"/>
  <c r="C782" i="1"/>
  <c r="B782" i="1"/>
  <c r="R781" i="1"/>
  <c r="Y781" i="1"/>
  <c r="X781" i="1"/>
  <c r="W781" i="1"/>
  <c r="V781" i="1"/>
  <c r="U781" i="1"/>
  <c r="S781" i="1"/>
  <c r="T781" i="1"/>
  <c r="P781" i="1"/>
  <c r="L781" i="1"/>
  <c r="C781" i="1"/>
  <c r="B781" i="1"/>
  <c r="R780" i="1"/>
  <c r="Y780" i="1"/>
  <c r="X780" i="1"/>
  <c r="W780" i="1"/>
  <c r="V780" i="1"/>
  <c r="U780" i="1"/>
  <c r="S780" i="1"/>
  <c r="T780" i="1"/>
  <c r="P780" i="1"/>
  <c r="L780" i="1"/>
  <c r="C780" i="1"/>
  <c r="B780" i="1"/>
  <c r="R779" i="1"/>
  <c r="Y779" i="1"/>
  <c r="X779" i="1"/>
  <c r="W779" i="1"/>
  <c r="V779" i="1"/>
  <c r="U779" i="1"/>
  <c r="S779" i="1"/>
  <c r="T779" i="1"/>
  <c r="P779" i="1"/>
  <c r="L779" i="1"/>
  <c r="C779" i="1"/>
  <c r="B779" i="1"/>
  <c r="R778" i="1"/>
  <c r="Y778" i="1"/>
  <c r="X778" i="1"/>
  <c r="W778" i="1"/>
  <c r="V778" i="1"/>
  <c r="U778" i="1"/>
  <c r="S778" i="1"/>
  <c r="T778" i="1"/>
  <c r="P778" i="1"/>
  <c r="L778" i="1"/>
  <c r="C778" i="1"/>
  <c r="B778" i="1"/>
  <c r="R777" i="1"/>
  <c r="Y777" i="1"/>
  <c r="X777" i="1"/>
  <c r="W777" i="1"/>
  <c r="V777" i="1"/>
  <c r="U777" i="1"/>
  <c r="S777" i="1"/>
  <c r="T777" i="1"/>
  <c r="P777" i="1"/>
  <c r="L777" i="1"/>
  <c r="C777" i="1"/>
  <c r="B777" i="1"/>
  <c r="R776" i="1"/>
  <c r="Y776" i="1"/>
  <c r="X776" i="1"/>
  <c r="W776" i="1"/>
  <c r="V776" i="1"/>
  <c r="U776" i="1"/>
  <c r="S776" i="1"/>
  <c r="T776" i="1"/>
  <c r="P776" i="1"/>
  <c r="L776" i="1"/>
  <c r="C776" i="1"/>
  <c r="B776" i="1"/>
  <c r="R775" i="1"/>
  <c r="Y775" i="1"/>
  <c r="X775" i="1"/>
  <c r="W775" i="1"/>
  <c r="V775" i="1"/>
  <c r="U775" i="1"/>
  <c r="S775" i="1"/>
  <c r="T775" i="1"/>
  <c r="P775" i="1"/>
  <c r="L775" i="1"/>
  <c r="C775" i="1"/>
  <c r="B775" i="1"/>
  <c r="R774" i="1"/>
  <c r="Y774" i="1"/>
  <c r="X774" i="1"/>
  <c r="W774" i="1"/>
  <c r="V774" i="1"/>
  <c r="U774" i="1"/>
  <c r="S774" i="1"/>
  <c r="T774" i="1"/>
  <c r="P774" i="1"/>
  <c r="L774" i="1"/>
  <c r="C774" i="1"/>
  <c r="B774" i="1"/>
  <c r="R773" i="1"/>
  <c r="Y773" i="1"/>
  <c r="X773" i="1"/>
  <c r="W773" i="1"/>
  <c r="V773" i="1"/>
  <c r="U773" i="1"/>
  <c r="S773" i="1"/>
  <c r="T773" i="1"/>
  <c r="P773" i="1"/>
  <c r="L773" i="1"/>
  <c r="C773" i="1"/>
  <c r="B773" i="1"/>
  <c r="R772" i="1"/>
  <c r="Y772" i="1"/>
  <c r="X772" i="1"/>
  <c r="W772" i="1"/>
  <c r="V772" i="1"/>
  <c r="U772" i="1"/>
  <c r="S772" i="1"/>
  <c r="T772" i="1"/>
  <c r="P772" i="1"/>
  <c r="L772" i="1"/>
  <c r="C772" i="1"/>
  <c r="B772" i="1"/>
  <c r="R771" i="1"/>
  <c r="Y771" i="1"/>
  <c r="X771" i="1"/>
  <c r="W771" i="1"/>
  <c r="V771" i="1"/>
  <c r="U771" i="1"/>
  <c r="S771" i="1"/>
  <c r="T771" i="1"/>
  <c r="P771" i="1"/>
  <c r="L771" i="1"/>
  <c r="C771" i="1"/>
  <c r="B771" i="1"/>
  <c r="R770" i="1"/>
  <c r="Y770" i="1"/>
  <c r="X770" i="1"/>
  <c r="W770" i="1"/>
  <c r="V770" i="1"/>
  <c r="U770" i="1"/>
  <c r="S770" i="1"/>
  <c r="T770" i="1"/>
  <c r="P770" i="1"/>
  <c r="L770" i="1"/>
  <c r="C770" i="1"/>
  <c r="B770" i="1"/>
  <c r="R769" i="1"/>
  <c r="Y769" i="1"/>
  <c r="X769" i="1"/>
  <c r="W769" i="1"/>
  <c r="V769" i="1"/>
  <c r="U769" i="1"/>
  <c r="S769" i="1"/>
  <c r="T769" i="1"/>
  <c r="P769" i="1"/>
  <c r="L769" i="1"/>
  <c r="C769" i="1"/>
  <c r="B769" i="1"/>
  <c r="R768" i="1"/>
  <c r="Y768" i="1"/>
  <c r="X768" i="1"/>
  <c r="W768" i="1"/>
  <c r="V768" i="1"/>
  <c r="U768" i="1"/>
  <c r="S768" i="1"/>
  <c r="T768" i="1"/>
  <c r="P768" i="1"/>
  <c r="L768" i="1"/>
  <c r="C768" i="1"/>
  <c r="B768" i="1"/>
  <c r="R767" i="1"/>
  <c r="Y767" i="1"/>
  <c r="X767" i="1"/>
  <c r="W767" i="1"/>
  <c r="V767" i="1"/>
  <c r="U767" i="1"/>
  <c r="S767" i="1"/>
  <c r="T767" i="1"/>
  <c r="P767" i="1"/>
  <c r="L767" i="1"/>
  <c r="C767" i="1"/>
  <c r="B767" i="1"/>
  <c r="R766" i="1"/>
  <c r="Y766" i="1"/>
  <c r="X766" i="1"/>
  <c r="W766" i="1"/>
  <c r="V766" i="1"/>
  <c r="U766" i="1"/>
  <c r="S766" i="1"/>
  <c r="T766" i="1"/>
  <c r="P766" i="1"/>
  <c r="L766" i="1"/>
  <c r="C766" i="1"/>
  <c r="B766" i="1"/>
  <c r="R765" i="1"/>
  <c r="Y765" i="1"/>
  <c r="X765" i="1"/>
  <c r="W765" i="1"/>
  <c r="V765" i="1"/>
  <c r="U765" i="1"/>
  <c r="S765" i="1"/>
  <c r="T765" i="1"/>
  <c r="P765" i="1"/>
  <c r="L765" i="1"/>
  <c r="C765" i="1"/>
  <c r="B765" i="1"/>
  <c r="R764" i="1"/>
  <c r="Y764" i="1"/>
  <c r="X764" i="1"/>
  <c r="W764" i="1"/>
  <c r="V764" i="1"/>
  <c r="U764" i="1"/>
  <c r="S764" i="1"/>
  <c r="T764" i="1"/>
  <c r="P764" i="1"/>
  <c r="L764" i="1"/>
  <c r="C764" i="1"/>
  <c r="B764" i="1"/>
  <c r="R763" i="1"/>
  <c r="Y763" i="1"/>
  <c r="X763" i="1"/>
  <c r="W763" i="1"/>
  <c r="V763" i="1"/>
  <c r="U763" i="1"/>
  <c r="S763" i="1"/>
  <c r="T763" i="1"/>
  <c r="P763" i="1"/>
  <c r="L763" i="1"/>
  <c r="C763" i="1"/>
  <c r="B763" i="1"/>
  <c r="R762" i="1"/>
  <c r="Y762" i="1"/>
  <c r="X762" i="1"/>
  <c r="W762" i="1"/>
  <c r="V762" i="1"/>
  <c r="U762" i="1"/>
  <c r="S762" i="1"/>
  <c r="T762" i="1"/>
  <c r="P762" i="1"/>
  <c r="L762" i="1"/>
  <c r="C762" i="1"/>
  <c r="B762" i="1"/>
  <c r="R761" i="1"/>
  <c r="Y761" i="1"/>
  <c r="X761" i="1"/>
  <c r="W761" i="1"/>
  <c r="V761" i="1"/>
  <c r="U761" i="1"/>
  <c r="S761" i="1"/>
  <c r="T761" i="1"/>
  <c r="P761" i="1"/>
  <c r="L761" i="1"/>
  <c r="C761" i="1"/>
  <c r="B761" i="1"/>
  <c r="R760" i="1"/>
  <c r="Y760" i="1"/>
  <c r="X760" i="1"/>
  <c r="W760" i="1"/>
  <c r="V760" i="1"/>
  <c r="U760" i="1"/>
  <c r="S760" i="1"/>
  <c r="T760" i="1"/>
  <c r="P760" i="1"/>
  <c r="L760" i="1"/>
  <c r="C760" i="1"/>
  <c r="B760" i="1"/>
  <c r="R759" i="1"/>
  <c r="Y759" i="1"/>
  <c r="X759" i="1"/>
  <c r="W759" i="1"/>
  <c r="V759" i="1"/>
  <c r="U759" i="1"/>
  <c r="S759" i="1"/>
  <c r="T759" i="1"/>
  <c r="P759" i="1"/>
  <c r="L759" i="1"/>
  <c r="C759" i="1"/>
  <c r="B759" i="1"/>
  <c r="R758" i="1"/>
  <c r="Y758" i="1"/>
  <c r="X758" i="1"/>
  <c r="W758" i="1"/>
  <c r="V758" i="1"/>
  <c r="U758" i="1"/>
  <c r="S758" i="1"/>
  <c r="T758" i="1"/>
  <c r="P758" i="1"/>
  <c r="L758" i="1"/>
  <c r="C758" i="1"/>
  <c r="B758" i="1"/>
  <c r="R757" i="1"/>
  <c r="Y757" i="1"/>
  <c r="X757" i="1"/>
  <c r="W757" i="1"/>
  <c r="V757" i="1"/>
  <c r="U757" i="1"/>
  <c r="S757" i="1"/>
  <c r="T757" i="1"/>
  <c r="P757" i="1"/>
  <c r="L757" i="1"/>
  <c r="C757" i="1"/>
  <c r="B757" i="1"/>
  <c r="R756" i="1"/>
  <c r="Y756" i="1"/>
  <c r="X756" i="1"/>
  <c r="W756" i="1"/>
  <c r="V756" i="1"/>
  <c r="U756" i="1"/>
  <c r="S756" i="1"/>
  <c r="T756" i="1"/>
  <c r="P756" i="1"/>
  <c r="L756" i="1"/>
  <c r="C756" i="1"/>
  <c r="B756" i="1"/>
  <c r="R755" i="1"/>
  <c r="Y755" i="1"/>
  <c r="X755" i="1"/>
  <c r="W755" i="1"/>
  <c r="V755" i="1"/>
  <c r="U755" i="1"/>
  <c r="S755" i="1"/>
  <c r="T755" i="1"/>
  <c r="P755" i="1"/>
  <c r="L755" i="1"/>
  <c r="C755" i="1"/>
  <c r="B755" i="1"/>
  <c r="R754" i="1"/>
  <c r="Y754" i="1"/>
  <c r="X754" i="1"/>
  <c r="W754" i="1"/>
  <c r="V754" i="1"/>
  <c r="U754" i="1"/>
  <c r="S754" i="1"/>
  <c r="T754" i="1"/>
  <c r="P754" i="1"/>
  <c r="L754" i="1"/>
  <c r="C754" i="1"/>
  <c r="B754" i="1"/>
  <c r="R753" i="1"/>
  <c r="Y753" i="1"/>
  <c r="X753" i="1"/>
  <c r="W753" i="1"/>
  <c r="V753" i="1"/>
  <c r="U753" i="1"/>
  <c r="S753" i="1"/>
  <c r="T753" i="1"/>
  <c r="P753" i="1"/>
  <c r="L753" i="1"/>
  <c r="C753" i="1"/>
  <c r="B753" i="1"/>
  <c r="R752" i="1"/>
  <c r="Y752" i="1"/>
  <c r="X752" i="1"/>
  <c r="W752" i="1"/>
  <c r="V752" i="1"/>
  <c r="U752" i="1"/>
  <c r="S752" i="1"/>
  <c r="T752" i="1"/>
  <c r="P752" i="1"/>
  <c r="L752" i="1"/>
  <c r="C752" i="1"/>
  <c r="B752" i="1"/>
  <c r="R751" i="1"/>
  <c r="Y751" i="1"/>
  <c r="X751" i="1"/>
  <c r="W751" i="1"/>
  <c r="V751" i="1"/>
  <c r="U751" i="1"/>
  <c r="S751" i="1"/>
  <c r="T751" i="1"/>
  <c r="P751" i="1"/>
  <c r="L751" i="1"/>
  <c r="C751" i="1"/>
  <c r="B751" i="1"/>
  <c r="R750" i="1"/>
  <c r="Y750" i="1"/>
  <c r="X750" i="1"/>
  <c r="W750" i="1"/>
  <c r="V750" i="1"/>
  <c r="U750" i="1"/>
  <c r="S750" i="1"/>
  <c r="T750" i="1"/>
  <c r="P750" i="1"/>
  <c r="L750" i="1"/>
  <c r="C750" i="1"/>
  <c r="B750" i="1"/>
  <c r="R749" i="1"/>
  <c r="Y749" i="1"/>
  <c r="X749" i="1"/>
  <c r="W749" i="1"/>
  <c r="V749" i="1"/>
  <c r="U749" i="1"/>
  <c r="S749" i="1"/>
  <c r="T749" i="1"/>
  <c r="P749" i="1"/>
  <c r="L749" i="1"/>
  <c r="C749" i="1"/>
  <c r="B749" i="1"/>
  <c r="R748" i="1"/>
  <c r="Y748" i="1"/>
  <c r="X748" i="1"/>
  <c r="W748" i="1"/>
  <c r="V748" i="1"/>
  <c r="U748" i="1"/>
  <c r="S748" i="1"/>
  <c r="T748" i="1"/>
  <c r="P748" i="1"/>
  <c r="L748" i="1"/>
  <c r="C748" i="1"/>
  <c r="B748" i="1"/>
  <c r="R747" i="1"/>
  <c r="Y747" i="1"/>
  <c r="X747" i="1"/>
  <c r="W747" i="1"/>
  <c r="V747" i="1"/>
  <c r="U747" i="1"/>
  <c r="S747" i="1"/>
  <c r="T747" i="1"/>
  <c r="P747" i="1"/>
  <c r="L747" i="1"/>
  <c r="C747" i="1"/>
  <c r="B747" i="1"/>
  <c r="R746" i="1"/>
  <c r="Y746" i="1"/>
  <c r="X746" i="1"/>
  <c r="W746" i="1"/>
  <c r="V746" i="1"/>
  <c r="U746" i="1"/>
  <c r="S746" i="1"/>
  <c r="T746" i="1"/>
  <c r="P746" i="1"/>
  <c r="L746" i="1"/>
  <c r="C746" i="1"/>
  <c r="B746" i="1"/>
  <c r="R745" i="1"/>
  <c r="Y745" i="1"/>
  <c r="X745" i="1"/>
  <c r="W745" i="1"/>
  <c r="V745" i="1"/>
  <c r="U745" i="1"/>
  <c r="S745" i="1"/>
  <c r="T745" i="1"/>
  <c r="P745" i="1"/>
  <c r="L745" i="1"/>
  <c r="C745" i="1"/>
  <c r="B745" i="1"/>
  <c r="R744" i="1"/>
  <c r="Y744" i="1"/>
  <c r="X744" i="1"/>
  <c r="W744" i="1"/>
  <c r="V744" i="1"/>
  <c r="U744" i="1"/>
  <c r="S744" i="1"/>
  <c r="T744" i="1"/>
  <c r="P744" i="1"/>
  <c r="L744" i="1"/>
  <c r="C744" i="1"/>
  <c r="B744" i="1"/>
  <c r="R743" i="1"/>
  <c r="Y743" i="1"/>
  <c r="X743" i="1"/>
  <c r="W743" i="1"/>
  <c r="V743" i="1"/>
  <c r="U743" i="1"/>
  <c r="S743" i="1"/>
  <c r="T743" i="1"/>
  <c r="P743" i="1"/>
  <c r="L743" i="1"/>
  <c r="C743" i="1"/>
  <c r="B743" i="1"/>
  <c r="R742" i="1"/>
  <c r="Y742" i="1"/>
  <c r="X742" i="1"/>
  <c r="W742" i="1"/>
  <c r="V742" i="1"/>
  <c r="U742" i="1"/>
  <c r="S742" i="1"/>
  <c r="T742" i="1"/>
  <c r="P742" i="1"/>
  <c r="L742" i="1"/>
  <c r="C742" i="1"/>
  <c r="B742" i="1"/>
  <c r="R741" i="1"/>
  <c r="Y741" i="1"/>
  <c r="X741" i="1"/>
  <c r="W741" i="1"/>
  <c r="V741" i="1"/>
  <c r="U741" i="1"/>
  <c r="S741" i="1"/>
  <c r="T741" i="1"/>
  <c r="P741" i="1"/>
  <c r="L741" i="1"/>
  <c r="C741" i="1"/>
  <c r="B741" i="1"/>
  <c r="R740" i="1"/>
  <c r="Y740" i="1"/>
  <c r="X740" i="1"/>
  <c r="W740" i="1"/>
  <c r="V740" i="1"/>
  <c r="U740" i="1"/>
  <c r="S740" i="1"/>
  <c r="T740" i="1"/>
  <c r="P740" i="1"/>
  <c r="L740" i="1"/>
  <c r="C740" i="1"/>
  <c r="B740" i="1"/>
  <c r="R739" i="1"/>
  <c r="Y739" i="1"/>
  <c r="X739" i="1"/>
  <c r="W739" i="1"/>
  <c r="V739" i="1"/>
  <c r="U739" i="1"/>
  <c r="S739" i="1"/>
  <c r="T739" i="1"/>
  <c r="P739" i="1"/>
  <c r="L739" i="1"/>
  <c r="C739" i="1"/>
  <c r="B739" i="1"/>
  <c r="R738" i="1"/>
  <c r="Y738" i="1"/>
  <c r="X738" i="1"/>
  <c r="W738" i="1"/>
  <c r="V738" i="1"/>
  <c r="U738" i="1"/>
  <c r="S738" i="1"/>
  <c r="T738" i="1"/>
  <c r="P738" i="1"/>
  <c r="L738" i="1"/>
  <c r="C738" i="1"/>
  <c r="B738" i="1"/>
  <c r="R737" i="1"/>
  <c r="Y737" i="1"/>
  <c r="X737" i="1"/>
  <c r="W737" i="1"/>
  <c r="V737" i="1"/>
  <c r="U737" i="1"/>
  <c r="S737" i="1"/>
  <c r="T737" i="1"/>
  <c r="P737" i="1"/>
  <c r="L737" i="1"/>
  <c r="C737" i="1"/>
  <c r="B737" i="1"/>
  <c r="R736" i="1"/>
  <c r="Y736" i="1"/>
  <c r="X736" i="1"/>
  <c r="W736" i="1"/>
  <c r="V736" i="1"/>
  <c r="U736" i="1"/>
  <c r="S736" i="1"/>
  <c r="T736" i="1"/>
  <c r="P736" i="1"/>
  <c r="L736" i="1"/>
  <c r="C736" i="1"/>
  <c r="B736" i="1"/>
  <c r="R735" i="1"/>
  <c r="Y735" i="1"/>
  <c r="X735" i="1"/>
  <c r="W735" i="1"/>
  <c r="V735" i="1"/>
  <c r="U735" i="1"/>
  <c r="S735" i="1"/>
  <c r="T735" i="1"/>
  <c r="P735" i="1"/>
  <c r="L735" i="1"/>
  <c r="C735" i="1"/>
  <c r="B735" i="1"/>
  <c r="R734" i="1"/>
  <c r="Y734" i="1"/>
  <c r="X734" i="1"/>
  <c r="W734" i="1"/>
  <c r="V734" i="1"/>
  <c r="U734" i="1"/>
  <c r="S734" i="1"/>
  <c r="T734" i="1"/>
  <c r="P734" i="1"/>
  <c r="L734" i="1"/>
  <c r="C734" i="1"/>
  <c r="B734" i="1"/>
  <c r="R733" i="1"/>
  <c r="Y733" i="1"/>
  <c r="X733" i="1"/>
  <c r="W733" i="1"/>
  <c r="V733" i="1"/>
  <c r="U733" i="1"/>
  <c r="S733" i="1"/>
  <c r="T733" i="1"/>
  <c r="P733" i="1"/>
  <c r="L733" i="1"/>
  <c r="C733" i="1"/>
  <c r="B733" i="1"/>
  <c r="R732" i="1"/>
  <c r="Y732" i="1"/>
  <c r="X732" i="1"/>
  <c r="W732" i="1"/>
  <c r="V732" i="1"/>
  <c r="U732" i="1"/>
  <c r="S732" i="1"/>
  <c r="T732" i="1"/>
  <c r="P732" i="1"/>
  <c r="L732" i="1"/>
  <c r="C732" i="1"/>
  <c r="B732" i="1"/>
  <c r="R731" i="1"/>
  <c r="Y731" i="1"/>
  <c r="X731" i="1"/>
  <c r="W731" i="1"/>
  <c r="V731" i="1"/>
  <c r="U731" i="1"/>
  <c r="S731" i="1"/>
  <c r="T731" i="1"/>
  <c r="P731" i="1"/>
  <c r="L731" i="1"/>
  <c r="C731" i="1"/>
  <c r="B731" i="1"/>
  <c r="R730" i="1"/>
  <c r="Y730" i="1"/>
  <c r="X730" i="1"/>
  <c r="W730" i="1"/>
  <c r="V730" i="1"/>
  <c r="U730" i="1"/>
  <c r="S730" i="1"/>
  <c r="T730" i="1"/>
  <c r="P730" i="1"/>
  <c r="L730" i="1"/>
  <c r="C730" i="1"/>
  <c r="B730" i="1"/>
  <c r="R729" i="1"/>
  <c r="Y729" i="1"/>
  <c r="X729" i="1"/>
  <c r="W729" i="1"/>
  <c r="V729" i="1"/>
  <c r="U729" i="1"/>
  <c r="S729" i="1"/>
  <c r="T729" i="1"/>
  <c r="P729" i="1"/>
  <c r="L729" i="1"/>
  <c r="C729" i="1"/>
  <c r="B729" i="1"/>
  <c r="R728" i="1"/>
  <c r="Y728" i="1"/>
  <c r="X728" i="1"/>
  <c r="W728" i="1"/>
  <c r="V728" i="1"/>
  <c r="U728" i="1"/>
  <c r="S728" i="1"/>
  <c r="T728" i="1"/>
  <c r="P728" i="1"/>
  <c r="L728" i="1"/>
  <c r="C728" i="1"/>
  <c r="B728" i="1"/>
  <c r="R727" i="1"/>
  <c r="Y727" i="1"/>
  <c r="X727" i="1"/>
  <c r="W727" i="1"/>
  <c r="V727" i="1"/>
  <c r="U727" i="1"/>
  <c r="S727" i="1"/>
  <c r="T727" i="1"/>
  <c r="P727" i="1"/>
  <c r="L727" i="1"/>
  <c r="C727" i="1"/>
  <c r="B727" i="1"/>
  <c r="R726" i="1"/>
  <c r="Y726" i="1"/>
  <c r="X726" i="1"/>
  <c r="W726" i="1"/>
  <c r="V726" i="1"/>
  <c r="U726" i="1"/>
  <c r="S726" i="1"/>
  <c r="T726" i="1"/>
  <c r="P726" i="1"/>
  <c r="L726" i="1"/>
  <c r="C726" i="1"/>
  <c r="B726" i="1"/>
  <c r="R725" i="1"/>
  <c r="Y725" i="1"/>
  <c r="X725" i="1"/>
  <c r="W725" i="1"/>
  <c r="V725" i="1"/>
  <c r="U725" i="1"/>
  <c r="S725" i="1"/>
  <c r="T725" i="1"/>
  <c r="P725" i="1"/>
  <c r="L725" i="1"/>
  <c r="C725" i="1"/>
  <c r="B725" i="1"/>
  <c r="R724" i="1"/>
  <c r="Y724" i="1"/>
  <c r="X724" i="1"/>
  <c r="W724" i="1"/>
  <c r="V724" i="1"/>
  <c r="U724" i="1"/>
  <c r="S724" i="1"/>
  <c r="T724" i="1"/>
  <c r="P724" i="1"/>
  <c r="L724" i="1"/>
  <c r="C724" i="1"/>
  <c r="B724" i="1"/>
  <c r="R723" i="1"/>
  <c r="Y723" i="1"/>
  <c r="X723" i="1"/>
  <c r="W723" i="1"/>
  <c r="V723" i="1"/>
  <c r="U723" i="1"/>
  <c r="S723" i="1"/>
  <c r="T723" i="1"/>
  <c r="P723" i="1"/>
  <c r="L723" i="1"/>
  <c r="C723" i="1"/>
  <c r="B723" i="1"/>
  <c r="R722" i="1"/>
  <c r="Y722" i="1"/>
  <c r="X722" i="1"/>
  <c r="W722" i="1"/>
  <c r="V722" i="1"/>
  <c r="U722" i="1"/>
  <c r="S722" i="1"/>
  <c r="T722" i="1"/>
  <c r="P722" i="1"/>
  <c r="L722" i="1"/>
  <c r="C722" i="1"/>
  <c r="B722" i="1"/>
  <c r="R721" i="1"/>
  <c r="Y721" i="1"/>
  <c r="X721" i="1"/>
  <c r="W721" i="1"/>
  <c r="V721" i="1"/>
  <c r="U721" i="1"/>
  <c r="S721" i="1"/>
  <c r="T721" i="1"/>
  <c r="P721" i="1"/>
  <c r="L721" i="1"/>
  <c r="C721" i="1"/>
  <c r="B721" i="1"/>
  <c r="R720" i="1"/>
  <c r="Y720" i="1"/>
  <c r="X720" i="1"/>
  <c r="W720" i="1"/>
  <c r="V720" i="1"/>
  <c r="U720" i="1"/>
  <c r="S720" i="1"/>
  <c r="T720" i="1"/>
  <c r="P720" i="1"/>
  <c r="L720" i="1"/>
  <c r="C720" i="1"/>
  <c r="B720" i="1"/>
  <c r="R719" i="1"/>
  <c r="Y719" i="1"/>
  <c r="X719" i="1"/>
  <c r="W719" i="1"/>
  <c r="V719" i="1"/>
  <c r="U719" i="1"/>
  <c r="S719" i="1"/>
  <c r="T719" i="1"/>
  <c r="P719" i="1"/>
  <c r="L719" i="1"/>
  <c r="C719" i="1"/>
  <c r="B719" i="1"/>
  <c r="R718" i="1"/>
  <c r="Y718" i="1"/>
  <c r="X718" i="1"/>
  <c r="W718" i="1"/>
  <c r="V718" i="1"/>
  <c r="U718" i="1"/>
  <c r="S718" i="1"/>
  <c r="T718" i="1"/>
  <c r="P718" i="1"/>
  <c r="L718" i="1"/>
  <c r="C718" i="1"/>
  <c r="B718" i="1"/>
  <c r="R717" i="1"/>
  <c r="Y717" i="1"/>
  <c r="X717" i="1"/>
  <c r="W717" i="1"/>
  <c r="V717" i="1"/>
  <c r="U717" i="1"/>
  <c r="S717" i="1"/>
  <c r="T717" i="1"/>
  <c r="P717" i="1"/>
  <c r="L717" i="1"/>
  <c r="C717" i="1"/>
  <c r="B717" i="1"/>
  <c r="R716" i="1"/>
  <c r="Y716" i="1"/>
  <c r="X716" i="1"/>
  <c r="W716" i="1"/>
  <c r="V716" i="1"/>
  <c r="U716" i="1"/>
  <c r="S716" i="1"/>
  <c r="T716" i="1"/>
  <c r="P716" i="1"/>
  <c r="L716" i="1"/>
  <c r="C716" i="1"/>
  <c r="B716" i="1"/>
  <c r="R715" i="1"/>
  <c r="Y715" i="1"/>
  <c r="X715" i="1"/>
  <c r="W715" i="1"/>
  <c r="V715" i="1"/>
  <c r="U715" i="1"/>
  <c r="S715" i="1"/>
  <c r="T715" i="1"/>
  <c r="P715" i="1"/>
  <c r="L715" i="1"/>
  <c r="C715" i="1"/>
  <c r="B715" i="1"/>
  <c r="R714" i="1"/>
  <c r="Y714" i="1"/>
  <c r="X714" i="1"/>
  <c r="W714" i="1"/>
  <c r="V714" i="1"/>
  <c r="U714" i="1"/>
  <c r="S714" i="1"/>
  <c r="T714" i="1"/>
  <c r="P714" i="1"/>
  <c r="L714" i="1"/>
  <c r="C714" i="1"/>
  <c r="B714" i="1"/>
  <c r="R713" i="1"/>
  <c r="Y713" i="1"/>
  <c r="X713" i="1"/>
  <c r="W713" i="1"/>
  <c r="V713" i="1"/>
  <c r="U713" i="1"/>
  <c r="S713" i="1"/>
  <c r="T713" i="1"/>
  <c r="P713" i="1"/>
  <c r="L713" i="1"/>
  <c r="C713" i="1"/>
  <c r="B713" i="1"/>
  <c r="R712" i="1"/>
  <c r="Y712" i="1"/>
  <c r="X712" i="1"/>
  <c r="W712" i="1"/>
  <c r="V712" i="1"/>
  <c r="U712" i="1"/>
  <c r="S712" i="1"/>
  <c r="T712" i="1"/>
  <c r="P712" i="1"/>
  <c r="L712" i="1"/>
  <c r="C712" i="1"/>
  <c r="B712" i="1"/>
  <c r="R711" i="1"/>
  <c r="Y711" i="1"/>
  <c r="X711" i="1"/>
  <c r="W711" i="1"/>
  <c r="V711" i="1"/>
  <c r="U711" i="1"/>
  <c r="S711" i="1"/>
  <c r="T711" i="1"/>
  <c r="P711" i="1"/>
  <c r="L711" i="1"/>
  <c r="C711" i="1"/>
  <c r="B711" i="1"/>
  <c r="R710" i="1"/>
  <c r="Y710" i="1"/>
  <c r="X710" i="1"/>
  <c r="W710" i="1"/>
  <c r="V710" i="1"/>
  <c r="U710" i="1"/>
  <c r="S710" i="1"/>
  <c r="T710" i="1"/>
  <c r="P710" i="1"/>
  <c r="L710" i="1"/>
  <c r="C710" i="1"/>
  <c r="B710" i="1"/>
  <c r="R709" i="1"/>
  <c r="Y709" i="1"/>
  <c r="X709" i="1"/>
  <c r="W709" i="1"/>
  <c r="V709" i="1"/>
  <c r="U709" i="1"/>
  <c r="S709" i="1"/>
  <c r="T709" i="1"/>
  <c r="P709" i="1"/>
  <c r="L709" i="1"/>
  <c r="C709" i="1"/>
  <c r="B709" i="1"/>
  <c r="R708" i="1"/>
  <c r="Y708" i="1"/>
  <c r="X708" i="1"/>
  <c r="W708" i="1"/>
  <c r="V708" i="1"/>
  <c r="U708" i="1"/>
  <c r="S708" i="1"/>
  <c r="T708" i="1"/>
  <c r="P708" i="1"/>
  <c r="L708" i="1"/>
  <c r="C708" i="1"/>
  <c r="B708" i="1"/>
  <c r="R882" i="1"/>
  <c r="Y882" i="1"/>
  <c r="X882" i="1"/>
  <c r="W882" i="1"/>
  <c r="V882" i="1"/>
  <c r="U882" i="1"/>
  <c r="S882" i="1"/>
  <c r="T882" i="1"/>
  <c r="P882" i="1"/>
  <c r="L882" i="1"/>
  <c r="C882" i="1"/>
  <c r="B882" i="1"/>
  <c r="R881" i="1"/>
  <c r="Y881" i="1"/>
  <c r="X881" i="1"/>
  <c r="W881" i="1"/>
  <c r="V881" i="1"/>
  <c r="U881" i="1"/>
  <c r="S881" i="1"/>
  <c r="T881" i="1"/>
  <c r="P881" i="1"/>
  <c r="L881" i="1"/>
  <c r="C881" i="1"/>
  <c r="B881" i="1"/>
  <c r="R880" i="1"/>
  <c r="Y880" i="1"/>
  <c r="X880" i="1"/>
  <c r="W880" i="1"/>
  <c r="V880" i="1"/>
  <c r="U880" i="1"/>
  <c r="S880" i="1"/>
  <c r="T880" i="1"/>
  <c r="P880" i="1"/>
  <c r="L880" i="1"/>
  <c r="C880" i="1"/>
  <c r="B880" i="1"/>
  <c r="R879" i="1"/>
  <c r="Y879" i="1"/>
  <c r="X879" i="1"/>
  <c r="W879" i="1"/>
  <c r="V879" i="1"/>
  <c r="U879" i="1"/>
  <c r="S879" i="1"/>
  <c r="T879" i="1"/>
  <c r="P879" i="1"/>
  <c r="L879" i="1"/>
  <c r="C879" i="1"/>
  <c r="B879" i="1"/>
  <c r="R878" i="1"/>
  <c r="Y878" i="1"/>
  <c r="X878" i="1"/>
  <c r="W878" i="1"/>
  <c r="V878" i="1"/>
  <c r="U878" i="1"/>
  <c r="S878" i="1"/>
  <c r="T878" i="1"/>
  <c r="P878" i="1"/>
  <c r="L878" i="1"/>
  <c r="C878" i="1"/>
  <c r="B878" i="1"/>
  <c r="R873" i="1"/>
  <c r="Y873" i="1"/>
  <c r="X873" i="1"/>
  <c r="W873" i="1"/>
  <c r="V873" i="1"/>
  <c r="U873" i="1"/>
  <c r="S873" i="1"/>
  <c r="T873" i="1"/>
  <c r="P873" i="1"/>
  <c r="L873" i="1"/>
  <c r="C873" i="1"/>
  <c r="B873" i="1"/>
  <c r="R872" i="1"/>
  <c r="Y872" i="1"/>
  <c r="X872" i="1"/>
  <c r="W872" i="1"/>
  <c r="V872" i="1"/>
  <c r="U872" i="1"/>
  <c r="S872" i="1"/>
  <c r="T872" i="1"/>
  <c r="P872" i="1"/>
  <c r="L872" i="1"/>
  <c r="C872" i="1"/>
  <c r="B872" i="1"/>
  <c r="R871" i="1"/>
  <c r="Y871" i="1"/>
  <c r="X871" i="1"/>
  <c r="W871" i="1"/>
  <c r="V871" i="1"/>
  <c r="U871" i="1"/>
  <c r="S871" i="1"/>
  <c r="T871" i="1"/>
  <c r="P871" i="1"/>
  <c r="L871" i="1"/>
  <c r="C871" i="1"/>
  <c r="B871" i="1"/>
  <c r="R870" i="1"/>
  <c r="Y870" i="1"/>
  <c r="X870" i="1"/>
  <c r="W870" i="1"/>
  <c r="V870" i="1"/>
  <c r="U870" i="1"/>
  <c r="S870" i="1"/>
  <c r="T870" i="1"/>
  <c r="P870" i="1"/>
  <c r="L870" i="1"/>
  <c r="C870" i="1"/>
  <c r="B870" i="1"/>
  <c r="R869" i="1"/>
  <c r="Y869" i="1"/>
  <c r="X869" i="1"/>
  <c r="W869" i="1"/>
  <c r="V869" i="1"/>
  <c r="U869" i="1"/>
  <c r="S869" i="1"/>
  <c r="T869" i="1"/>
  <c r="P869" i="1"/>
  <c r="L869" i="1"/>
  <c r="C869" i="1"/>
  <c r="B869" i="1"/>
  <c r="R868" i="1"/>
  <c r="Y868" i="1"/>
  <c r="X868" i="1"/>
  <c r="W868" i="1"/>
  <c r="V868" i="1"/>
  <c r="U868" i="1"/>
  <c r="S868" i="1"/>
  <c r="T868" i="1"/>
  <c r="P868" i="1"/>
  <c r="L868" i="1"/>
  <c r="C868" i="1"/>
  <c r="B868" i="1"/>
  <c r="R867" i="1"/>
  <c r="Y867" i="1"/>
  <c r="X867" i="1"/>
  <c r="W867" i="1"/>
  <c r="V867" i="1"/>
  <c r="U867" i="1"/>
  <c r="S867" i="1"/>
  <c r="T867" i="1"/>
  <c r="P867" i="1"/>
  <c r="L867" i="1"/>
  <c r="C867" i="1"/>
  <c r="B867" i="1"/>
  <c r="R866" i="1"/>
  <c r="Y866" i="1"/>
  <c r="X866" i="1"/>
  <c r="W866" i="1"/>
  <c r="V866" i="1"/>
  <c r="U866" i="1"/>
  <c r="S866" i="1"/>
  <c r="T866" i="1"/>
  <c r="P866" i="1"/>
  <c r="L866" i="1"/>
  <c r="C866" i="1"/>
  <c r="B866" i="1"/>
  <c r="R865" i="1"/>
  <c r="Y865" i="1"/>
  <c r="X865" i="1"/>
  <c r="W865" i="1"/>
  <c r="V865" i="1"/>
  <c r="U865" i="1"/>
  <c r="S865" i="1"/>
  <c r="T865" i="1"/>
  <c r="P865" i="1"/>
  <c r="L865" i="1"/>
  <c r="C865" i="1"/>
  <c r="B865" i="1"/>
  <c r="R864" i="1"/>
  <c r="Y864" i="1"/>
  <c r="X864" i="1"/>
  <c r="W864" i="1"/>
  <c r="V864" i="1"/>
  <c r="U864" i="1"/>
  <c r="S864" i="1"/>
  <c r="T864" i="1"/>
  <c r="P864" i="1"/>
  <c r="L864" i="1"/>
  <c r="C864" i="1"/>
  <c r="B864" i="1"/>
  <c r="R863" i="1"/>
  <c r="Y863" i="1"/>
  <c r="X863" i="1"/>
  <c r="W863" i="1"/>
  <c r="V863" i="1"/>
  <c r="U863" i="1"/>
  <c r="S863" i="1"/>
  <c r="T863" i="1"/>
  <c r="P863" i="1"/>
  <c r="L863" i="1"/>
  <c r="C863" i="1"/>
  <c r="B863" i="1"/>
  <c r="R862" i="1"/>
  <c r="Y862" i="1"/>
  <c r="X862" i="1"/>
  <c r="W862" i="1"/>
  <c r="V862" i="1"/>
  <c r="U862" i="1"/>
  <c r="S862" i="1"/>
  <c r="T862" i="1"/>
  <c r="P862" i="1"/>
  <c r="L862" i="1"/>
  <c r="C862" i="1"/>
  <c r="B862" i="1"/>
  <c r="R861" i="1"/>
  <c r="Y861" i="1"/>
  <c r="X861" i="1"/>
  <c r="W861" i="1"/>
  <c r="V861" i="1"/>
  <c r="U861" i="1"/>
  <c r="S861" i="1"/>
  <c r="T861" i="1"/>
  <c r="P861" i="1"/>
  <c r="L861" i="1"/>
  <c r="C861" i="1"/>
  <c r="B861" i="1"/>
  <c r="R860" i="1"/>
  <c r="Y860" i="1"/>
  <c r="X860" i="1"/>
  <c r="W860" i="1"/>
  <c r="V860" i="1"/>
  <c r="U860" i="1"/>
  <c r="S860" i="1"/>
  <c r="T860" i="1"/>
  <c r="P860" i="1"/>
  <c r="L860" i="1"/>
  <c r="C860" i="1"/>
  <c r="B860" i="1"/>
  <c r="R859" i="1"/>
  <c r="Y859" i="1"/>
  <c r="X859" i="1"/>
  <c r="W859" i="1"/>
  <c r="V859" i="1"/>
  <c r="U859" i="1"/>
  <c r="S859" i="1"/>
  <c r="T859" i="1"/>
  <c r="P859" i="1"/>
  <c r="L859" i="1"/>
  <c r="C859" i="1"/>
  <c r="B859" i="1"/>
  <c r="R858" i="1"/>
  <c r="Y858" i="1"/>
  <c r="X858" i="1"/>
  <c r="W858" i="1"/>
  <c r="V858" i="1"/>
  <c r="U858" i="1"/>
  <c r="S858" i="1"/>
  <c r="T858" i="1"/>
  <c r="P858" i="1"/>
  <c r="L858" i="1"/>
  <c r="C858" i="1"/>
  <c r="B858" i="1"/>
  <c r="R857" i="1"/>
  <c r="Y857" i="1"/>
  <c r="X857" i="1"/>
  <c r="W857" i="1"/>
  <c r="V857" i="1"/>
  <c r="U857" i="1"/>
  <c r="S857" i="1"/>
  <c r="T857" i="1"/>
  <c r="P857" i="1"/>
  <c r="L857" i="1"/>
  <c r="C857" i="1"/>
  <c r="B857" i="1"/>
  <c r="R856" i="1"/>
  <c r="Y856" i="1"/>
  <c r="X856" i="1"/>
  <c r="W856" i="1"/>
  <c r="V856" i="1"/>
  <c r="U856" i="1"/>
  <c r="S856" i="1"/>
  <c r="T856" i="1"/>
  <c r="P856" i="1"/>
  <c r="L856" i="1"/>
  <c r="C856" i="1"/>
  <c r="B856" i="1"/>
  <c r="R855" i="1"/>
  <c r="Y855" i="1"/>
  <c r="X855" i="1"/>
  <c r="W855" i="1"/>
  <c r="V855" i="1"/>
  <c r="U855" i="1"/>
  <c r="S855" i="1"/>
  <c r="T855" i="1"/>
  <c r="P855" i="1"/>
  <c r="L855" i="1"/>
  <c r="C855" i="1"/>
  <c r="B855" i="1"/>
  <c r="R854" i="1"/>
  <c r="Y854" i="1"/>
  <c r="X854" i="1"/>
  <c r="W854" i="1"/>
  <c r="V854" i="1"/>
  <c r="U854" i="1"/>
  <c r="S854" i="1"/>
  <c r="T854" i="1"/>
  <c r="P854" i="1"/>
  <c r="L854" i="1"/>
  <c r="C854" i="1"/>
  <c r="B854" i="1"/>
  <c r="R853" i="1"/>
  <c r="Y853" i="1"/>
  <c r="X853" i="1"/>
  <c r="W853" i="1"/>
  <c r="V853" i="1"/>
  <c r="U853" i="1"/>
  <c r="S853" i="1"/>
  <c r="T853" i="1"/>
  <c r="P853" i="1"/>
  <c r="L853" i="1"/>
  <c r="C853" i="1"/>
  <c r="B853" i="1"/>
  <c r="R852" i="1"/>
  <c r="Y852" i="1"/>
  <c r="X852" i="1"/>
  <c r="W852" i="1"/>
  <c r="V852" i="1"/>
  <c r="U852" i="1"/>
  <c r="S852" i="1"/>
  <c r="T852" i="1"/>
  <c r="P852" i="1"/>
  <c r="L852" i="1"/>
  <c r="C852" i="1"/>
  <c r="B852" i="1"/>
  <c r="R851" i="1"/>
  <c r="Y851" i="1"/>
  <c r="X851" i="1"/>
  <c r="W851" i="1"/>
  <c r="V851" i="1"/>
  <c r="U851" i="1"/>
  <c r="S851" i="1"/>
  <c r="T851" i="1"/>
  <c r="P851" i="1"/>
  <c r="L851" i="1"/>
  <c r="C851" i="1"/>
  <c r="B851" i="1"/>
  <c r="R850" i="1"/>
  <c r="Y850" i="1"/>
  <c r="X850" i="1"/>
  <c r="W850" i="1"/>
  <c r="V850" i="1"/>
  <c r="U850" i="1"/>
  <c r="S850" i="1"/>
  <c r="T850" i="1"/>
  <c r="P850" i="1"/>
  <c r="L850" i="1"/>
  <c r="C850" i="1"/>
  <c r="B850" i="1"/>
  <c r="R849" i="1"/>
  <c r="Y849" i="1"/>
  <c r="X849" i="1"/>
  <c r="W849" i="1"/>
  <c r="V849" i="1"/>
  <c r="U849" i="1"/>
  <c r="S849" i="1"/>
  <c r="T849" i="1"/>
  <c r="P849" i="1"/>
  <c r="L849" i="1"/>
  <c r="C849" i="1"/>
  <c r="B849" i="1"/>
  <c r="R848" i="1"/>
  <c r="Y848" i="1"/>
  <c r="X848" i="1"/>
  <c r="W848" i="1"/>
  <c r="V848" i="1"/>
  <c r="U848" i="1"/>
  <c r="S848" i="1"/>
  <c r="T848" i="1"/>
  <c r="P848" i="1"/>
  <c r="L848" i="1"/>
  <c r="C848" i="1"/>
  <c r="B848" i="1"/>
  <c r="R847" i="1"/>
  <c r="Y847" i="1"/>
  <c r="X847" i="1"/>
  <c r="W847" i="1"/>
  <c r="V847" i="1"/>
  <c r="U847" i="1"/>
  <c r="S847" i="1"/>
  <c r="T847" i="1"/>
  <c r="P847" i="1"/>
  <c r="L847" i="1"/>
  <c r="C847" i="1"/>
  <c r="B847" i="1"/>
  <c r="R846" i="1"/>
  <c r="Y846" i="1"/>
  <c r="X846" i="1"/>
  <c r="W846" i="1"/>
  <c r="V846" i="1"/>
  <c r="U846" i="1"/>
  <c r="S846" i="1"/>
  <c r="T846" i="1"/>
  <c r="P846" i="1"/>
  <c r="L846" i="1"/>
  <c r="C846" i="1"/>
  <c r="B846" i="1"/>
  <c r="R845" i="1"/>
  <c r="Y845" i="1"/>
  <c r="X845" i="1"/>
  <c r="W845" i="1"/>
  <c r="V845" i="1"/>
  <c r="U845" i="1"/>
  <c r="S845" i="1"/>
  <c r="T845" i="1"/>
  <c r="P845" i="1"/>
  <c r="L845" i="1"/>
  <c r="C845" i="1"/>
  <c r="B845" i="1"/>
  <c r="R844" i="1"/>
  <c r="Y844" i="1"/>
  <c r="X844" i="1"/>
  <c r="W844" i="1"/>
  <c r="V844" i="1"/>
  <c r="U844" i="1"/>
  <c r="S844" i="1"/>
  <c r="T844" i="1"/>
  <c r="P844" i="1"/>
  <c r="L844" i="1"/>
  <c r="C844" i="1"/>
  <c r="B844" i="1"/>
  <c r="R843" i="1"/>
  <c r="Y843" i="1"/>
  <c r="X843" i="1"/>
  <c r="W843" i="1"/>
  <c r="V843" i="1"/>
  <c r="U843" i="1"/>
  <c r="S843" i="1"/>
  <c r="T843" i="1"/>
  <c r="P843" i="1"/>
  <c r="L843" i="1"/>
  <c r="C843" i="1"/>
  <c r="B843" i="1"/>
  <c r="R842" i="1"/>
  <c r="Y842" i="1"/>
  <c r="X842" i="1"/>
  <c r="W842" i="1"/>
  <c r="V842" i="1"/>
  <c r="U842" i="1"/>
  <c r="S842" i="1"/>
  <c r="T842" i="1"/>
  <c r="P842" i="1"/>
  <c r="L842" i="1"/>
  <c r="C842" i="1"/>
  <c r="B842" i="1"/>
  <c r="R841" i="1"/>
  <c r="Y841" i="1"/>
  <c r="X841" i="1"/>
  <c r="W841" i="1"/>
  <c r="V841" i="1"/>
  <c r="U841" i="1"/>
  <c r="S841" i="1"/>
  <c r="T841" i="1"/>
  <c r="P841" i="1"/>
  <c r="L841" i="1"/>
  <c r="C841" i="1"/>
  <c r="B841" i="1"/>
  <c r="R840" i="1"/>
  <c r="Y840" i="1"/>
  <c r="X840" i="1"/>
  <c r="W840" i="1"/>
  <c r="V840" i="1"/>
  <c r="U840" i="1"/>
  <c r="S840" i="1"/>
  <c r="T840" i="1"/>
  <c r="P840" i="1"/>
  <c r="L840" i="1"/>
  <c r="C840" i="1"/>
  <c r="B840" i="1"/>
  <c r="R839" i="1"/>
  <c r="Y839" i="1"/>
  <c r="X839" i="1"/>
  <c r="W839" i="1"/>
  <c r="V839" i="1"/>
  <c r="U839" i="1"/>
  <c r="S839" i="1"/>
  <c r="T839" i="1"/>
  <c r="P839" i="1"/>
  <c r="L839" i="1"/>
  <c r="C839" i="1"/>
  <c r="B839" i="1"/>
  <c r="R838" i="1"/>
  <c r="Y838" i="1"/>
  <c r="X838" i="1"/>
  <c r="W838" i="1"/>
  <c r="V838" i="1"/>
  <c r="U838" i="1"/>
  <c r="S838" i="1"/>
  <c r="T838" i="1"/>
  <c r="P838" i="1"/>
  <c r="L838" i="1"/>
  <c r="C838" i="1"/>
  <c r="B838" i="1"/>
  <c r="R912" i="1"/>
  <c r="Y912" i="1"/>
  <c r="X912" i="1"/>
  <c r="W912" i="1"/>
  <c r="V912" i="1"/>
  <c r="U912" i="1"/>
  <c r="S912" i="1"/>
  <c r="T912" i="1"/>
  <c r="P912" i="1"/>
  <c r="L912" i="1"/>
  <c r="C912" i="1"/>
  <c r="B912" i="1"/>
  <c r="R911" i="1"/>
  <c r="Y911" i="1"/>
  <c r="X911" i="1"/>
  <c r="W911" i="1"/>
  <c r="V911" i="1"/>
  <c r="U911" i="1"/>
  <c r="S911" i="1"/>
  <c r="T911" i="1"/>
  <c r="P911" i="1"/>
  <c r="L911" i="1"/>
  <c r="C911" i="1"/>
  <c r="B911" i="1"/>
  <c r="R910" i="1"/>
  <c r="Y910" i="1"/>
  <c r="X910" i="1"/>
  <c r="W910" i="1"/>
  <c r="V910" i="1"/>
  <c r="U910" i="1"/>
  <c r="S910" i="1"/>
  <c r="T910" i="1"/>
  <c r="P910" i="1"/>
  <c r="L910" i="1"/>
  <c r="C910" i="1"/>
  <c r="B910" i="1"/>
  <c r="R909" i="1"/>
  <c r="Y909" i="1"/>
  <c r="X909" i="1"/>
  <c r="W909" i="1"/>
  <c r="V909" i="1"/>
  <c r="U909" i="1"/>
  <c r="S909" i="1"/>
  <c r="T909" i="1"/>
  <c r="P909" i="1"/>
  <c r="L909" i="1"/>
  <c r="C909" i="1"/>
  <c r="B909" i="1"/>
  <c r="R908" i="1"/>
  <c r="Y908" i="1"/>
  <c r="X908" i="1"/>
  <c r="W908" i="1"/>
  <c r="V908" i="1"/>
  <c r="U908" i="1"/>
  <c r="S908" i="1"/>
  <c r="T908" i="1"/>
  <c r="P908" i="1"/>
  <c r="L908" i="1"/>
  <c r="C908" i="1"/>
  <c r="B908" i="1"/>
  <c r="R907" i="1"/>
  <c r="Y907" i="1"/>
  <c r="X907" i="1"/>
  <c r="W907" i="1"/>
  <c r="V907" i="1"/>
  <c r="U907" i="1"/>
  <c r="S907" i="1"/>
  <c r="T907" i="1"/>
  <c r="P907" i="1"/>
  <c r="L907" i="1"/>
  <c r="C907" i="1"/>
  <c r="B907" i="1"/>
  <c r="R906" i="1"/>
  <c r="Y906" i="1"/>
  <c r="X906" i="1"/>
  <c r="W906" i="1"/>
  <c r="V906" i="1"/>
  <c r="U906" i="1"/>
  <c r="S906" i="1"/>
  <c r="T906" i="1"/>
  <c r="P906" i="1"/>
  <c r="L906" i="1"/>
  <c r="C906" i="1"/>
  <c r="B906" i="1"/>
  <c r="R905" i="1"/>
  <c r="Y905" i="1"/>
  <c r="X905" i="1"/>
  <c r="W905" i="1"/>
  <c r="V905" i="1"/>
  <c r="U905" i="1"/>
  <c r="S905" i="1"/>
  <c r="T905" i="1"/>
  <c r="P905" i="1"/>
  <c r="L905" i="1"/>
  <c r="C905" i="1"/>
  <c r="B905" i="1"/>
  <c r="R904" i="1"/>
  <c r="Y904" i="1"/>
  <c r="X904" i="1"/>
  <c r="W904" i="1"/>
  <c r="V904" i="1"/>
  <c r="U904" i="1"/>
  <c r="S904" i="1"/>
  <c r="T904" i="1"/>
  <c r="P904" i="1"/>
  <c r="L904" i="1"/>
  <c r="C904" i="1"/>
  <c r="B904" i="1"/>
  <c r="R903" i="1"/>
  <c r="Y903" i="1"/>
  <c r="X903" i="1"/>
  <c r="W903" i="1"/>
  <c r="V903" i="1"/>
  <c r="U903" i="1"/>
  <c r="S903" i="1"/>
  <c r="T903" i="1"/>
  <c r="P903" i="1"/>
  <c r="L903" i="1"/>
  <c r="C903" i="1"/>
  <c r="B903" i="1"/>
  <c r="R902" i="1"/>
  <c r="Y902" i="1"/>
  <c r="X902" i="1"/>
  <c r="W902" i="1"/>
  <c r="V902" i="1"/>
  <c r="U902" i="1"/>
  <c r="S902" i="1"/>
  <c r="T902" i="1"/>
  <c r="P902" i="1"/>
  <c r="L902" i="1"/>
  <c r="C902" i="1"/>
  <c r="B902" i="1"/>
  <c r="R901" i="1"/>
  <c r="Y901" i="1"/>
  <c r="X901" i="1"/>
  <c r="W901" i="1"/>
  <c r="V901" i="1"/>
  <c r="U901" i="1"/>
  <c r="S901" i="1"/>
  <c r="T901" i="1"/>
  <c r="P901" i="1"/>
  <c r="L901" i="1"/>
  <c r="C901" i="1"/>
  <c r="B901" i="1"/>
  <c r="R900" i="1"/>
  <c r="Y900" i="1"/>
  <c r="X900" i="1"/>
  <c r="W900" i="1"/>
  <c r="V900" i="1"/>
  <c r="U900" i="1"/>
  <c r="S900" i="1"/>
  <c r="T900" i="1"/>
  <c r="P900" i="1"/>
  <c r="L900" i="1"/>
  <c r="C900" i="1"/>
  <c r="B900" i="1"/>
  <c r="R899" i="1"/>
  <c r="Y899" i="1"/>
  <c r="X899" i="1"/>
  <c r="W899" i="1"/>
  <c r="V899" i="1"/>
  <c r="U899" i="1"/>
  <c r="S899" i="1"/>
  <c r="T899" i="1"/>
  <c r="P899" i="1"/>
  <c r="L899" i="1"/>
  <c r="C899" i="1"/>
  <c r="B899" i="1"/>
  <c r="R898" i="1"/>
  <c r="Y898" i="1"/>
  <c r="X898" i="1"/>
  <c r="W898" i="1"/>
  <c r="V898" i="1"/>
  <c r="U898" i="1"/>
  <c r="S898" i="1"/>
  <c r="T898" i="1"/>
  <c r="P898" i="1"/>
  <c r="L898" i="1"/>
  <c r="C898" i="1"/>
  <c r="B898" i="1"/>
  <c r="R897" i="1"/>
  <c r="Y897" i="1"/>
  <c r="X897" i="1"/>
  <c r="W897" i="1"/>
  <c r="V897" i="1"/>
  <c r="U897" i="1"/>
  <c r="S897" i="1"/>
  <c r="T897" i="1"/>
  <c r="P897" i="1"/>
  <c r="L897" i="1"/>
  <c r="C897" i="1"/>
  <c r="B897" i="1"/>
  <c r="R896" i="1"/>
  <c r="Y896" i="1"/>
  <c r="X896" i="1"/>
  <c r="W896" i="1"/>
  <c r="V896" i="1"/>
  <c r="U896" i="1"/>
  <c r="S896" i="1"/>
  <c r="T896" i="1"/>
  <c r="P896" i="1"/>
  <c r="L896" i="1"/>
  <c r="C896" i="1"/>
  <c r="B896" i="1"/>
  <c r="R895" i="1"/>
  <c r="Y895" i="1"/>
  <c r="X895" i="1"/>
  <c r="W895" i="1"/>
  <c r="V895" i="1"/>
  <c r="U895" i="1"/>
  <c r="S895" i="1"/>
  <c r="T895" i="1"/>
  <c r="P895" i="1"/>
  <c r="L895" i="1"/>
  <c r="C895" i="1"/>
  <c r="B895" i="1"/>
  <c r="R894" i="1"/>
  <c r="Y894" i="1"/>
  <c r="X894" i="1"/>
  <c r="W894" i="1"/>
  <c r="V894" i="1"/>
  <c r="U894" i="1"/>
  <c r="S894" i="1"/>
  <c r="T894" i="1"/>
  <c r="P894" i="1"/>
  <c r="L894" i="1"/>
  <c r="C894" i="1"/>
  <c r="B894" i="1"/>
  <c r="R893" i="1"/>
  <c r="Y893" i="1"/>
  <c r="X893" i="1"/>
  <c r="W893" i="1"/>
  <c r="V893" i="1"/>
  <c r="U893" i="1"/>
  <c r="S893" i="1"/>
  <c r="T893" i="1"/>
  <c r="P893" i="1"/>
  <c r="L893" i="1"/>
  <c r="C893" i="1"/>
  <c r="B893" i="1"/>
  <c r="R892" i="1"/>
  <c r="Y892" i="1"/>
  <c r="X892" i="1"/>
  <c r="W892" i="1"/>
  <c r="V892" i="1"/>
  <c r="U892" i="1"/>
  <c r="S892" i="1"/>
  <c r="T892" i="1"/>
  <c r="P892" i="1"/>
  <c r="L892" i="1"/>
  <c r="C892" i="1"/>
  <c r="B892" i="1"/>
  <c r="R891" i="1"/>
  <c r="Y891" i="1"/>
  <c r="X891" i="1"/>
  <c r="W891" i="1"/>
  <c r="V891" i="1"/>
  <c r="U891" i="1"/>
  <c r="S891" i="1"/>
  <c r="T891" i="1"/>
  <c r="P891" i="1"/>
  <c r="L891" i="1"/>
  <c r="C891" i="1"/>
  <c r="B891" i="1"/>
  <c r="R890" i="1"/>
  <c r="Y890" i="1"/>
  <c r="X890" i="1"/>
  <c r="W890" i="1"/>
  <c r="V890" i="1"/>
  <c r="U890" i="1"/>
  <c r="S890" i="1"/>
  <c r="T890" i="1"/>
  <c r="P890" i="1"/>
  <c r="L890" i="1"/>
  <c r="C890" i="1"/>
  <c r="B890" i="1"/>
  <c r="R889" i="1"/>
  <c r="Y889" i="1"/>
  <c r="X889" i="1"/>
  <c r="W889" i="1"/>
  <c r="V889" i="1"/>
  <c r="U889" i="1"/>
  <c r="S889" i="1"/>
  <c r="T889" i="1"/>
  <c r="P889" i="1"/>
  <c r="L889" i="1"/>
  <c r="C889" i="1"/>
  <c r="B889" i="1"/>
  <c r="R888" i="1"/>
  <c r="Y888" i="1"/>
  <c r="X888" i="1"/>
  <c r="W888" i="1"/>
  <c r="V888" i="1"/>
  <c r="U888" i="1"/>
  <c r="S888" i="1"/>
  <c r="T888" i="1"/>
  <c r="P888" i="1"/>
  <c r="L888" i="1"/>
  <c r="C888" i="1"/>
  <c r="B888" i="1"/>
  <c r="R887" i="1"/>
  <c r="Y887" i="1"/>
  <c r="X887" i="1"/>
  <c r="W887" i="1"/>
  <c r="V887" i="1"/>
  <c r="U887" i="1"/>
  <c r="S887" i="1"/>
  <c r="T887" i="1"/>
  <c r="P887" i="1"/>
  <c r="L887" i="1"/>
  <c r="C887" i="1"/>
  <c r="B887" i="1"/>
  <c r="R886" i="1"/>
  <c r="Y886" i="1"/>
  <c r="X886" i="1"/>
  <c r="W886" i="1"/>
  <c r="V886" i="1"/>
  <c r="U886" i="1"/>
  <c r="S886" i="1"/>
  <c r="T886" i="1"/>
  <c r="P886" i="1"/>
  <c r="L886" i="1"/>
  <c r="C886" i="1"/>
  <c r="B886" i="1"/>
  <c r="R885" i="1"/>
  <c r="Y885" i="1"/>
  <c r="X885" i="1"/>
  <c r="W885" i="1"/>
  <c r="V885" i="1"/>
  <c r="U885" i="1"/>
  <c r="S885" i="1"/>
  <c r="T885" i="1"/>
  <c r="P885" i="1"/>
  <c r="L885" i="1"/>
  <c r="C885" i="1"/>
  <c r="B885" i="1"/>
  <c r="R884" i="1"/>
  <c r="Y884" i="1"/>
  <c r="X884" i="1"/>
  <c r="W884" i="1"/>
  <c r="V884" i="1"/>
  <c r="U884" i="1"/>
  <c r="S884" i="1"/>
  <c r="T884" i="1"/>
  <c r="P884" i="1"/>
  <c r="L884" i="1"/>
  <c r="C884" i="1"/>
  <c r="B884" i="1"/>
  <c r="R883" i="1"/>
  <c r="Y883" i="1"/>
  <c r="X883" i="1"/>
  <c r="W883" i="1"/>
  <c r="V883" i="1"/>
  <c r="U883" i="1"/>
  <c r="S883" i="1"/>
  <c r="T883" i="1"/>
  <c r="P883" i="1"/>
  <c r="L883" i="1"/>
  <c r="C883" i="1"/>
  <c r="B883" i="1"/>
  <c r="R877" i="1"/>
  <c r="Y877" i="1"/>
  <c r="X877" i="1"/>
  <c r="W877" i="1"/>
  <c r="V877" i="1"/>
  <c r="U877" i="1"/>
  <c r="S877" i="1"/>
  <c r="T877" i="1"/>
  <c r="P877" i="1"/>
  <c r="L877" i="1"/>
  <c r="C877" i="1"/>
  <c r="B877" i="1"/>
  <c r="R876" i="1"/>
  <c r="Y876" i="1"/>
  <c r="X876" i="1"/>
  <c r="W876" i="1"/>
  <c r="V876" i="1"/>
  <c r="U876" i="1"/>
  <c r="S876" i="1"/>
  <c r="T876" i="1"/>
  <c r="P876" i="1"/>
  <c r="L876" i="1"/>
  <c r="C876" i="1"/>
  <c r="B876" i="1"/>
  <c r="R875" i="1"/>
  <c r="Y875" i="1"/>
  <c r="X875" i="1"/>
  <c r="W875" i="1"/>
  <c r="V875" i="1"/>
  <c r="U875" i="1"/>
  <c r="S875" i="1"/>
  <c r="T875" i="1"/>
  <c r="P875" i="1"/>
  <c r="L875" i="1"/>
  <c r="C875" i="1"/>
  <c r="B875" i="1"/>
  <c r="R874" i="1"/>
  <c r="Y874" i="1"/>
  <c r="X874" i="1"/>
  <c r="W874" i="1"/>
  <c r="V874" i="1"/>
  <c r="U874" i="1"/>
  <c r="S874" i="1"/>
  <c r="T874" i="1"/>
  <c r="P874" i="1"/>
  <c r="L874" i="1"/>
  <c r="C874" i="1"/>
  <c r="B874" i="1"/>
  <c r="R702" i="1"/>
  <c r="Y702" i="1"/>
  <c r="X702" i="1"/>
  <c r="W702" i="1"/>
  <c r="V702" i="1"/>
  <c r="U702" i="1"/>
  <c r="S702" i="1"/>
  <c r="T702" i="1"/>
  <c r="P702" i="1"/>
  <c r="L702" i="1"/>
  <c r="C702" i="1"/>
  <c r="B702" i="1"/>
  <c r="R701" i="1"/>
  <c r="Y701" i="1"/>
  <c r="X701" i="1"/>
  <c r="W701" i="1"/>
  <c r="V701" i="1"/>
  <c r="U701" i="1"/>
  <c r="S701" i="1"/>
  <c r="T701" i="1"/>
  <c r="P701" i="1"/>
  <c r="L701" i="1"/>
  <c r="C701" i="1"/>
  <c r="B701" i="1"/>
  <c r="R700" i="1"/>
  <c r="Y700" i="1"/>
  <c r="X700" i="1"/>
  <c r="W700" i="1"/>
  <c r="V700" i="1"/>
  <c r="U700" i="1"/>
  <c r="S700" i="1"/>
  <c r="T700" i="1"/>
  <c r="P700" i="1"/>
  <c r="L700" i="1"/>
  <c r="C700" i="1"/>
  <c r="B700" i="1"/>
  <c r="R699" i="1"/>
  <c r="Y699" i="1"/>
  <c r="X699" i="1"/>
  <c r="W699" i="1"/>
  <c r="V699" i="1"/>
  <c r="U699" i="1"/>
  <c r="S699" i="1"/>
  <c r="T699" i="1"/>
  <c r="P699" i="1"/>
  <c r="L699" i="1"/>
  <c r="C699" i="1"/>
  <c r="B699" i="1"/>
  <c r="R698" i="1"/>
  <c r="Y698" i="1"/>
  <c r="X698" i="1"/>
  <c r="W698" i="1"/>
  <c r="V698" i="1"/>
  <c r="U698" i="1"/>
  <c r="S698" i="1"/>
  <c r="T698" i="1"/>
  <c r="P698" i="1"/>
  <c r="L698" i="1"/>
  <c r="C698" i="1"/>
  <c r="B698" i="1"/>
  <c r="R697" i="1"/>
  <c r="Y697" i="1"/>
  <c r="X697" i="1"/>
  <c r="W697" i="1"/>
  <c r="V697" i="1"/>
  <c r="U697" i="1"/>
  <c r="S697" i="1"/>
  <c r="T697" i="1"/>
  <c r="P697" i="1"/>
  <c r="L697" i="1"/>
  <c r="C697" i="1"/>
  <c r="B697" i="1"/>
  <c r="R696" i="1"/>
  <c r="Y696" i="1"/>
  <c r="X696" i="1"/>
  <c r="W696" i="1"/>
  <c r="V696" i="1"/>
  <c r="U696" i="1"/>
  <c r="S696" i="1"/>
  <c r="T696" i="1"/>
  <c r="P696" i="1"/>
  <c r="L696" i="1"/>
  <c r="C696" i="1"/>
  <c r="B696" i="1"/>
  <c r="R695" i="1"/>
  <c r="Y695" i="1"/>
  <c r="X695" i="1"/>
  <c r="W695" i="1"/>
  <c r="V695" i="1"/>
  <c r="U695" i="1"/>
  <c r="S695" i="1"/>
  <c r="T695" i="1"/>
  <c r="P695" i="1"/>
  <c r="L695" i="1"/>
  <c r="C695" i="1"/>
  <c r="B695" i="1"/>
  <c r="R694" i="1"/>
  <c r="Y694" i="1"/>
  <c r="X694" i="1"/>
  <c r="W694" i="1"/>
  <c r="V694" i="1"/>
  <c r="U694" i="1"/>
  <c r="S694" i="1"/>
  <c r="T694" i="1"/>
  <c r="P694" i="1"/>
  <c r="L694" i="1"/>
  <c r="C694" i="1"/>
  <c r="B694" i="1"/>
  <c r="R693" i="1"/>
  <c r="Y693" i="1"/>
  <c r="X693" i="1"/>
  <c r="W693" i="1"/>
  <c r="V693" i="1"/>
  <c r="U693" i="1"/>
  <c r="S693" i="1"/>
  <c r="T693" i="1"/>
  <c r="P693" i="1"/>
  <c r="L693" i="1"/>
  <c r="C693" i="1"/>
  <c r="B693" i="1"/>
  <c r="R692" i="1"/>
  <c r="Y692" i="1"/>
  <c r="X692" i="1"/>
  <c r="W692" i="1"/>
  <c r="V692" i="1"/>
  <c r="U692" i="1"/>
  <c r="S692" i="1"/>
  <c r="T692" i="1"/>
  <c r="P692" i="1"/>
  <c r="L692" i="1"/>
  <c r="C692" i="1"/>
  <c r="B692" i="1"/>
  <c r="R691" i="1"/>
  <c r="Y691" i="1"/>
  <c r="X691" i="1"/>
  <c r="W691" i="1"/>
  <c r="V691" i="1"/>
  <c r="U691" i="1"/>
  <c r="S691" i="1"/>
  <c r="T691" i="1"/>
  <c r="P691" i="1"/>
  <c r="L691" i="1"/>
  <c r="C691" i="1"/>
  <c r="B691" i="1"/>
  <c r="R690" i="1"/>
  <c r="Y690" i="1"/>
  <c r="X690" i="1"/>
  <c r="W690" i="1"/>
  <c r="V690" i="1"/>
  <c r="U690" i="1"/>
  <c r="S690" i="1"/>
  <c r="T690" i="1"/>
  <c r="P690" i="1"/>
  <c r="L690" i="1"/>
  <c r="C690" i="1"/>
  <c r="B690" i="1"/>
  <c r="R682" i="1"/>
  <c r="Y682" i="1"/>
  <c r="X682" i="1"/>
  <c r="W682" i="1"/>
  <c r="V682" i="1"/>
  <c r="U682" i="1"/>
  <c r="S682" i="1"/>
  <c r="T682" i="1"/>
  <c r="P682" i="1"/>
  <c r="L682" i="1"/>
  <c r="C682" i="1"/>
  <c r="B682" i="1"/>
  <c r="R681" i="1"/>
  <c r="Y681" i="1"/>
  <c r="X681" i="1"/>
  <c r="W681" i="1"/>
  <c r="V681" i="1"/>
  <c r="U681" i="1"/>
  <c r="S681" i="1"/>
  <c r="T681" i="1"/>
  <c r="P681" i="1"/>
  <c r="L681" i="1"/>
  <c r="C681" i="1"/>
  <c r="B681" i="1"/>
  <c r="R680" i="1"/>
  <c r="Y680" i="1"/>
  <c r="X680" i="1"/>
  <c r="W680" i="1"/>
  <c r="V680" i="1"/>
  <c r="U680" i="1"/>
  <c r="S680" i="1"/>
  <c r="T680" i="1"/>
  <c r="P680" i="1"/>
  <c r="L680" i="1"/>
  <c r="C680" i="1"/>
  <c r="B680" i="1"/>
  <c r="R679" i="1"/>
  <c r="Y679" i="1"/>
  <c r="X679" i="1"/>
  <c r="W679" i="1"/>
  <c r="V679" i="1"/>
  <c r="U679" i="1"/>
  <c r="S679" i="1"/>
  <c r="T679" i="1"/>
  <c r="P679" i="1"/>
  <c r="L679" i="1"/>
  <c r="C679" i="1"/>
  <c r="B679" i="1"/>
  <c r="R678" i="1"/>
  <c r="Y678" i="1"/>
  <c r="X678" i="1"/>
  <c r="W678" i="1"/>
  <c r="V678" i="1"/>
  <c r="U678" i="1"/>
  <c r="S678" i="1"/>
  <c r="T678" i="1"/>
  <c r="P678" i="1"/>
  <c r="L678" i="1"/>
  <c r="C678" i="1"/>
  <c r="B678" i="1"/>
  <c r="R677" i="1"/>
  <c r="Y677" i="1"/>
  <c r="X677" i="1"/>
  <c r="W677" i="1"/>
  <c r="V677" i="1"/>
  <c r="U677" i="1"/>
  <c r="S677" i="1"/>
  <c r="T677" i="1"/>
  <c r="P677" i="1"/>
  <c r="L677" i="1"/>
  <c r="C677" i="1"/>
  <c r="B677" i="1"/>
  <c r="R676" i="1"/>
  <c r="Y676" i="1"/>
  <c r="X676" i="1"/>
  <c r="W676" i="1"/>
  <c r="V676" i="1"/>
  <c r="U676" i="1"/>
  <c r="S676" i="1"/>
  <c r="T676" i="1"/>
  <c r="P676" i="1"/>
  <c r="L676" i="1"/>
  <c r="C676" i="1"/>
  <c r="B676" i="1"/>
  <c r="R675" i="1"/>
  <c r="Y675" i="1"/>
  <c r="X675" i="1"/>
  <c r="W675" i="1"/>
  <c r="V675" i="1"/>
  <c r="U675" i="1"/>
  <c r="S675" i="1"/>
  <c r="T675" i="1"/>
  <c r="P675" i="1"/>
  <c r="L675" i="1"/>
  <c r="C675" i="1"/>
  <c r="B675" i="1"/>
  <c r="R674" i="1"/>
  <c r="Y674" i="1"/>
  <c r="X674" i="1"/>
  <c r="W674" i="1"/>
  <c r="V674" i="1"/>
  <c r="U674" i="1"/>
  <c r="S674" i="1"/>
  <c r="T674" i="1"/>
  <c r="P674" i="1"/>
  <c r="L674" i="1"/>
  <c r="C674" i="1"/>
  <c r="B674" i="1"/>
  <c r="R673" i="1"/>
  <c r="Y673" i="1"/>
  <c r="X673" i="1"/>
  <c r="W673" i="1"/>
  <c r="V673" i="1"/>
  <c r="U673" i="1"/>
  <c r="S673" i="1"/>
  <c r="T673" i="1"/>
  <c r="P673" i="1"/>
  <c r="L673" i="1"/>
  <c r="C673" i="1"/>
  <c r="B673" i="1"/>
  <c r="R672" i="1"/>
  <c r="Y672" i="1"/>
  <c r="X672" i="1"/>
  <c r="W672" i="1"/>
  <c r="V672" i="1"/>
  <c r="U672" i="1"/>
  <c r="S672" i="1"/>
  <c r="T672" i="1"/>
  <c r="P672" i="1"/>
  <c r="L672" i="1"/>
  <c r="C672" i="1"/>
  <c r="B672" i="1"/>
  <c r="R671" i="1"/>
  <c r="Y671" i="1"/>
  <c r="X671" i="1"/>
  <c r="W671" i="1"/>
  <c r="V671" i="1"/>
  <c r="U671" i="1"/>
  <c r="S671" i="1"/>
  <c r="T671" i="1"/>
  <c r="P671" i="1"/>
  <c r="L671" i="1"/>
  <c r="C671" i="1"/>
  <c r="B671" i="1"/>
  <c r="R670" i="1"/>
  <c r="Y670" i="1"/>
  <c r="X670" i="1"/>
  <c r="W670" i="1"/>
  <c r="V670" i="1"/>
  <c r="U670" i="1"/>
  <c r="S670" i="1"/>
  <c r="T670" i="1"/>
  <c r="P670" i="1"/>
  <c r="L670" i="1"/>
  <c r="C670" i="1"/>
  <c r="B670" i="1"/>
  <c r="R669" i="1"/>
  <c r="Y669" i="1"/>
  <c r="X669" i="1"/>
  <c r="W669" i="1"/>
  <c r="V669" i="1"/>
  <c r="U669" i="1"/>
  <c r="S669" i="1"/>
  <c r="T669" i="1"/>
  <c r="P669" i="1"/>
  <c r="L669" i="1"/>
  <c r="C669" i="1"/>
  <c r="B669" i="1"/>
  <c r="R668" i="1"/>
  <c r="Y668" i="1"/>
  <c r="X668" i="1"/>
  <c r="W668" i="1"/>
  <c r="V668" i="1"/>
  <c r="U668" i="1"/>
  <c r="S668" i="1"/>
  <c r="T668" i="1"/>
  <c r="P668" i="1"/>
  <c r="L668" i="1"/>
  <c r="C668" i="1"/>
  <c r="B668" i="1"/>
  <c r="R667" i="1"/>
  <c r="Y667" i="1"/>
  <c r="X667" i="1"/>
  <c r="W667" i="1"/>
  <c r="V667" i="1"/>
  <c r="U667" i="1"/>
  <c r="S667" i="1"/>
  <c r="T667" i="1"/>
  <c r="P667" i="1"/>
  <c r="L667" i="1"/>
  <c r="C667" i="1"/>
  <c r="B667" i="1"/>
  <c r="R666" i="1"/>
  <c r="Y666" i="1"/>
  <c r="X666" i="1"/>
  <c r="W666" i="1"/>
  <c r="V666" i="1"/>
  <c r="U666" i="1"/>
  <c r="S666" i="1"/>
  <c r="T666" i="1"/>
  <c r="P666" i="1"/>
  <c r="L666" i="1"/>
  <c r="C666" i="1"/>
  <c r="B666" i="1"/>
  <c r="R665" i="1"/>
  <c r="Y665" i="1"/>
  <c r="X665" i="1"/>
  <c r="W665" i="1"/>
  <c r="V665" i="1"/>
  <c r="U665" i="1"/>
  <c r="S665" i="1"/>
  <c r="T665" i="1"/>
  <c r="P665" i="1"/>
  <c r="L665" i="1"/>
  <c r="C665" i="1"/>
  <c r="B665" i="1"/>
  <c r="R664" i="1"/>
  <c r="Y664" i="1"/>
  <c r="X664" i="1"/>
  <c r="W664" i="1"/>
  <c r="V664" i="1"/>
  <c r="U664" i="1"/>
  <c r="S664" i="1"/>
  <c r="T664" i="1"/>
  <c r="P664" i="1"/>
  <c r="L664" i="1"/>
  <c r="C664" i="1"/>
  <c r="B664" i="1"/>
  <c r="R663" i="1"/>
  <c r="Y663" i="1"/>
  <c r="X663" i="1"/>
  <c r="W663" i="1"/>
  <c r="V663" i="1"/>
  <c r="U663" i="1"/>
  <c r="S663" i="1"/>
  <c r="T663" i="1"/>
  <c r="P663" i="1"/>
  <c r="L663" i="1"/>
  <c r="C663" i="1"/>
  <c r="B663" i="1"/>
  <c r="R662" i="1"/>
  <c r="Y662" i="1"/>
  <c r="X662" i="1"/>
  <c r="W662" i="1"/>
  <c r="V662" i="1"/>
  <c r="U662" i="1"/>
  <c r="S662" i="1"/>
  <c r="T662" i="1"/>
  <c r="P662" i="1"/>
  <c r="L662" i="1"/>
  <c r="C662" i="1"/>
  <c r="B662" i="1"/>
  <c r="R661" i="1"/>
  <c r="Y661" i="1"/>
  <c r="X661" i="1"/>
  <c r="W661" i="1"/>
  <c r="V661" i="1"/>
  <c r="U661" i="1"/>
  <c r="S661" i="1"/>
  <c r="T661" i="1"/>
  <c r="P661" i="1"/>
  <c r="L661" i="1"/>
  <c r="C661" i="1"/>
  <c r="B661" i="1"/>
  <c r="R660" i="1"/>
  <c r="Y660" i="1"/>
  <c r="X660" i="1"/>
  <c r="W660" i="1"/>
  <c r="V660" i="1"/>
  <c r="U660" i="1"/>
  <c r="S660" i="1"/>
  <c r="T660" i="1"/>
  <c r="P660" i="1"/>
  <c r="L660" i="1"/>
  <c r="C660" i="1"/>
  <c r="B660" i="1"/>
  <c r="R659" i="1"/>
  <c r="Y659" i="1"/>
  <c r="X659" i="1"/>
  <c r="W659" i="1"/>
  <c r="V659" i="1"/>
  <c r="U659" i="1"/>
  <c r="S659" i="1"/>
  <c r="T659" i="1"/>
  <c r="P659" i="1"/>
  <c r="L659" i="1"/>
  <c r="C659" i="1"/>
  <c r="B659" i="1"/>
  <c r="R658" i="1"/>
  <c r="Y658" i="1"/>
  <c r="X658" i="1"/>
  <c r="W658" i="1"/>
  <c r="V658" i="1"/>
  <c r="U658" i="1"/>
  <c r="S658" i="1"/>
  <c r="T658" i="1"/>
  <c r="P658" i="1"/>
  <c r="L658" i="1"/>
  <c r="C658" i="1"/>
  <c r="B658" i="1"/>
  <c r="R657" i="1"/>
  <c r="Y657" i="1"/>
  <c r="X657" i="1"/>
  <c r="W657" i="1"/>
  <c r="V657" i="1"/>
  <c r="U657" i="1"/>
  <c r="S657" i="1"/>
  <c r="T657" i="1"/>
  <c r="P657" i="1"/>
  <c r="L657" i="1"/>
  <c r="C657" i="1"/>
  <c r="B657" i="1"/>
  <c r="R656" i="1"/>
  <c r="Y656" i="1"/>
  <c r="X656" i="1"/>
  <c r="W656" i="1"/>
  <c r="V656" i="1"/>
  <c r="U656" i="1"/>
  <c r="S656" i="1"/>
  <c r="T656" i="1"/>
  <c r="P656" i="1"/>
  <c r="L656" i="1"/>
  <c r="C656" i="1"/>
  <c r="B656" i="1"/>
  <c r="R655" i="1"/>
  <c r="Y655" i="1"/>
  <c r="X655" i="1"/>
  <c r="W655" i="1"/>
  <c r="V655" i="1"/>
  <c r="U655" i="1"/>
  <c r="S655" i="1"/>
  <c r="T655" i="1"/>
  <c r="P655" i="1"/>
  <c r="L655" i="1"/>
  <c r="C655" i="1"/>
  <c r="B655" i="1"/>
  <c r="R654" i="1"/>
  <c r="Y654" i="1"/>
  <c r="X654" i="1"/>
  <c r="W654" i="1"/>
  <c r="V654" i="1"/>
  <c r="U654" i="1"/>
  <c r="S654" i="1"/>
  <c r="T654" i="1"/>
  <c r="P654" i="1"/>
  <c r="L654" i="1"/>
  <c r="C654" i="1"/>
  <c r="B654" i="1"/>
  <c r="R653" i="1"/>
  <c r="Y653" i="1"/>
  <c r="X653" i="1"/>
  <c r="W653" i="1"/>
  <c r="V653" i="1"/>
  <c r="U653" i="1"/>
  <c r="S653" i="1"/>
  <c r="T653" i="1"/>
  <c r="P653" i="1"/>
  <c r="L653" i="1"/>
  <c r="C653" i="1"/>
  <c r="B653" i="1"/>
  <c r="R652" i="1"/>
  <c r="Y652" i="1"/>
  <c r="X652" i="1"/>
  <c r="W652" i="1"/>
  <c r="V652" i="1"/>
  <c r="U652" i="1"/>
  <c r="S652" i="1"/>
  <c r="T652" i="1"/>
  <c r="P652" i="1"/>
  <c r="L652" i="1"/>
  <c r="C652" i="1"/>
  <c r="B652" i="1"/>
  <c r="R651" i="1"/>
  <c r="Y651" i="1"/>
  <c r="X651" i="1"/>
  <c r="W651" i="1"/>
  <c r="V651" i="1"/>
  <c r="U651" i="1"/>
  <c r="S651" i="1"/>
  <c r="T651" i="1"/>
  <c r="P651" i="1"/>
  <c r="L651" i="1"/>
  <c r="C651" i="1"/>
  <c r="B651" i="1"/>
  <c r="R650" i="1"/>
  <c r="Y650" i="1"/>
  <c r="X650" i="1"/>
  <c r="W650" i="1"/>
  <c r="V650" i="1"/>
  <c r="U650" i="1"/>
  <c r="S650" i="1"/>
  <c r="T650" i="1"/>
  <c r="P650" i="1"/>
  <c r="L650" i="1"/>
  <c r="C650" i="1"/>
  <c r="B650" i="1"/>
  <c r="R649" i="1"/>
  <c r="Y649" i="1"/>
  <c r="X649" i="1"/>
  <c r="W649" i="1"/>
  <c r="V649" i="1"/>
  <c r="U649" i="1"/>
  <c r="S649" i="1"/>
  <c r="T649" i="1"/>
  <c r="P649" i="1"/>
  <c r="L649" i="1"/>
  <c r="C649" i="1"/>
  <c r="B649" i="1"/>
  <c r="R648" i="1"/>
  <c r="Y648" i="1"/>
  <c r="X648" i="1"/>
  <c r="W648" i="1"/>
  <c r="V648" i="1"/>
  <c r="U648" i="1"/>
  <c r="S648" i="1"/>
  <c r="T648" i="1"/>
  <c r="P648" i="1"/>
  <c r="L648" i="1"/>
  <c r="C648" i="1"/>
  <c r="B648" i="1"/>
  <c r="R647" i="1"/>
  <c r="Y647" i="1"/>
  <c r="X647" i="1"/>
  <c r="W647" i="1"/>
  <c r="V647" i="1"/>
  <c r="U647" i="1"/>
  <c r="S647" i="1"/>
  <c r="T647" i="1"/>
  <c r="P647" i="1"/>
  <c r="L647" i="1"/>
  <c r="C647" i="1"/>
  <c r="B647" i="1"/>
  <c r="R646" i="1"/>
  <c r="Y646" i="1"/>
  <c r="X646" i="1"/>
  <c r="W646" i="1"/>
  <c r="V646" i="1"/>
  <c r="U646" i="1"/>
  <c r="S646" i="1"/>
  <c r="T646" i="1"/>
  <c r="P646" i="1"/>
  <c r="L646" i="1"/>
  <c r="C646" i="1"/>
  <c r="B646" i="1"/>
  <c r="R645" i="1"/>
  <c r="Y645" i="1"/>
  <c r="X645" i="1"/>
  <c r="W645" i="1"/>
  <c r="V645" i="1"/>
  <c r="U645" i="1"/>
  <c r="S645" i="1"/>
  <c r="T645" i="1"/>
  <c r="P645" i="1"/>
  <c r="L645" i="1"/>
  <c r="C645" i="1"/>
  <c r="B645" i="1"/>
  <c r="R644" i="1"/>
  <c r="Y644" i="1"/>
  <c r="X644" i="1"/>
  <c r="W644" i="1"/>
  <c r="V644" i="1"/>
  <c r="U644" i="1"/>
  <c r="S644" i="1"/>
  <c r="T644" i="1"/>
  <c r="P644" i="1"/>
  <c r="L644" i="1"/>
  <c r="C644" i="1"/>
  <c r="B644" i="1"/>
  <c r="R643" i="1"/>
  <c r="Y643" i="1"/>
  <c r="X643" i="1"/>
  <c r="W643" i="1"/>
  <c r="V643" i="1"/>
  <c r="U643" i="1"/>
  <c r="S643" i="1"/>
  <c r="T643" i="1"/>
  <c r="P643" i="1"/>
  <c r="L643" i="1"/>
  <c r="C643" i="1"/>
  <c r="B643" i="1"/>
  <c r="R642" i="1"/>
  <c r="Y642" i="1"/>
  <c r="X642" i="1"/>
  <c r="W642" i="1"/>
  <c r="V642" i="1"/>
  <c r="U642" i="1"/>
  <c r="S642" i="1"/>
  <c r="T642" i="1"/>
  <c r="P642" i="1"/>
  <c r="L642" i="1"/>
  <c r="C642" i="1"/>
  <c r="B642" i="1"/>
  <c r="R641" i="1"/>
  <c r="Y641" i="1"/>
  <c r="X641" i="1"/>
  <c r="W641" i="1"/>
  <c r="V641" i="1"/>
  <c r="U641" i="1"/>
  <c r="S641" i="1"/>
  <c r="T641" i="1"/>
  <c r="P641" i="1"/>
  <c r="L641" i="1"/>
  <c r="C641" i="1"/>
  <c r="B641" i="1"/>
  <c r="R640" i="1"/>
  <c r="Y640" i="1"/>
  <c r="X640" i="1"/>
  <c r="W640" i="1"/>
  <c r="V640" i="1"/>
  <c r="U640" i="1"/>
  <c r="S640" i="1"/>
  <c r="T640" i="1"/>
  <c r="P640" i="1"/>
  <c r="L640" i="1"/>
  <c r="C640" i="1"/>
  <c r="B640" i="1"/>
  <c r="R639" i="1"/>
  <c r="Y639" i="1"/>
  <c r="X639" i="1"/>
  <c r="W639" i="1"/>
  <c r="V639" i="1"/>
  <c r="U639" i="1"/>
  <c r="S639" i="1"/>
  <c r="T639" i="1"/>
  <c r="P639" i="1"/>
  <c r="L639" i="1"/>
  <c r="C639" i="1"/>
  <c r="B639" i="1"/>
  <c r="R638" i="1"/>
  <c r="Y638" i="1"/>
  <c r="X638" i="1"/>
  <c r="W638" i="1"/>
  <c r="V638" i="1"/>
  <c r="U638" i="1"/>
  <c r="S638" i="1"/>
  <c r="T638" i="1"/>
  <c r="P638" i="1"/>
  <c r="L638" i="1"/>
  <c r="C638" i="1"/>
  <c r="B638" i="1"/>
  <c r="R637" i="1"/>
  <c r="Y637" i="1"/>
  <c r="X637" i="1"/>
  <c r="W637" i="1"/>
  <c r="V637" i="1"/>
  <c r="U637" i="1"/>
  <c r="S637" i="1"/>
  <c r="T637" i="1"/>
  <c r="P637" i="1"/>
  <c r="L637" i="1"/>
  <c r="C637" i="1"/>
  <c r="B637" i="1"/>
  <c r="R636" i="1"/>
  <c r="Y636" i="1"/>
  <c r="X636" i="1"/>
  <c r="W636" i="1"/>
  <c r="V636" i="1"/>
  <c r="U636" i="1"/>
  <c r="S636" i="1"/>
  <c r="T636" i="1"/>
  <c r="P636" i="1"/>
  <c r="L636" i="1"/>
  <c r="C636" i="1"/>
  <c r="B636" i="1"/>
  <c r="R635" i="1"/>
  <c r="Y635" i="1"/>
  <c r="X635" i="1"/>
  <c r="W635" i="1"/>
  <c r="V635" i="1"/>
  <c r="U635" i="1"/>
  <c r="S635" i="1"/>
  <c r="T635" i="1"/>
  <c r="P635" i="1"/>
  <c r="L635" i="1"/>
  <c r="C635" i="1"/>
  <c r="B635" i="1"/>
  <c r="R634" i="1"/>
  <c r="Y634" i="1"/>
  <c r="X634" i="1"/>
  <c r="W634" i="1"/>
  <c r="V634" i="1"/>
  <c r="U634" i="1"/>
  <c r="S634" i="1"/>
  <c r="T634" i="1"/>
  <c r="P634" i="1"/>
  <c r="L634" i="1"/>
  <c r="C634" i="1"/>
  <c r="B634" i="1"/>
  <c r="R633" i="1"/>
  <c r="Y633" i="1"/>
  <c r="X633" i="1"/>
  <c r="W633" i="1"/>
  <c r="V633" i="1"/>
  <c r="U633" i="1"/>
  <c r="S633" i="1"/>
  <c r="T633" i="1"/>
  <c r="P633" i="1"/>
  <c r="L633" i="1"/>
  <c r="C633" i="1"/>
  <c r="B633" i="1"/>
  <c r="R632" i="1"/>
  <c r="Y632" i="1"/>
  <c r="X632" i="1"/>
  <c r="W632" i="1"/>
  <c r="V632" i="1"/>
  <c r="U632" i="1"/>
  <c r="S632" i="1"/>
  <c r="T632" i="1"/>
  <c r="P632" i="1"/>
  <c r="L632" i="1"/>
  <c r="C632" i="1"/>
  <c r="B632" i="1"/>
  <c r="R631" i="1"/>
  <c r="Y631" i="1"/>
  <c r="X631" i="1"/>
  <c r="W631" i="1"/>
  <c r="V631" i="1"/>
  <c r="U631" i="1"/>
  <c r="S631" i="1"/>
  <c r="T631" i="1"/>
  <c r="P631" i="1"/>
  <c r="L631" i="1"/>
  <c r="C631" i="1"/>
  <c r="B631" i="1"/>
  <c r="R630" i="1"/>
  <c r="Y630" i="1"/>
  <c r="X630" i="1"/>
  <c r="W630" i="1"/>
  <c r="V630" i="1"/>
  <c r="U630" i="1"/>
  <c r="S630" i="1"/>
  <c r="T630" i="1"/>
  <c r="P630" i="1"/>
  <c r="L630" i="1"/>
  <c r="C630" i="1"/>
  <c r="B630" i="1"/>
  <c r="R629" i="1"/>
  <c r="Y629" i="1"/>
  <c r="X629" i="1"/>
  <c r="W629" i="1"/>
  <c r="V629" i="1"/>
  <c r="U629" i="1"/>
  <c r="S629" i="1"/>
  <c r="T629" i="1"/>
  <c r="P629" i="1"/>
  <c r="L629" i="1"/>
  <c r="C629" i="1"/>
  <c r="B629" i="1"/>
  <c r="R628" i="1"/>
  <c r="Y628" i="1"/>
  <c r="X628" i="1"/>
  <c r="W628" i="1"/>
  <c r="V628" i="1"/>
  <c r="U628" i="1"/>
  <c r="S628" i="1"/>
  <c r="T628" i="1"/>
  <c r="P628" i="1"/>
  <c r="L628" i="1"/>
  <c r="C628" i="1"/>
  <c r="B628" i="1"/>
  <c r="R707" i="1"/>
  <c r="Y707" i="1"/>
  <c r="X707" i="1"/>
  <c r="W707" i="1"/>
  <c r="V707" i="1"/>
  <c r="U707" i="1"/>
  <c r="S707" i="1"/>
  <c r="T707" i="1"/>
  <c r="P707" i="1"/>
  <c r="L707" i="1"/>
  <c r="C707" i="1"/>
  <c r="B707" i="1"/>
  <c r="R706" i="1"/>
  <c r="Y706" i="1"/>
  <c r="X706" i="1"/>
  <c r="W706" i="1"/>
  <c r="V706" i="1"/>
  <c r="U706" i="1"/>
  <c r="S706" i="1"/>
  <c r="T706" i="1"/>
  <c r="P706" i="1"/>
  <c r="L706" i="1"/>
  <c r="C706" i="1"/>
  <c r="B706" i="1"/>
  <c r="R705" i="1"/>
  <c r="Y705" i="1"/>
  <c r="X705" i="1"/>
  <c r="W705" i="1"/>
  <c r="V705" i="1"/>
  <c r="U705" i="1"/>
  <c r="S705" i="1"/>
  <c r="T705" i="1"/>
  <c r="P705" i="1"/>
  <c r="L705" i="1"/>
  <c r="C705" i="1"/>
  <c r="B705" i="1"/>
  <c r="R704" i="1"/>
  <c r="Y704" i="1"/>
  <c r="X704" i="1"/>
  <c r="W704" i="1"/>
  <c r="V704" i="1"/>
  <c r="U704" i="1"/>
  <c r="S704" i="1"/>
  <c r="T704" i="1"/>
  <c r="P704" i="1"/>
  <c r="L704" i="1"/>
  <c r="C704" i="1"/>
  <c r="B704" i="1"/>
  <c r="R703" i="1"/>
  <c r="Y703" i="1"/>
  <c r="X703" i="1"/>
  <c r="W703" i="1"/>
  <c r="V703" i="1"/>
  <c r="U703" i="1"/>
  <c r="S703" i="1"/>
  <c r="T703" i="1"/>
  <c r="P703" i="1"/>
  <c r="L703" i="1"/>
  <c r="C703" i="1"/>
  <c r="B703" i="1"/>
  <c r="R689" i="1"/>
  <c r="Y689" i="1"/>
  <c r="X689" i="1"/>
  <c r="W689" i="1"/>
  <c r="V689" i="1"/>
  <c r="U689" i="1"/>
  <c r="S689" i="1"/>
  <c r="T689" i="1"/>
  <c r="P689" i="1"/>
  <c r="L689" i="1"/>
  <c r="C689" i="1"/>
  <c r="B689" i="1"/>
  <c r="R688" i="1"/>
  <c r="Y688" i="1"/>
  <c r="X688" i="1"/>
  <c r="W688" i="1"/>
  <c r="V688" i="1"/>
  <c r="U688" i="1"/>
  <c r="S688" i="1"/>
  <c r="T688" i="1"/>
  <c r="P688" i="1"/>
  <c r="L688" i="1"/>
  <c r="C688" i="1"/>
  <c r="B688" i="1"/>
  <c r="R687" i="1"/>
  <c r="Y687" i="1"/>
  <c r="X687" i="1"/>
  <c r="W687" i="1"/>
  <c r="V687" i="1"/>
  <c r="U687" i="1"/>
  <c r="S687" i="1"/>
  <c r="T687" i="1"/>
  <c r="P687" i="1"/>
  <c r="L687" i="1"/>
  <c r="C687" i="1"/>
  <c r="B687" i="1"/>
  <c r="R686" i="1"/>
  <c r="Y686" i="1"/>
  <c r="X686" i="1"/>
  <c r="W686" i="1"/>
  <c r="V686" i="1"/>
  <c r="U686" i="1"/>
  <c r="S686" i="1"/>
  <c r="T686" i="1"/>
  <c r="P686" i="1"/>
  <c r="L686" i="1"/>
  <c r="C686" i="1"/>
  <c r="B686" i="1"/>
  <c r="R685" i="1"/>
  <c r="Y685" i="1"/>
  <c r="X685" i="1"/>
  <c r="W685" i="1"/>
  <c r="V685" i="1"/>
  <c r="U685" i="1"/>
  <c r="S685" i="1"/>
  <c r="T685" i="1"/>
  <c r="P685" i="1"/>
  <c r="L685" i="1"/>
  <c r="C685" i="1"/>
  <c r="B685" i="1"/>
  <c r="R684" i="1"/>
  <c r="Y684" i="1"/>
  <c r="X684" i="1"/>
  <c r="W684" i="1"/>
  <c r="V684" i="1"/>
  <c r="U684" i="1"/>
  <c r="S684" i="1"/>
  <c r="T684" i="1"/>
  <c r="P684" i="1"/>
  <c r="L684" i="1"/>
  <c r="C684" i="1"/>
  <c r="B684" i="1"/>
  <c r="R683" i="1"/>
  <c r="Y683" i="1"/>
  <c r="X683" i="1"/>
  <c r="W683" i="1"/>
  <c r="V683" i="1"/>
  <c r="U683" i="1"/>
  <c r="S683" i="1"/>
  <c r="T683" i="1"/>
  <c r="P683" i="1"/>
  <c r="L683" i="1"/>
  <c r="C683" i="1"/>
  <c r="B683" i="1"/>
  <c r="R627" i="1"/>
  <c r="Y627" i="1"/>
  <c r="X627" i="1"/>
  <c r="W627" i="1"/>
  <c r="V627" i="1"/>
  <c r="U627" i="1"/>
  <c r="S627" i="1"/>
  <c r="T627" i="1"/>
  <c r="P627" i="1"/>
  <c r="L627" i="1"/>
  <c r="C627" i="1"/>
  <c r="B627" i="1"/>
  <c r="R626" i="1"/>
  <c r="Y626" i="1"/>
  <c r="X626" i="1"/>
  <c r="W626" i="1"/>
  <c r="V626" i="1"/>
  <c r="U626" i="1"/>
  <c r="S626" i="1"/>
  <c r="T626" i="1"/>
  <c r="P626" i="1"/>
  <c r="L626" i="1"/>
  <c r="C626" i="1"/>
  <c r="B626" i="1"/>
  <c r="R625" i="1"/>
  <c r="Y625" i="1"/>
  <c r="X625" i="1"/>
  <c r="W625" i="1"/>
  <c r="V625" i="1"/>
  <c r="U625" i="1"/>
  <c r="S625" i="1"/>
  <c r="T625" i="1"/>
  <c r="P625" i="1"/>
  <c r="L625" i="1"/>
  <c r="C625" i="1"/>
  <c r="B625" i="1"/>
  <c r="R624" i="1"/>
  <c r="Y624" i="1"/>
  <c r="X624" i="1"/>
  <c r="W624" i="1"/>
  <c r="V624" i="1"/>
  <c r="U624" i="1"/>
  <c r="S624" i="1"/>
  <c r="T624" i="1"/>
  <c r="P624" i="1"/>
  <c r="L624" i="1"/>
  <c r="C624" i="1"/>
  <c r="B624" i="1"/>
  <c r="R623" i="1"/>
  <c r="Y623" i="1"/>
  <c r="X623" i="1"/>
  <c r="W623" i="1"/>
  <c r="V623" i="1"/>
  <c r="U623" i="1"/>
  <c r="S623" i="1"/>
  <c r="T623" i="1"/>
  <c r="P623" i="1"/>
  <c r="L623" i="1"/>
  <c r="C623" i="1"/>
  <c r="B623" i="1"/>
  <c r="R622" i="1"/>
  <c r="Y622" i="1"/>
  <c r="X622" i="1"/>
  <c r="W622" i="1"/>
  <c r="V622" i="1"/>
  <c r="U622" i="1"/>
  <c r="S622" i="1"/>
  <c r="T622" i="1"/>
  <c r="P622" i="1"/>
  <c r="L622" i="1"/>
  <c r="C622" i="1"/>
  <c r="B622" i="1"/>
  <c r="R621" i="1"/>
  <c r="Y621" i="1"/>
  <c r="X621" i="1"/>
  <c r="W621" i="1"/>
  <c r="V621" i="1"/>
  <c r="U621" i="1"/>
  <c r="S621" i="1"/>
  <c r="T621" i="1"/>
  <c r="P621" i="1"/>
  <c r="L621" i="1"/>
  <c r="C621" i="1"/>
  <c r="B621" i="1"/>
  <c r="R620" i="1"/>
  <c r="Y620" i="1"/>
  <c r="X620" i="1"/>
  <c r="W620" i="1"/>
  <c r="V620" i="1"/>
  <c r="U620" i="1"/>
  <c r="S620" i="1"/>
  <c r="T620" i="1"/>
  <c r="P620" i="1"/>
  <c r="L620" i="1"/>
  <c r="C620" i="1"/>
  <c r="B620" i="1"/>
  <c r="R619" i="1"/>
  <c r="Y619" i="1"/>
  <c r="X619" i="1"/>
  <c r="W619" i="1"/>
  <c r="V619" i="1"/>
  <c r="U619" i="1"/>
  <c r="S619" i="1"/>
  <c r="T619" i="1"/>
  <c r="P619" i="1"/>
  <c r="L619" i="1"/>
  <c r="C619" i="1"/>
  <c r="B619" i="1"/>
  <c r="R220" i="1"/>
  <c r="Y220" i="1"/>
  <c r="X220" i="1"/>
  <c r="W220" i="1"/>
  <c r="V220" i="1"/>
  <c r="U220" i="1"/>
  <c r="S220" i="1"/>
  <c r="T220" i="1"/>
  <c r="P220" i="1"/>
  <c r="L220" i="1"/>
  <c r="C220" i="1"/>
  <c r="B220" i="1"/>
  <c r="R218" i="1"/>
  <c r="Y218" i="1"/>
  <c r="X218" i="1"/>
  <c r="W218" i="1"/>
  <c r="V218" i="1"/>
  <c r="U218" i="1"/>
  <c r="S218" i="1"/>
  <c r="T218" i="1"/>
  <c r="P218" i="1"/>
  <c r="L218" i="1"/>
  <c r="C218" i="1"/>
  <c r="B218" i="1"/>
  <c r="R216" i="1"/>
  <c r="Y216" i="1"/>
  <c r="X216" i="1"/>
  <c r="W216" i="1"/>
  <c r="V216" i="1"/>
  <c r="U216" i="1"/>
  <c r="S216" i="1"/>
  <c r="T216" i="1"/>
  <c r="P216" i="1"/>
  <c r="L216" i="1"/>
  <c r="C216" i="1"/>
  <c r="B216" i="1"/>
  <c r="R214" i="1"/>
  <c r="Y214" i="1"/>
  <c r="X214" i="1"/>
  <c r="W214" i="1"/>
  <c r="V214" i="1"/>
  <c r="U214" i="1"/>
  <c r="S214" i="1"/>
  <c r="T214" i="1"/>
  <c r="P214" i="1"/>
  <c r="L214" i="1"/>
  <c r="C214" i="1"/>
  <c r="B214" i="1"/>
  <c r="R212" i="1"/>
  <c r="Y212" i="1"/>
  <c r="X212" i="1"/>
  <c r="W212" i="1"/>
  <c r="V212" i="1"/>
  <c r="U212" i="1"/>
  <c r="S212" i="1"/>
  <c r="T212" i="1"/>
  <c r="P212" i="1"/>
  <c r="L212" i="1"/>
  <c r="C212" i="1"/>
  <c r="B212" i="1"/>
  <c r="R210" i="1"/>
  <c r="Y210" i="1"/>
  <c r="X210" i="1"/>
  <c r="W210" i="1"/>
  <c r="V210" i="1"/>
  <c r="U210" i="1"/>
  <c r="S210" i="1"/>
  <c r="T210" i="1"/>
  <c r="P210" i="1"/>
  <c r="L210" i="1"/>
  <c r="C210" i="1"/>
  <c r="B210" i="1"/>
  <c r="R208" i="1"/>
  <c r="Y208" i="1"/>
  <c r="X208" i="1"/>
  <c r="W208" i="1"/>
  <c r="V208" i="1"/>
  <c r="U208" i="1"/>
  <c r="S208" i="1"/>
  <c r="T208" i="1"/>
  <c r="P208" i="1"/>
  <c r="L208" i="1"/>
  <c r="C208" i="1"/>
  <c r="B208" i="1"/>
  <c r="R206" i="1"/>
  <c r="Y206" i="1"/>
  <c r="X206" i="1"/>
  <c r="W206" i="1"/>
  <c r="V206" i="1"/>
  <c r="U206" i="1"/>
  <c r="S206" i="1"/>
  <c r="T206" i="1"/>
  <c r="P206" i="1"/>
  <c r="L206" i="1"/>
  <c r="C206" i="1"/>
  <c r="B206" i="1"/>
  <c r="R204" i="1"/>
  <c r="Y204" i="1"/>
  <c r="X204" i="1"/>
  <c r="W204" i="1"/>
  <c r="V204" i="1"/>
  <c r="U204" i="1"/>
  <c r="S204" i="1"/>
  <c r="T204" i="1"/>
  <c r="P204" i="1"/>
  <c r="L204" i="1"/>
  <c r="C204" i="1"/>
  <c r="B204" i="1"/>
  <c r="R202" i="1"/>
  <c r="Y202" i="1"/>
  <c r="X202" i="1"/>
  <c r="W202" i="1"/>
  <c r="V202" i="1"/>
  <c r="U202" i="1"/>
  <c r="S202" i="1"/>
  <c r="T202" i="1"/>
  <c r="P202" i="1"/>
  <c r="L202" i="1"/>
  <c r="C202" i="1"/>
  <c r="B202" i="1"/>
  <c r="R200" i="1"/>
  <c r="Y200" i="1"/>
  <c r="X200" i="1"/>
  <c r="W200" i="1"/>
  <c r="V200" i="1"/>
  <c r="U200" i="1"/>
  <c r="S200" i="1"/>
  <c r="T200" i="1"/>
  <c r="P200" i="1"/>
  <c r="L200" i="1"/>
  <c r="C200" i="1"/>
  <c r="B200" i="1"/>
  <c r="R198" i="1"/>
  <c r="Y198" i="1"/>
  <c r="X198" i="1"/>
  <c r="W198" i="1"/>
  <c r="V198" i="1"/>
  <c r="U198" i="1"/>
  <c r="S198" i="1"/>
  <c r="T198" i="1"/>
  <c r="P198" i="1"/>
  <c r="L198" i="1"/>
  <c r="C198" i="1"/>
  <c r="B198" i="1"/>
  <c r="R196" i="1"/>
  <c r="Y196" i="1"/>
  <c r="X196" i="1"/>
  <c r="W196" i="1"/>
  <c r="V196" i="1"/>
  <c r="U196" i="1"/>
  <c r="S196" i="1"/>
  <c r="T196" i="1"/>
  <c r="P196" i="1"/>
  <c r="L196" i="1"/>
  <c r="C196" i="1"/>
  <c r="B196" i="1"/>
  <c r="R194" i="1"/>
  <c r="Y194" i="1"/>
  <c r="X194" i="1"/>
  <c r="W194" i="1"/>
  <c r="V194" i="1"/>
  <c r="U194" i="1"/>
  <c r="S194" i="1"/>
  <c r="T194" i="1"/>
  <c r="P194" i="1"/>
  <c r="L194" i="1"/>
  <c r="C194" i="1"/>
  <c r="B194" i="1"/>
  <c r="R192" i="1"/>
  <c r="Y192" i="1"/>
  <c r="X192" i="1"/>
  <c r="W192" i="1"/>
  <c r="V192" i="1"/>
  <c r="U192" i="1"/>
  <c r="S192" i="1"/>
  <c r="T192" i="1"/>
  <c r="P192" i="1"/>
  <c r="L192" i="1"/>
  <c r="C192" i="1"/>
  <c r="B192" i="1"/>
  <c r="R190" i="1"/>
  <c r="Y190" i="1"/>
  <c r="X190" i="1"/>
  <c r="W190" i="1"/>
  <c r="V190" i="1"/>
  <c r="U190" i="1"/>
  <c r="S190" i="1"/>
  <c r="T190" i="1"/>
  <c r="P190" i="1"/>
  <c r="L190" i="1"/>
  <c r="C190" i="1"/>
  <c r="B190" i="1"/>
  <c r="R188" i="1"/>
  <c r="Y188" i="1"/>
  <c r="X188" i="1"/>
  <c r="W188" i="1"/>
  <c r="V188" i="1"/>
  <c r="U188" i="1"/>
  <c r="S188" i="1"/>
  <c r="T188" i="1"/>
  <c r="P188" i="1"/>
  <c r="L188" i="1"/>
  <c r="C188" i="1"/>
  <c r="B188" i="1"/>
  <c r="R186" i="1"/>
  <c r="Y186" i="1"/>
  <c r="X186" i="1"/>
  <c r="W186" i="1"/>
  <c r="V186" i="1"/>
  <c r="U186" i="1"/>
  <c r="S186" i="1"/>
  <c r="T186" i="1"/>
  <c r="P186" i="1"/>
  <c r="L186" i="1"/>
  <c r="C186" i="1"/>
  <c r="B186" i="1"/>
  <c r="R184" i="1"/>
  <c r="Y184" i="1"/>
  <c r="X184" i="1"/>
  <c r="W184" i="1"/>
  <c r="V184" i="1"/>
  <c r="U184" i="1"/>
  <c r="S184" i="1"/>
  <c r="T184" i="1"/>
  <c r="P184" i="1"/>
  <c r="L184" i="1"/>
  <c r="C184" i="1"/>
  <c r="B184" i="1"/>
  <c r="R182" i="1"/>
  <c r="Y182" i="1"/>
  <c r="X182" i="1"/>
  <c r="W182" i="1"/>
  <c r="V182" i="1"/>
  <c r="U182" i="1"/>
  <c r="S182" i="1"/>
  <c r="T182" i="1"/>
  <c r="P182" i="1"/>
  <c r="L182" i="1"/>
  <c r="C182" i="1"/>
  <c r="B182" i="1"/>
  <c r="R180" i="1"/>
  <c r="Y180" i="1"/>
  <c r="X180" i="1"/>
  <c r="W180" i="1"/>
  <c r="V180" i="1"/>
  <c r="U180" i="1"/>
  <c r="S180" i="1"/>
  <c r="T180" i="1"/>
  <c r="P180" i="1"/>
  <c r="L180" i="1"/>
  <c r="C180" i="1"/>
  <c r="B180" i="1"/>
  <c r="R178" i="1"/>
  <c r="Y178" i="1"/>
  <c r="X178" i="1"/>
  <c r="W178" i="1"/>
  <c r="V178" i="1"/>
  <c r="U178" i="1"/>
  <c r="S178" i="1"/>
  <c r="T178" i="1"/>
  <c r="P178" i="1"/>
  <c r="L178" i="1"/>
  <c r="C178" i="1"/>
  <c r="B178" i="1"/>
  <c r="R176" i="1"/>
  <c r="Y176" i="1"/>
  <c r="X176" i="1"/>
  <c r="W176" i="1"/>
  <c r="V176" i="1"/>
  <c r="U176" i="1"/>
  <c r="S176" i="1"/>
  <c r="T176" i="1"/>
  <c r="P176" i="1"/>
  <c r="L176" i="1"/>
  <c r="C176" i="1"/>
  <c r="B176" i="1"/>
  <c r="R174" i="1"/>
  <c r="Y174" i="1"/>
  <c r="X174" i="1"/>
  <c r="W174" i="1"/>
  <c r="V174" i="1"/>
  <c r="U174" i="1"/>
  <c r="S174" i="1"/>
  <c r="T174" i="1"/>
  <c r="P174" i="1"/>
  <c r="L174" i="1"/>
  <c r="C174" i="1"/>
  <c r="B174" i="1"/>
  <c r="R172" i="1"/>
  <c r="Y172" i="1"/>
  <c r="X172" i="1"/>
  <c r="W172" i="1"/>
  <c r="V172" i="1"/>
  <c r="U172" i="1"/>
  <c r="S172" i="1"/>
  <c r="T172" i="1"/>
  <c r="P172" i="1"/>
  <c r="L172" i="1"/>
  <c r="C172" i="1"/>
  <c r="B172" i="1"/>
  <c r="R170" i="1"/>
  <c r="Y170" i="1"/>
  <c r="X170" i="1"/>
  <c r="W170" i="1"/>
  <c r="V170" i="1"/>
  <c r="U170" i="1"/>
  <c r="S170" i="1"/>
  <c r="T170" i="1"/>
  <c r="P170" i="1"/>
  <c r="L170" i="1"/>
  <c r="C170" i="1"/>
  <c r="B170" i="1"/>
  <c r="R168" i="1"/>
  <c r="Y168" i="1"/>
  <c r="X168" i="1"/>
  <c r="W168" i="1"/>
  <c r="V168" i="1"/>
  <c r="U168" i="1"/>
  <c r="S168" i="1"/>
  <c r="T168" i="1"/>
  <c r="P168" i="1"/>
  <c r="L168" i="1"/>
  <c r="C168" i="1"/>
  <c r="B168" i="1"/>
  <c r="R166" i="1"/>
  <c r="Y166" i="1"/>
  <c r="X166" i="1"/>
  <c r="W166" i="1"/>
  <c r="V166" i="1"/>
  <c r="U166" i="1"/>
  <c r="S166" i="1"/>
  <c r="T166" i="1"/>
  <c r="P166" i="1"/>
  <c r="L166" i="1"/>
  <c r="C166" i="1"/>
  <c r="B166" i="1"/>
  <c r="R164" i="1"/>
  <c r="Y164" i="1"/>
  <c r="X164" i="1"/>
  <c r="W164" i="1"/>
  <c r="V164" i="1"/>
  <c r="U164" i="1"/>
  <c r="S164" i="1"/>
  <c r="T164" i="1"/>
  <c r="P164" i="1"/>
  <c r="L164" i="1"/>
  <c r="C164" i="1"/>
  <c r="B164" i="1"/>
  <c r="R162" i="1"/>
  <c r="Y162" i="1"/>
  <c r="X162" i="1"/>
  <c r="W162" i="1"/>
  <c r="V162" i="1"/>
  <c r="U162" i="1"/>
  <c r="S162" i="1"/>
  <c r="T162" i="1"/>
  <c r="P162" i="1"/>
  <c r="L162" i="1"/>
  <c r="C162" i="1"/>
  <c r="B162" i="1"/>
  <c r="R160" i="1"/>
  <c r="Y160" i="1"/>
  <c r="X160" i="1"/>
  <c r="W160" i="1"/>
  <c r="V160" i="1"/>
  <c r="U160" i="1"/>
  <c r="S160" i="1"/>
  <c r="T160" i="1"/>
  <c r="P160" i="1"/>
  <c r="L160" i="1"/>
  <c r="C160" i="1"/>
  <c r="B160" i="1"/>
  <c r="R158" i="1"/>
  <c r="Y158" i="1"/>
  <c r="X158" i="1"/>
  <c r="W158" i="1"/>
  <c r="V158" i="1"/>
  <c r="U158" i="1"/>
  <c r="S158" i="1"/>
  <c r="T158" i="1"/>
  <c r="P158" i="1"/>
  <c r="L158" i="1"/>
  <c r="C158" i="1"/>
  <c r="B158" i="1"/>
  <c r="R156" i="1"/>
  <c r="Y156" i="1"/>
  <c r="X156" i="1"/>
  <c r="W156" i="1"/>
  <c r="V156" i="1"/>
  <c r="U156" i="1"/>
  <c r="S156" i="1"/>
  <c r="T156" i="1"/>
  <c r="P156" i="1"/>
  <c r="L156" i="1"/>
  <c r="C156" i="1"/>
  <c r="B156" i="1"/>
  <c r="R154" i="1"/>
  <c r="Y154" i="1"/>
  <c r="X154" i="1"/>
  <c r="W154" i="1"/>
  <c r="V154" i="1"/>
  <c r="U154" i="1"/>
  <c r="S154" i="1"/>
  <c r="T154" i="1"/>
  <c r="P154" i="1"/>
  <c r="L154" i="1"/>
  <c r="C154" i="1"/>
  <c r="B154" i="1"/>
  <c r="R152" i="1"/>
  <c r="Y152" i="1"/>
  <c r="X152" i="1"/>
  <c r="W152" i="1"/>
  <c r="V152" i="1"/>
  <c r="U152" i="1"/>
  <c r="S152" i="1"/>
  <c r="T152" i="1"/>
  <c r="P152" i="1"/>
  <c r="L152" i="1"/>
  <c r="C152" i="1"/>
  <c r="B152" i="1"/>
  <c r="R150" i="1"/>
  <c r="Y150" i="1"/>
  <c r="X150" i="1"/>
  <c r="W150" i="1"/>
  <c r="V150" i="1"/>
  <c r="U150" i="1"/>
  <c r="S150" i="1"/>
  <c r="T150" i="1"/>
  <c r="P150" i="1"/>
  <c r="L150" i="1"/>
  <c r="C150" i="1"/>
  <c r="B150" i="1"/>
  <c r="R148" i="1"/>
  <c r="Y148" i="1"/>
  <c r="X148" i="1"/>
  <c r="W148" i="1"/>
  <c r="V148" i="1"/>
  <c r="U148" i="1"/>
  <c r="S148" i="1"/>
  <c r="T148" i="1"/>
  <c r="P148" i="1"/>
  <c r="L148" i="1"/>
  <c r="C148" i="1"/>
  <c r="B148" i="1"/>
  <c r="R146" i="1"/>
  <c r="Y146" i="1"/>
  <c r="X146" i="1"/>
  <c r="W146" i="1"/>
  <c r="V146" i="1"/>
  <c r="U146" i="1"/>
  <c r="S146" i="1"/>
  <c r="T146" i="1"/>
  <c r="P146" i="1"/>
  <c r="L146" i="1"/>
  <c r="C146" i="1"/>
  <c r="B146" i="1"/>
  <c r="R144" i="1"/>
  <c r="Y144" i="1"/>
  <c r="X144" i="1"/>
  <c r="W144" i="1"/>
  <c r="V144" i="1"/>
  <c r="U144" i="1"/>
  <c r="S144" i="1"/>
  <c r="T144" i="1"/>
  <c r="P144" i="1"/>
  <c r="L144" i="1"/>
  <c r="C144" i="1"/>
  <c r="B144" i="1"/>
  <c r="R142" i="1"/>
  <c r="Y142" i="1"/>
  <c r="X142" i="1"/>
  <c r="W142" i="1"/>
  <c r="V142" i="1"/>
  <c r="U142" i="1"/>
  <c r="S142" i="1"/>
  <c r="T142" i="1"/>
  <c r="P142" i="1"/>
  <c r="L142" i="1"/>
  <c r="C142" i="1"/>
  <c r="B142" i="1"/>
  <c r="R140" i="1"/>
  <c r="Y140" i="1"/>
  <c r="X140" i="1"/>
  <c r="W140" i="1"/>
  <c r="V140" i="1"/>
  <c r="U140" i="1"/>
  <c r="S140" i="1"/>
  <c r="T140" i="1"/>
  <c r="P140" i="1"/>
  <c r="L140" i="1"/>
  <c r="C140" i="1"/>
  <c r="B140" i="1"/>
  <c r="R138" i="1"/>
  <c r="Y138" i="1"/>
  <c r="X138" i="1"/>
  <c r="W138" i="1"/>
  <c r="V138" i="1"/>
  <c r="U138" i="1"/>
  <c r="S138" i="1"/>
  <c r="T138" i="1"/>
  <c r="P138" i="1"/>
  <c r="L138" i="1"/>
  <c r="C138" i="1"/>
  <c r="B138" i="1"/>
  <c r="R136" i="1"/>
  <c r="Y136" i="1"/>
  <c r="X136" i="1"/>
  <c r="W136" i="1"/>
  <c r="V136" i="1"/>
  <c r="U136" i="1"/>
  <c r="S136" i="1"/>
  <c r="T136" i="1"/>
  <c r="P136" i="1"/>
  <c r="L136" i="1"/>
  <c r="C136" i="1"/>
  <c r="B136" i="1"/>
  <c r="R134" i="1"/>
  <c r="Y134" i="1"/>
  <c r="X134" i="1"/>
  <c r="W134" i="1"/>
  <c r="V134" i="1"/>
  <c r="U134" i="1"/>
  <c r="S134" i="1"/>
  <c r="T134" i="1"/>
  <c r="P134" i="1"/>
  <c r="L134" i="1"/>
  <c r="C134" i="1"/>
  <c r="B134" i="1"/>
  <c r="R132" i="1"/>
  <c r="Y132" i="1"/>
  <c r="X132" i="1"/>
  <c r="W132" i="1"/>
  <c r="V132" i="1"/>
  <c r="U132" i="1"/>
  <c r="S132" i="1"/>
  <c r="T132" i="1"/>
  <c r="P132" i="1"/>
  <c r="L132" i="1"/>
  <c r="C132" i="1"/>
  <c r="B132" i="1"/>
  <c r="R130" i="1"/>
  <c r="Y130" i="1"/>
  <c r="X130" i="1"/>
  <c r="W130" i="1"/>
  <c r="V130" i="1"/>
  <c r="U130" i="1"/>
  <c r="S130" i="1"/>
  <c r="T130" i="1"/>
  <c r="P130" i="1"/>
  <c r="L130" i="1"/>
  <c r="C130" i="1"/>
  <c r="B130" i="1"/>
  <c r="R128" i="1"/>
  <c r="Y128" i="1"/>
  <c r="X128" i="1"/>
  <c r="W128" i="1"/>
  <c r="V128" i="1"/>
  <c r="U128" i="1"/>
  <c r="S128" i="1"/>
  <c r="T128" i="1"/>
  <c r="P128" i="1"/>
  <c r="L128" i="1"/>
  <c r="C128" i="1"/>
  <c r="B128" i="1"/>
  <c r="R126" i="1"/>
  <c r="Y126" i="1"/>
  <c r="X126" i="1"/>
  <c r="W126" i="1"/>
  <c r="V126" i="1"/>
  <c r="U126" i="1"/>
  <c r="S126" i="1"/>
  <c r="T126" i="1"/>
  <c r="P126" i="1"/>
  <c r="L126" i="1"/>
  <c r="C126" i="1"/>
  <c r="B126" i="1"/>
  <c r="R124" i="1"/>
  <c r="Y124" i="1"/>
  <c r="X124" i="1"/>
  <c r="W124" i="1"/>
  <c r="V124" i="1"/>
  <c r="U124" i="1"/>
  <c r="S124" i="1"/>
  <c r="T124" i="1"/>
  <c r="P124" i="1"/>
  <c r="L124" i="1"/>
  <c r="C124" i="1"/>
  <c r="B124" i="1"/>
  <c r="R122" i="1"/>
  <c r="Y122" i="1"/>
  <c r="X122" i="1"/>
  <c r="W122" i="1"/>
  <c r="V122" i="1"/>
  <c r="U122" i="1"/>
  <c r="S122" i="1"/>
  <c r="T122" i="1"/>
  <c r="P122" i="1"/>
  <c r="L122" i="1"/>
  <c r="C122" i="1"/>
  <c r="B122" i="1"/>
  <c r="R120" i="1"/>
  <c r="Y120" i="1"/>
  <c r="X120" i="1"/>
  <c r="W120" i="1"/>
  <c r="V120" i="1"/>
  <c r="U120" i="1"/>
  <c r="S120" i="1"/>
  <c r="T120" i="1"/>
  <c r="P120" i="1"/>
  <c r="L120" i="1"/>
  <c r="C120" i="1"/>
  <c r="B120" i="1"/>
  <c r="R118" i="1"/>
  <c r="Y118" i="1"/>
  <c r="X118" i="1"/>
  <c r="W118" i="1"/>
  <c r="V118" i="1"/>
  <c r="U118" i="1"/>
  <c r="S118" i="1"/>
  <c r="T118" i="1"/>
  <c r="P118" i="1"/>
  <c r="L118" i="1"/>
  <c r="C118" i="1"/>
  <c r="B118" i="1"/>
  <c r="R116" i="1"/>
  <c r="Y116" i="1"/>
  <c r="X116" i="1"/>
  <c r="W116" i="1"/>
  <c r="V116" i="1"/>
  <c r="U116" i="1"/>
  <c r="S116" i="1"/>
  <c r="T116" i="1"/>
  <c r="P116" i="1"/>
  <c r="L116" i="1"/>
  <c r="C116" i="1"/>
  <c r="B116" i="1"/>
  <c r="R114" i="1"/>
  <c r="Y114" i="1"/>
  <c r="X114" i="1"/>
  <c r="W114" i="1"/>
  <c r="V114" i="1"/>
  <c r="U114" i="1"/>
  <c r="S114" i="1"/>
  <c r="T114" i="1"/>
  <c r="P114" i="1"/>
  <c r="L114" i="1"/>
  <c r="C114" i="1"/>
  <c r="B114" i="1"/>
  <c r="R112" i="1"/>
  <c r="Y112" i="1"/>
  <c r="X112" i="1"/>
  <c r="W112" i="1"/>
  <c r="V112" i="1"/>
  <c r="U112" i="1"/>
  <c r="S112" i="1"/>
  <c r="T112" i="1"/>
  <c r="P112" i="1"/>
  <c r="L112" i="1"/>
  <c r="C112" i="1"/>
  <c r="B112" i="1"/>
  <c r="R110" i="1"/>
  <c r="Y110" i="1"/>
  <c r="X110" i="1"/>
  <c r="W110" i="1"/>
  <c r="V110" i="1"/>
  <c r="U110" i="1"/>
  <c r="S110" i="1"/>
  <c r="T110" i="1"/>
  <c r="P110" i="1"/>
  <c r="L110" i="1"/>
  <c r="C110" i="1"/>
  <c r="B110" i="1"/>
  <c r="R108" i="1"/>
  <c r="Y108" i="1"/>
  <c r="X108" i="1"/>
  <c r="W108" i="1"/>
  <c r="V108" i="1"/>
  <c r="U108" i="1"/>
  <c r="S108" i="1"/>
  <c r="T108" i="1"/>
  <c r="P108" i="1"/>
  <c r="L108" i="1"/>
  <c r="C108" i="1"/>
  <c r="B108" i="1"/>
  <c r="R106" i="1"/>
  <c r="Y106" i="1"/>
  <c r="X106" i="1"/>
  <c r="W106" i="1"/>
  <c r="V106" i="1"/>
  <c r="U106" i="1"/>
  <c r="S106" i="1"/>
  <c r="T106" i="1"/>
  <c r="P106" i="1"/>
  <c r="L106" i="1"/>
  <c r="C106" i="1"/>
  <c r="B106" i="1"/>
  <c r="R104" i="1"/>
  <c r="Y104" i="1"/>
  <c r="X104" i="1"/>
  <c r="W104" i="1"/>
  <c r="V104" i="1"/>
  <c r="U104" i="1"/>
  <c r="S104" i="1"/>
  <c r="T104" i="1"/>
  <c r="P104" i="1"/>
  <c r="L104" i="1"/>
  <c r="C104" i="1"/>
  <c r="B104" i="1"/>
  <c r="R102" i="1"/>
  <c r="Y102" i="1"/>
  <c r="X102" i="1"/>
  <c r="W102" i="1"/>
  <c r="V102" i="1"/>
  <c r="U102" i="1"/>
  <c r="S102" i="1"/>
  <c r="T102" i="1"/>
  <c r="P102" i="1"/>
  <c r="L102" i="1"/>
  <c r="C102" i="1"/>
  <c r="B102" i="1"/>
  <c r="R100" i="1"/>
  <c r="Y100" i="1"/>
  <c r="X100" i="1"/>
  <c r="W100" i="1"/>
  <c r="V100" i="1"/>
  <c r="U100" i="1"/>
  <c r="S100" i="1"/>
  <c r="T100" i="1"/>
  <c r="P100" i="1"/>
  <c r="L100" i="1"/>
  <c r="C100" i="1"/>
  <c r="B100" i="1"/>
  <c r="R98" i="1"/>
  <c r="Y98" i="1"/>
  <c r="X98" i="1"/>
  <c r="W98" i="1"/>
  <c r="V98" i="1"/>
  <c r="U98" i="1"/>
  <c r="S98" i="1"/>
  <c r="T98" i="1"/>
  <c r="P98" i="1"/>
  <c r="L98" i="1"/>
  <c r="C98" i="1"/>
  <c r="B98" i="1"/>
  <c r="R96" i="1"/>
  <c r="Y96" i="1"/>
  <c r="X96" i="1"/>
  <c r="W96" i="1"/>
  <c r="V96" i="1"/>
  <c r="U96" i="1"/>
  <c r="S96" i="1"/>
  <c r="T96" i="1"/>
  <c r="P96" i="1"/>
  <c r="L96" i="1"/>
  <c r="C96" i="1"/>
  <c r="B96" i="1"/>
  <c r="R94" i="1"/>
  <c r="Y94" i="1"/>
  <c r="X94" i="1"/>
  <c r="W94" i="1"/>
  <c r="V94" i="1"/>
  <c r="U94" i="1"/>
  <c r="S94" i="1"/>
  <c r="T94" i="1"/>
  <c r="P94" i="1"/>
  <c r="L94" i="1"/>
  <c r="C94" i="1"/>
  <c r="B94" i="1"/>
  <c r="R92" i="1"/>
  <c r="Y92" i="1"/>
  <c r="X92" i="1"/>
  <c r="W92" i="1"/>
  <c r="V92" i="1"/>
  <c r="U92" i="1"/>
  <c r="S92" i="1"/>
  <c r="T92" i="1"/>
  <c r="P92" i="1"/>
  <c r="L92" i="1"/>
  <c r="C92" i="1"/>
  <c r="B92" i="1"/>
  <c r="R90" i="1"/>
  <c r="Y90" i="1"/>
  <c r="X90" i="1"/>
  <c r="W90" i="1"/>
  <c r="V90" i="1"/>
  <c r="U90" i="1"/>
  <c r="S90" i="1"/>
  <c r="T90" i="1"/>
  <c r="P90" i="1"/>
  <c r="L90" i="1"/>
  <c r="C90" i="1"/>
  <c r="B90" i="1"/>
  <c r="R88" i="1"/>
  <c r="Y88" i="1"/>
  <c r="X88" i="1"/>
  <c r="W88" i="1"/>
  <c r="V88" i="1"/>
  <c r="U88" i="1"/>
  <c r="S88" i="1"/>
  <c r="T88" i="1"/>
  <c r="P88" i="1"/>
  <c r="L88" i="1"/>
  <c r="C88" i="1"/>
  <c r="B88" i="1"/>
  <c r="R86" i="1"/>
  <c r="Y86" i="1"/>
  <c r="X86" i="1"/>
  <c r="W86" i="1"/>
  <c r="V86" i="1"/>
  <c r="U86" i="1"/>
  <c r="S86" i="1"/>
  <c r="T86" i="1"/>
  <c r="P86" i="1"/>
  <c r="L86" i="1"/>
  <c r="C86" i="1"/>
  <c r="B86" i="1"/>
  <c r="R84" i="1"/>
  <c r="Y84" i="1"/>
  <c r="X84" i="1"/>
  <c r="W84" i="1"/>
  <c r="V84" i="1"/>
  <c r="U84" i="1"/>
  <c r="S84" i="1"/>
  <c r="T84" i="1"/>
  <c r="P84" i="1"/>
  <c r="L84" i="1"/>
  <c r="C84" i="1"/>
  <c r="B84" i="1"/>
  <c r="R82" i="1"/>
  <c r="Y82" i="1"/>
  <c r="X82" i="1"/>
  <c r="W82" i="1"/>
  <c r="V82" i="1"/>
  <c r="U82" i="1"/>
  <c r="S82" i="1"/>
  <c r="T82" i="1"/>
  <c r="P82" i="1"/>
  <c r="L82" i="1"/>
  <c r="C82" i="1"/>
  <c r="B82" i="1"/>
  <c r="R80" i="1"/>
  <c r="Y80" i="1"/>
  <c r="X80" i="1"/>
  <c r="W80" i="1"/>
  <c r="V80" i="1"/>
  <c r="U80" i="1"/>
  <c r="S80" i="1"/>
  <c r="T80" i="1"/>
  <c r="P80" i="1"/>
  <c r="L80" i="1"/>
  <c r="C80" i="1"/>
  <c r="B80" i="1"/>
  <c r="R78" i="1"/>
  <c r="Y78" i="1"/>
  <c r="X78" i="1"/>
  <c r="W78" i="1"/>
  <c r="V78" i="1"/>
  <c r="U78" i="1"/>
  <c r="S78" i="1"/>
  <c r="T78" i="1"/>
  <c r="P78" i="1"/>
  <c r="L78" i="1"/>
  <c r="C78" i="1"/>
  <c r="B78" i="1"/>
  <c r="R76" i="1"/>
  <c r="Y76" i="1"/>
  <c r="X76" i="1"/>
  <c r="W76" i="1"/>
  <c r="V76" i="1"/>
  <c r="U76" i="1"/>
  <c r="S76" i="1"/>
  <c r="T76" i="1"/>
  <c r="P76" i="1"/>
  <c r="L76" i="1"/>
  <c r="C76" i="1"/>
  <c r="B76" i="1"/>
  <c r="R74" i="1"/>
  <c r="Y74" i="1"/>
  <c r="X74" i="1"/>
  <c r="W74" i="1"/>
  <c r="V74" i="1"/>
  <c r="U74" i="1"/>
  <c r="S74" i="1"/>
  <c r="T74" i="1"/>
  <c r="P74" i="1"/>
  <c r="L74" i="1"/>
  <c r="C74" i="1"/>
  <c r="B74" i="1"/>
  <c r="R72" i="1"/>
  <c r="Y72" i="1"/>
  <c r="X72" i="1"/>
  <c r="W72" i="1"/>
  <c r="V72" i="1"/>
  <c r="U72" i="1"/>
  <c r="S72" i="1"/>
  <c r="T72" i="1"/>
  <c r="P72" i="1"/>
  <c r="L72" i="1"/>
  <c r="C72" i="1"/>
  <c r="B72" i="1"/>
  <c r="R70" i="1"/>
  <c r="Y70" i="1"/>
  <c r="X70" i="1"/>
  <c r="W70" i="1"/>
  <c r="V70" i="1"/>
  <c r="U70" i="1"/>
  <c r="S70" i="1"/>
  <c r="T70" i="1"/>
  <c r="P70" i="1"/>
  <c r="L70" i="1"/>
  <c r="C70" i="1"/>
  <c r="B70" i="1"/>
  <c r="R68" i="1"/>
  <c r="Y68" i="1"/>
  <c r="X68" i="1"/>
  <c r="W68" i="1"/>
  <c r="V68" i="1"/>
  <c r="U68" i="1"/>
  <c r="S68" i="1"/>
  <c r="T68" i="1"/>
  <c r="P68" i="1"/>
  <c r="L68" i="1"/>
  <c r="C68" i="1"/>
  <c r="B68" i="1"/>
  <c r="R66" i="1"/>
  <c r="Y66" i="1"/>
  <c r="X66" i="1"/>
  <c r="W66" i="1"/>
  <c r="V66" i="1"/>
  <c r="U66" i="1"/>
  <c r="S66" i="1"/>
  <c r="T66" i="1"/>
  <c r="P66" i="1"/>
  <c r="L66" i="1"/>
  <c r="C66" i="1"/>
  <c r="B66" i="1"/>
  <c r="R64" i="1"/>
  <c r="Y64" i="1"/>
  <c r="X64" i="1"/>
  <c r="W64" i="1"/>
  <c r="V64" i="1"/>
  <c r="U64" i="1"/>
  <c r="S64" i="1"/>
  <c r="T64" i="1"/>
  <c r="P64" i="1"/>
  <c r="L64" i="1"/>
  <c r="C64" i="1"/>
  <c r="B64" i="1"/>
  <c r="R62" i="1"/>
  <c r="Y62" i="1"/>
  <c r="X62" i="1"/>
  <c r="W62" i="1"/>
  <c r="V62" i="1"/>
  <c r="U62" i="1"/>
  <c r="S62" i="1"/>
  <c r="T62" i="1"/>
  <c r="P62" i="1"/>
  <c r="L62" i="1"/>
  <c r="C62" i="1"/>
  <c r="B62" i="1"/>
  <c r="R60" i="1"/>
  <c r="Y60" i="1"/>
  <c r="X60" i="1"/>
  <c r="W60" i="1"/>
  <c r="V60" i="1"/>
  <c r="U60" i="1"/>
  <c r="S60" i="1"/>
  <c r="T60" i="1"/>
  <c r="P60" i="1"/>
  <c r="L60" i="1"/>
  <c r="C60" i="1"/>
  <c r="B60" i="1"/>
  <c r="R58" i="1"/>
  <c r="Y58" i="1"/>
  <c r="X58" i="1"/>
  <c r="W58" i="1"/>
  <c r="V58" i="1"/>
  <c r="U58" i="1"/>
  <c r="S58" i="1"/>
  <c r="T58" i="1"/>
  <c r="P58" i="1"/>
  <c r="L58" i="1"/>
  <c r="C58" i="1"/>
  <c r="B58" i="1"/>
  <c r="R56" i="1"/>
  <c r="Y56" i="1"/>
  <c r="X56" i="1"/>
  <c r="W56" i="1"/>
  <c r="V56" i="1"/>
  <c r="U56" i="1"/>
  <c r="S56" i="1"/>
  <c r="T56" i="1"/>
  <c r="P56" i="1"/>
  <c r="L56" i="1"/>
  <c r="C56" i="1"/>
  <c r="B56" i="1"/>
  <c r="R54" i="1"/>
  <c r="Y54" i="1"/>
  <c r="X54" i="1"/>
  <c r="W54" i="1"/>
  <c r="V54" i="1"/>
  <c r="U54" i="1"/>
  <c r="S54" i="1"/>
  <c r="T54" i="1"/>
  <c r="P54" i="1"/>
  <c r="L54" i="1"/>
  <c r="C54" i="1"/>
  <c r="B54" i="1"/>
  <c r="R52" i="1"/>
  <c r="Y52" i="1"/>
  <c r="X52" i="1"/>
  <c r="W52" i="1"/>
  <c r="V52" i="1"/>
  <c r="U52" i="1"/>
  <c r="S52" i="1"/>
  <c r="T52" i="1"/>
  <c r="P52" i="1"/>
  <c r="L52" i="1"/>
  <c r="C52" i="1"/>
  <c r="B52" i="1"/>
  <c r="R50" i="1"/>
  <c r="Y50" i="1"/>
  <c r="X50" i="1"/>
  <c r="W50" i="1"/>
  <c r="V50" i="1"/>
  <c r="U50" i="1"/>
  <c r="S50" i="1"/>
  <c r="T50" i="1"/>
  <c r="P50" i="1"/>
  <c r="L50" i="1"/>
  <c r="C50" i="1"/>
  <c r="B50" i="1"/>
  <c r="R48" i="1"/>
  <c r="Y48" i="1"/>
  <c r="X48" i="1"/>
  <c r="W48" i="1"/>
  <c r="V48" i="1"/>
  <c r="U48" i="1"/>
  <c r="S48" i="1"/>
  <c r="T48" i="1"/>
  <c r="P48" i="1"/>
  <c r="L48" i="1"/>
  <c r="C48" i="1"/>
  <c r="B48" i="1"/>
  <c r="R46" i="1"/>
  <c r="Y46" i="1"/>
  <c r="X46" i="1"/>
  <c r="W46" i="1"/>
  <c r="V46" i="1"/>
  <c r="U46" i="1"/>
  <c r="S46" i="1"/>
  <c r="T46" i="1"/>
  <c r="P46" i="1"/>
  <c r="L46" i="1"/>
  <c r="C46" i="1"/>
  <c r="B46" i="1"/>
  <c r="R44" i="1"/>
  <c r="Y44" i="1"/>
  <c r="X44" i="1"/>
  <c r="W44" i="1"/>
  <c r="V44" i="1"/>
  <c r="U44" i="1"/>
  <c r="S44" i="1"/>
  <c r="T44" i="1"/>
  <c r="P44" i="1"/>
  <c r="L44" i="1"/>
  <c r="C44" i="1"/>
  <c r="B44" i="1"/>
  <c r="R42" i="1"/>
  <c r="Y42" i="1"/>
  <c r="X42" i="1"/>
  <c r="W42" i="1"/>
  <c r="V42" i="1"/>
  <c r="U42" i="1"/>
  <c r="S42" i="1"/>
  <c r="T42" i="1"/>
  <c r="P42" i="1"/>
  <c r="L42" i="1"/>
  <c r="C42" i="1"/>
  <c r="B42" i="1"/>
  <c r="R40" i="1"/>
  <c r="Y40" i="1"/>
  <c r="X40" i="1"/>
  <c r="W40" i="1"/>
  <c r="V40" i="1"/>
  <c r="U40" i="1"/>
  <c r="S40" i="1"/>
  <c r="T40" i="1"/>
  <c r="P40" i="1"/>
  <c r="L40" i="1"/>
  <c r="C40" i="1"/>
  <c r="B40" i="1"/>
  <c r="R38" i="1"/>
  <c r="Y38" i="1"/>
  <c r="X38" i="1"/>
  <c r="W38" i="1"/>
  <c r="V38" i="1"/>
  <c r="U38" i="1"/>
  <c r="S38" i="1"/>
  <c r="T38" i="1"/>
  <c r="P38" i="1"/>
  <c r="L38" i="1"/>
  <c r="C38" i="1"/>
  <c r="B38" i="1"/>
  <c r="R36" i="1"/>
  <c r="Y36" i="1"/>
  <c r="X36" i="1"/>
  <c r="W36" i="1"/>
  <c r="V36" i="1"/>
  <c r="U36" i="1"/>
  <c r="S36" i="1"/>
  <c r="T36" i="1"/>
  <c r="P36" i="1"/>
  <c r="L36" i="1"/>
  <c r="C36" i="1"/>
  <c r="B36" i="1"/>
  <c r="R34" i="1"/>
  <c r="Y34" i="1"/>
  <c r="X34" i="1"/>
  <c r="W34" i="1"/>
  <c r="V34" i="1"/>
  <c r="U34" i="1"/>
  <c r="S34" i="1"/>
  <c r="T34" i="1"/>
  <c r="P34" i="1"/>
  <c r="L34" i="1"/>
  <c r="C34" i="1"/>
  <c r="B34" i="1"/>
  <c r="R32" i="1"/>
  <c r="Y32" i="1"/>
  <c r="X32" i="1"/>
  <c r="W32" i="1"/>
  <c r="V32" i="1"/>
  <c r="U32" i="1"/>
  <c r="S32" i="1"/>
  <c r="T32" i="1"/>
  <c r="P32" i="1"/>
  <c r="L32" i="1"/>
  <c r="C32" i="1"/>
  <c r="B32" i="1"/>
  <c r="R30" i="1"/>
  <c r="Y30" i="1"/>
  <c r="X30" i="1"/>
  <c r="W30" i="1"/>
  <c r="V30" i="1"/>
  <c r="U30" i="1"/>
  <c r="S30" i="1"/>
  <c r="T30" i="1"/>
  <c r="P30" i="1"/>
  <c r="L30" i="1"/>
  <c r="C30" i="1"/>
  <c r="B30" i="1"/>
  <c r="R28" i="1"/>
  <c r="Y28" i="1"/>
  <c r="X28" i="1"/>
  <c r="W28" i="1"/>
  <c r="V28" i="1"/>
  <c r="U28" i="1"/>
  <c r="S28" i="1"/>
  <c r="T28" i="1"/>
  <c r="P28" i="1"/>
  <c r="L28" i="1"/>
  <c r="C28" i="1"/>
  <c r="B28" i="1"/>
  <c r="R26" i="1"/>
  <c r="Y26" i="1"/>
  <c r="X26" i="1"/>
  <c r="W26" i="1"/>
  <c r="V26" i="1"/>
  <c r="U26" i="1"/>
  <c r="S26" i="1"/>
  <c r="T26" i="1"/>
  <c r="P26" i="1"/>
  <c r="L26" i="1"/>
  <c r="C26" i="1"/>
  <c r="B26" i="1"/>
  <c r="R24" i="1"/>
  <c r="Y24" i="1"/>
  <c r="X24" i="1"/>
  <c r="W24" i="1"/>
  <c r="V24" i="1"/>
  <c r="U24" i="1"/>
  <c r="S24" i="1"/>
  <c r="T24" i="1"/>
  <c r="P24" i="1"/>
  <c r="L24" i="1"/>
  <c r="C24" i="1"/>
  <c r="B24" i="1"/>
  <c r="R22" i="1"/>
  <c r="Y22" i="1"/>
  <c r="X22" i="1"/>
  <c r="W22" i="1"/>
  <c r="V22" i="1"/>
  <c r="U22" i="1"/>
  <c r="S22" i="1"/>
  <c r="T22" i="1"/>
  <c r="P22" i="1"/>
  <c r="L22" i="1"/>
  <c r="C22" i="1"/>
  <c r="B22" i="1"/>
  <c r="R20" i="1"/>
  <c r="Y20" i="1"/>
  <c r="X20" i="1"/>
  <c r="W20" i="1"/>
  <c r="V20" i="1"/>
  <c r="U20" i="1"/>
  <c r="S20" i="1"/>
  <c r="T20" i="1"/>
  <c r="P20" i="1"/>
  <c r="L20" i="1"/>
  <c r="C20" i="1"/>
  <c r="B20" i="1"/>
  <c r="R18" i="1"/>
  <c r="Y18" i="1"/>
  <c r="X18" i="1"/>
  <c r="W18" i="1"/>
  <c r="V18" i="1"/>
  <c r="U18" i="1"/>
  <c r="S18" i="1"/>
  <c r="T18" i="1"/>
  <c r="P18" i="1"/>
  <c r="L18" i="1"/>
  <c r="C18" i="1"/>
  <c r="B18" i="1"/>
  <c r="R16" i="1"/>
  <c r="Y16" i="1"/>
  <c r="X16" i="1"/>
  <c r="W16" i="1"/>
  <c r="V16" i="1"/>
  <c r="U16" i="1"/>
  <c r="S16" i="1"/>
  <c r="T16" i="1"/>
  <c r="P16" i="1"/>
  <c r="L16" i="1"/>
  <c r="C16" i="1"/>
  <c r="B16" i="1"/>
  <c r="R14" i="1"/>
  <c r="Y14" i="1"/>
  <c r="X14" i="1"/>
  <c r="W14" i="1"/>
  <c r="V14" i="1"/>
  <c r="U14" i="1"/>
  <c r="S14" i="1"/>
  <c r="T14" i="1"/>
  <c r="P14" i="1"/>
  <c r="L14" i="1"/>
  <c r="C14" i="1"/>
  <c r="B14" i="1"/>
  <c r="R12" i="1"/>
  <c r="Y12" i="1"/>
  <c r="X12" i="1"/>
  <c r="W12" i="1"/>
  <c r="V12" i="1"/>
  <c r="U12" i="1"/>
  <c r="S12" i="1"/>
  <c r="T12" i="1"/>
  <c r="P12" i="1"/>
  <c r="L12" i="1"/>
  <c r="C12" i="1"/>
  <c r="B12" i="1"/>
  <c r="R10" i="1"/>
  <c r="Y10" i="1"/>
  <c r="X10" i="1"/>
  <c r="W10" i="1"/>
  <c r="V10" i="1"/>
  <c r="U10" i="1"/>
  <c r="S10" i="1"/>
  <c r="T10" i="1"/>
  <c r="P10" i="1"/>
  <c r="L10" i="1"/>
  <c r="C10" i="1"/>
  <c r="B10" i="1"/>
  <c r="R8" i="1"/>
  <c r="Y8" i="1"/>
  <c r="X8" i="1"/>
  <c r="W8" i="1"/>
  <c r="V8" i="1"/>
  <c r="U8" i="1"/>
  <c r="S8" i="1"/>
  <c r="T8" i="1"/>
  <c r="P8" i="1"/>
  <c r="L8" i="1"/>
  <c r="C8" i="1"/>
  <c r="B8" i="1"/>
  <c r="R6" i="1"/>
  <c r="Y6" i="1"/>
  <c r="X6" i="1"/>
  <c r="W6" i="1"/>
  <c r="V6" i="1"/>
  <c r="U6" i="1"/>
  <c r="S6" i="1"/>
  <c r="T6" i="1"/>
  <c r="P6" i="1"/>
  <c r="L6" i="1"/>
  <c r="C6" i="1"/>
  <c r="B6" i="1"/>
  <c r="R4" i="1"/>
  <c r="Y4" i="1"/>
  <c r="X4" i="1"/>
  <c r="W4" i="1"/>
  <c r="V4" i="1"/>
  <c r="U4" i="1"/>
  <c r="S4" i="1"/>
  <c r="T4" i="1"/>
  <c r="P4" i="1"/>
  <c r="L4" i="1"/>
  <c r="C4" i="1"/>
  <c r="B4" i="1"/>
  <c r="R2" i="1"/>
  <c r="Y2" i="1"/>
  <c r="X2" i="1"/>
  <c r="W2" i="1"/>
  <c r="V2" i="1"/>
  <c r="U2" i="1"/>
  <c r="S2" i="1"/>
  <c r="T2" i="1"/>
  <c r="P2" i="1"/>
  <c r="L2" i="1"/>
  <c r="C2" i="1"/>
  <c r="B2" i="1"/>
  <c r="R470" i="1"/>
  <c r="Y470" i="1"/>
  <c r="X470" i="1"/>
  <c r="W470" i="1"/>
  <c r="V470" i="1"/>
  <c r="U470" i="1"/>
  <c r="S470" i="1"/>
  <c r="T470" i="1"/>
  <c r="P470" i="1"/>
  <c r="L470" i="1"/>
  <c r="C470" i="1"/>
  <c r="B470" i="1"/>
  <c r="R469" i="1"/>
  <c r="Y469" i="1"/>
  <c r="X469" i="1"/>
  <c r="W469" i="1"/>
  <c r="V469" i="1"/>
  <c r="U469" i="1"/>
  <c r="S469" i="1"/>
  <c r="T469" i="1"/>
  <c r="P469" i="1"/>
  <c r="L469" i="1"/>
  <c r="C469" i="1"/>
  <c r="B469" i="1"/>
  <c r="R468" i="1"/>
  <c r="Y468" i="1"/>
  <c r="X468" i="1"/>
  <c r="W468" i="1"/>
  <c r="V468" i="1"/>
  <c r="U468" i="1"/>
  <c r="S468" i="1"/>
  <c r="T468" i="1"/>
  <c r="P468" i="1"/>
  <c r="L468" i="1"/>
  <c r="C468" i="1"/>
  <c r="B468" i="1"/>
  <c r="R467" i="1"/>
  <c r="Y467" i="1"/>
  <c r="X467" i="1"/>
  <c r="W467" i="1"/>
  <c r="V467" i="1"/>
  <c r="U467" i="1"/>
  <c r="S467" i="1"/>
  <c r="T467" i="1"/>
  <c r="P467" i="1"/>
  <c r="L467" i="1"/>
  <c r="C467" i="1"/>
  <c r="B467" i="1"/>
  <c r="R466" i="1"/>
  <c r="Y466" i="1"/>
  <c r="X466" i="1"/>
  <c r="W466" i="1"/>
  <c r="V466" i="1"/>
  <c r="U466" i="1"/>
  <c r="S466" i="1"/>
  <c r="T466" i="1"/>
  <c r="P466" i="1"/>
  <c r="L466" i="1"/>
  <c r="C466" i="1"/>
  <c r="B466" i="1"/>
  <c r="R465" i="1"/>
  <c r="Y465" i="1"/>
  <c r="X465" i="1"/>
  <c r="W465" i="1"/>
  <c r="V465" i="1"/>
  <c r="U465" i="1"/>
  <c r="S465" i="1"/>
  <c r="T465" i="1"/>
  <c r="P465" i="1"/>
  <c r="L465" i="1"/>
  <c r="C465" i="1"/>
  <c r="B465" i="1"/>
  <c r="R464" i="1"/>
  <c r="Y464" i="1"/>
  <c r="X464" i="1"/>
  <c r="W464" i="1"/>
  <c r="V464" i="1"/>
  <c r="U464" i="1"/>
  <c r="S464" i="1"/>
  <c r="T464" i="1"/>
  <c r="P464" i="1"/>
  <c r="L464" i="1"/>
  <c r="C464" i="1"/>
  <c r="B464" i="1"/>
  <c r="R463" i="1"/>
  <c r="Y463" i="1"/>
  <c r="X463" i="1"/>
  <c r="W463" i="1"/>
  <c r="V463" i="1"/>
  <c r="U463" i="1"/>
  <c r="S463" i="1"/>
  <c r="T463" i="1"/>
  <c r="P463" i="1"/>
  <c r="L463" i="1"/>
  <c r="C463" i="1"/>
  <c r="B463" i="1"/>
  <c r="R462" i="1"/>
  <c r="Y462" i="1"/>
  <c r="X462" i="1"/>
  <c r="W462" i="1"/>
  <c r="V462" i="1"/>
  <c r="U462" i="1"/>
  <c r="S462" i="1"/>
  <c r="T462" i="1"/>
  <c r="P462" i="1"/>
  <c r="L462" i="1"/>
  <c r="C462" i="1"/>
  <c r="B462" i="1"/>
  <c r="R461" i="1"/>
  <c r="Y461" i="1"/>
  <c r="X461" i="1"/>
  <c r="W461" i="1"/>
  <c r="V461" i="1"/>
  <c r="U461" i="1"/>
  <c r="S461" i="1"/>
  <c r="T461" i="1"/>
  <c r="P461" i="1"/>
  <c r="L461" i="1"/>
  <c r="C461" i="1"/>
  <c r="B461" i="1"/>
  <c r="R460" i="1"/>
  <c r="Y460" i="1"/>
  <c r="X460" i="1"/>
  <c r="W460" i="1"/>
  <c r="V460" i="1"/>
  <c r="U460" i="1"/>
  <c r="S460" i="1"/>
  <c r="T460" i="1"/>
  <c r="P460" i="1"/>
  <c r="L460" i="1"/>
  <c r="C460" i="1"/>
  <c r="B460" i="1"/>
  <c r="R459" i="1"/>
  <c r="Y459" i="1"/>
  <c r="X459" i="1"/>
  <c r="W459" i="1"/>
  <c r="V459" i="1"/>
  <c r="U459" i="1"/>
  <c r="S459" i="1"/>
  <c r="T459" i="1"/>
  <c r="P459" i="1"/>
  <c r="L459" i="1"/>
  <c r="C459" i="1"/>
  <c r="B459" i="1"/>
  <c r="R458" i="1"/>
  <c r="Y458" i="1"/>
  <c r="X458" i="1"/>
  <c r="W458" i="1"/>
  <c r="V458" i="1"/>
  <c r="U458" i="1"/>
  <c r="S458" i="1"/>
  <c r="T458" i="1"/>
  <c r="P458" i="1"/>
  <c r="L458" i="1"/>
  <c r="C458" i="1"/>
  <c r="B458" i="1"/>
  <c r="R457" i="1"/>
  <c r="Y457" i="1"/>
  <c r="X457" i="1"/>
  <c r="W457" i="1"/>
  <c r="V457" i="1"/>
  <c r="U457" i="1"/>
  <c r="S457" i="1"/>
  <c r="T457" i="1"/>
  <c r="P457" i="1"/>
  <c r="L457" i="1"/>
  <c r="C457" i="1"/>
  <c r="B457" i="1"/>
  <c r="R456" i="1"/>
  <c r="Y456" i="1"/>
  <c r="X456" i="1"/>
  <c r="W456" i="1"/>
  <c r="V456" i="1"/>
  <c r="U456" i="1"/>
  <c r="S456" i="1"/>
  <c r="T456" i="1"/>
  <c r="P456" i="1"/>
  <c r="L456" i="1"/>
  <c r="C456" i="1"/>
  <c r="B456" i="1"/>
  <c r="R455" i="1"/>
  <c r="Y455" i="1"/>
  <c r="X455" i="1"/>
  <c r="W455" i="1"/>
  <c r="V455" i="1"/>
  <c r="U455" i="1"/>
  <c r="S455" i="1"/>
  <c r="T455" i="1"/>
  <c r="P455" i="1"/>
  <c r="L455" i="1"/>
  <c r="C455" i="1"/>
  <c r="B455" i="1"/>
  <c r="R454" i="1"/>
  <c r="Y454" i="1"/>
  <c r="X454" i="1"/>
  <c r="W454" i="1"/>
  <c r="V454" i="1"/>
  <c r="U454" i="1"/>
  <c r="S454" i="1"/>
  <c r="T454" i="1"/>
  <c r="P454" i="1"/>
  <c r="L454" i="1"/>
  <c r="C454" i="1"/>
  <c r="B454" i="1"/>
  <c r="R453" i="1"/>
  <c r="Y453" i="1"/>
  <c r="X453" i="1"/>
  <c r="W453" i="1"/>
  <c r="V453" i="1"/>
  <c r="U453" i="1"/>
  <c r="S453" i="1"/>
  <c r="T453" i="1"/>
  <c r="P453" i="1"/>
  <c r="L453" i="1"/>
  <c r="C453" i="1"/>
  <c r="B453" i="1"/>
  <c r="R452" i="1"/>
  <c r="Y452" i="1"/>
  <c r="X452" i="1"/>
  <c r="W452" i="1"/>
  <c r="V452" i="1"/>
  <c r="U452" i="1"/>
  <c r="S452" i="1"/>
  <c r="T452" i="1"/>
  <c r="P452" i="1"/>
  <c r="L452" i="1"/>
  <c r="C452" i="1"/>
  <c r="B452" i="1"/>
  <c r="R451" i="1"/>
  <c r="Y451" i="1"/>
  <c r="X451" i="1"/>
  <c r="W451" i="1"/>
  <c r="V451" i="1"/>
  <c r="U451" i="1"/>
  <c r="S451" i="1"/>
  <c r="T451" i="1"/>
  <c r="P451" i="1"/>
  <c r="L451" i="1"/>
  <c r="C451" i="1"/>
  <c r="B451" i="1"/>
  <c r="R450" i="1"/>
  <c r="Y450" i="1"/>
  <c r="X450" i="1"/>
  <c r="W450" i="1"/>
  <c r="V450" i="1"/>
  <c r="U450" i="1"/>
  <c r="S450" i="1"/>
  <c r="T450" i="1"/>
  <c r="P450" i="1"/>
  <c r="L450" i="1"/>
  <c r="C450" i="1"/>
  <c r="B450" i="1"/>
  <c r="R449" i="1"/>
  <c r="Y449" i="1"/>
  <c r="X449" i="1"/>
  <c r="W449" i="1"/>
  <c r="V449" i="1"/>
  <c r="U449" i="1"/>
  <c r="S449" i="1"/>
  <c r="T449" i="1"/>
  <c r="P449" i="1"/>
  <c r="L449" i="1"/>
  <c r="C449" i="1"/>
  <c r="B449" i="1"/>
  <c r="R448" i="1"/>
  <c r="Y448" i="1"/>
  <c r="X448" i="1"/>
  <c r="W448" i="1"/>
  <c r="V448" i="1"/>
  <c r="U448" i="1"/>
  <c r="S448" i="1"/>
  <c r="T448" i="1"/>
  <c r="P448" i="1"/>
  <c r="L448" i="1"/>
  <c r="C448" i="1"/>
  <c r="B448" i="1"/>
  <c r="R447" i="1"/>
  <c r="Y447" i="1"/>
  <c r="X447" i="1"/>
  <c r="W447" i="1"/>
  <c r="V447" i="1"/>
  <c r="U447" i="1"/>
  <c r="S447" i="1"/>
  <c r="T447" i="1"/>
  <c r="P447" i="1"/>
  <c r="L447" i="1"/>
  <c r="C447" i="1"/>
  <c r="B447" i="1"/>
  <c r="R446" i="1"/>
  <c r="Y446" i="1"/>
  <c r="X446" i="1"/>
  <c r="W446" i="1"/>
  <c r="V446" i="1"/>
  <c r="U446" i="1"/>
  <c r="S446" i="1"/>
  <c r="T446" i="1"/>
  <c r="P446" i="1"/>
  <c r="L446" i="1"/>
  <c r="C446" i="1"/>
  <c r="B446" i="1"/>
  <c r="R618" i="1"/>
  <c r="Y618" i="1"/>
  <c r="X618" i="1"/>
  <c r="W618" i="1"/>
  <c r="V618" i="1"/>
  <c r="U618" i="1"/>
  <c r="S618" i="1"/>
  <c r="T618" i="1"/>
  <c r="P618" i="1"/>
  <c r="L618" i="1"/>
  <c r="C618" i="1"/>
  <c r="B618" i="1"/>
  <c r="R617" i="1"/>
  <c r="Y617" i="1"/>
  <c r="X617" i="1"/>
  <c r="W617" i="1"/>
  <c r="V617" i="1"/>
  <c r="U617" i="1"/>
  <c r="S617" i="1"/>
  <c r="T617" i="1"/>
  <c r="P617" i="1"/>
  <c r="L617" i="1"/>
  <c r="C617" i="1"/>
  <c r="B617" i="1"/>
  <c r="R616" i="1"/>
  <c r="Y616" i="1"/>
  <c r="X616" i="1"/>
  <c r="W616" i="1"/>
  <c r="V616" i="1"/>
  <c r="U616" i="1"/>
  <c r="S616" i="1"/>
  <c r="T616" i="1"/>
  <c r="P616" i="1"/>
  <c r="L616" i="1"/>
  <c r="C616" i="1"/>
  <c r="B616" i="1"/>
  <c r="R615" i="1"/>
  <c r="Y615" i="1"/>
  <c r="X615" i="1"/>
  <c r="W615" i="1"/>
  <c r="V615" i="1"/>
  <c r="U615" i="1"/>
  <c r="S615" i="1"/>
  <c r="T615" i="1"/>
  <c r="P615" i="1"/>
  <c r="L615" i="1"/>
  <c r="C615" i="1"/>
  <c r="B615" i="1"/>
  <c r="R614" i="1"/>
  <c r="Y614" i="1"/>
  <c r="X614" i="1"/>
  <c r="W614" i="1"/>
  <c r="V614" i="1"/>
  <c r="U614" i="1"/>
  <c r="S614" i="1"/>
  <c r="T614" i="1"/>
  <c r="P614" i="1"/>
  <c r="L614" i="1"/>
  <c r="C614" i="1"/>
  <c r="B614" i="1"/>
  <c r="R613" i="1"/>
  <c r="Y613" i="1"/>
  <c r="X613" i="1"/>
  <c r="W613" i="1"/>
  <c r="V613" i="1"/>
  <c r="U613" i="1"/>
  <c r="S613" i="1"/>
  <c r="T613" i="1"/>
  <c r="P613" i="1"/>
  <c r="L613" i="1"/>
  <c r="C613" i="1"/>
  <c r="B613" i="1"/>
  <c r="R612" i="1"/>
  <c r="Y612" i="1"/>
  <c r="X612" i="1"/>
  <c r="W612" i="1"/>
  <c r="V612" i="1"/>
  <c r="U612" i="1"/>
  <c r="S612" i="1"/>
  <c r="T612" i="1"/>
  <c r="P612" i="1"/>
  <c r="L612" i="1"/>
  <c r="C612" i="1"/>
  <c r="B612" i="1"/>
  <c r="R611" i="1"/>
  <c r="Y611" i="1"/>
  <c r="X611" i="1"/>
  <c r="W611" i="1"/>
  <c r="V611" i="1"/>
  <c r="U611" i="1"/>
  <c r="S611" i="1"/>
  <c r="T611" i="1"/>
  <c r="P611" i="1"/>
  <c r="L611" i="1"/>
  <c r="C611" i="1"/>
  <c r="B611" i="1"/>
  <c r="R610" i="1"/>
  <c r="Y610" i="1"/>
  <c r="X610" i="1"/>
  <c r="W610" i="1"/>
  <c r="V610" i="1"/>
  <c r="U610" i="1"/>
  <c r="S610" i="1"/>
  <c r="T610" i="1"/>
  <c r="P610" i="1"/>
  <c r="L610" i="1"/>
  <c r="C610" i="1"/>
  <c r="B610" i="1"/>
  <c r="R609" i="1"/>
  <c r="Y609" i="1"/>
  <c r="X609" i="1"/>
  <c r="W609" i="1"/>
  <c r="V609" i="1"/>
  <c r="U609" i="1"/>
  <c r="S609" i="1"/>
  <c r="T609" i="1"/>
  <c r="P609" i="1"/>
  <c r="L609" i="1"/>
  <c r="C609" i="1"/>
  <c r="B609" i="1"/>
  <c r="R608" i="1"/>
  <c r="Y608" i="1"/>
  <c r="X608" i="1"/>
  <c r="W608" i="1"/>
  <c r="V608" i="1"/>
  <c r="U608" i="1"/>
  <c r="S608" i="1"/>
  <c r="T608" i="1"/>
  <c r="P608" i="1"/>
  <c r="L608" i="1"/>
  <c r="C608" i="1"/>
  <c r="B608" i="1"/>
  <c r="R607" i="1"/>
  <c r="Y607" i="1"/>
  <c r="X607" i="1"/>
  <c r="W607" i="1"/>
  <c r="V607" i="1"/>
  <c r="U607" i="1"/>
  <c r="S607" i="1"/>
  <c r="T607" i="1"/>
  <c r="P607" i="1"/>
  <c r="L607" i="1"/>
  <c r="C607" i="1"/>
  <c r="B607" i="1"/>
  <c r="R606" i="1"/>
  <c r="Y606" i="1"/>
  <c r="X606" i="1"/>
  <c r="W606" i="1"/>
  <c r="V606" i="1"/>
  <c r="U606" i="1"/>
  <c r="S606" i="1"/>
  <c r="T606" i="1"/>
  <c r="P606" i="1"/>
  <c r="L606" i="1"/>
  <c r="C606" i="1"/>
  <c r="B606" i="1"/>
  <c r="R605" i="1"/>
  <c r="Y605" i="1"/>
  <c r="X605" i="1"/>
  <c r="W605" i="1"/>
  <c r="V605" i="1"/>
  <c r="U605" i="1"/>
  <c r="S605" i="1"/>
  <c r="T605" i="1"/>
  <c r="P605" i="1"/>
  <c r="L605" i="1"/>
  <c r="C605" i="1"/>
  <c r="B605" i="1"/>
  <c r="R604" i="1"/>
  <c r="Y604" i="1"/>
  <c r="X604" i="1"/>
  <c r="W604" i="1"/>
  <c r="V604" i="1"/>
  <c r="U604" i="1"/>
  <c r="S604" i="1"/>
  <c r="T604" i="1"/>
  <c r="P604" i="1"/>
  <c r="L604" i="1"/>
  <c r="C604" i="1"/>
  <c r="B604" i="1"/>
  <c r="R603" i="1"/>
  <c r="Y603" i="1"/>
  <c r="X603" i="1"/>
  <c r="W603" i="1"/>
  <c r="V603" i="1"/>
  <c r="U603" i="1"/>
  <c r="S603" i="1"/>
  <c r="T603" i="1"/>
  <c r="P603" i="1"/>
  <c r="L603" i="1"/>
  <c r="C603" i="1"/>
  <c r="B603" i="1"/>
  <c r="R602" i="1"/>
  <c r="Y602" i="1"/>
  <c r="X602" i="1"/>
  <c r="W602" i="1"/>
  <c r="V602" i="1"/>
  <c r="U602" i="1"/>
  <c r="S602" i="1"/>
  <c r="T602" i="1"/>
  <c r="P602" i="1"/>
  <c r="L602" i="1"/>
  <c r="C602" i="1"/>
  <c r="B602" i="1"/>
  <c r="R601" i="1"/>
  <c r="Y601" i="1"/>
  <c r="X601" i="1"/>
  <c r="W601" i="1"/>
  <c r="V601" i="1"/>
  <c r="U601" i="1"/>
  <c r="S601" i="1"/>
  <c r="T601" i="1"/>
  <c r="P601" i="1"/>
  <c r="L601" i="1"/>
  <c r="C601" i="1"/>
  <c r="B601" i="1"/>
  <c r="R600" i="1"/>
  <c r="Y600" i="1"/>
  <c r="X600" i="1"/>
  <c r="W600" i="1"/>
  <c r="V600" i="1"/>
  <c r="U600" i="1"/>
  <c r="S600" i="1"/>
  <c r="T600" i="1"/>
  <c r="P600" i="1"/>
  <c r="L600" i="1"/>
  <c r="C600" i="1"/>
  <c r="B600" i="1"/>
  <c r="R599" i="1"/>
  <c r="Y599" i="1"/>
  <c r="X599" i="1"/>
  <c r="W599" i="1"/>
  <c r="V599" i="1"/>
  <c r="U599" i="1"/>
  <c r="S599" i="1"/>
  <c r="T599" i="1"/>
  <c r="P599" i="1"/>
  <c r="L599" i="1"/>
  <c r="C599" i="1"/>
  <c r="B599" i="1"/>
  <c r="R598" i="1"/>
  <c r="Y598" i="1"/>
  <c r="X598" i="1"/>
  <c r="W598" i="1"/>
  <c r="V598" i="1"/>
  <c r="U598" i="1"/>
  <c r="S598" i="1"/>
  <c r="T598" i="1"/>
  <c r="P598" i="1"/>
  <c r="L598" i="1"/>
  <c r="C598" i="1"/>
  <c r="B598" i="1"/>
  <c r="R597" i="1"/>
  <c r="Y597" i="1"/>
  <c r="X597" i="1"/>
  <c r="W597" i="1"/>
  <c r="V597" i="1"/>
  <c r="U597" i="1"/>
  <c r="S597" i="1"/>
  <c r="T597" i="1"/>
  <c r="P597" i="1"/>
  <c r="L597" i="1"/>
  <c r="C597" i="1"/>
  <c r="B597" i="1"/>
  <c r="R596" i="1"/>
  <c r="Y596" i="1"/>
  <c r="X596" i="1"/>
  <c r="W596" i="1"/>
  <c r="V596" i="1"/>
  <c r="U596" i="1"/>
  <c r="S596" i="1"/>
  <c r="T596" i="1"/>
  <c r="P596" i="1"/>
  <c r="L596" i="1"/>
  <c r="C596" i="1"/>
  <c r="B596" i="1"/>
  <c r="R595" i="1"/>
  <c r="Y595" i="1"/>
  <c r="X595" i="1"/>
  <c r="W595" i="1"/>
  <c r="V595" i="1"/>
  <c r="U595" i="1"/>
  <c r="S595" i="1"/>
  <c r="T595" i="1"/>
  <c r="P595" i="1"/>
  <c r="L595" i="1"/>
  <c r="C595" i="1"/>
  <c r="B595" i="1"/>
  <c r="R594" i="1"/>
  <c r="Y594" i="1"/>
  <c r="X594" i="1"/>
  <c r="W594" i="1"/>
  <c r="V594" i="1"/>
  <c r="U594" i="1"/>
  <c r="S594" i="1"/>
  <c r="T594" i="1"/>
  <c r="P594" i="1"/>
  <c r="L594" i="1"/>
  <c r="C594" i="1"/>
  <c r="B594" i="1"/>
  <c r="R593" i="1"/>
  <c r="Y593" i="1"/>
  <c r="X593" i="1"/>
  <c r="W593" i="1"/>
  <c r="V593" i="1"/>
  <c r="U593" i="1"/>
  <c r="S593" i="1"/>
  <c r="T593" i="1"/>
  <c r="P593" i="1"/>
  <c r="L593" i="1"/>
  <c r="C593" i="1"/>
  <c r="B593" i="1"/>
  <c r="R592" i="1"/>
  <c r="Y592" i="1"/>
  <c r="X592" i="1"/>
  <c r="W592" i="1"/>
  <c r="V592" i="1"/>
  <c r="U592" i="1"/>
  <c r="S592" i="1"/>
  <c r="T592" i="1"/>
  <c r="P592" i="1"/>
  <c r="L592" i="1"/>
  <c r="C592" i="1"/>
  <c r="B592" i="1"/>
  <c r="R591" i="1"/>
  <c r="Y591" i="1"/>
  <c r="X591" i="1"/>
  <c r="W591" i="1"/>
  <c r="V591" i="1"/>
  <c r="U591" i="1"/>
  <c r="S591" i="1"/>
  <c r="T591" i="1"/>
  <c r="P591" i="1"/>
  <c r="L591" i="1"/>
  <c r="C591" i="1"/>
  <c r="B591" i="1"/>
  <c r="R590" i="1"/>
  <c r="Y590" i="1"/>
  <c r="X590" i="1"/>
  <c r="W590" i="1"/>
  <c r="V590" i="1"/>
  <c r="U590" i="1"/>
  <c r="S590" i="1"/>
  <c r="T590" i="1"/>
  <c r="P590" i="1"/>
  <c r="L590" i="1"/>
  <c r="C590" i="1"/>
  <c r="B590" i="1"/>
  <c r="R589" i="1"/>
  <c r="Y589" i="1"/>
  <c r="X589" i="1"/>
  <c r="W589" i="1"/>
  <c r="V589" i="1"/>
  <c r="U589" i="1"/>
  <c r="S589" i="1"/>
  <c r="T589" i="1"/>
  <c r="P589" i="1"/>
  <c r="L589" i="1"/>
  <c r="C589" i="1"/>
  <c r="B589" i="1"/>
  <c r="R588" i="1"/>
  <c r="Y588" i="1"/>
  <c r="X588" i="1"/>
  <c r="W588" i="1"/>
  <c r="V588" i="1"/>
  <c r="U588" i="1"/>
  <c r="S588" i="1"/>
  <c r="T588" i="1"/>
  <c r="P588" i="1"/>
  <c r="L588" i="1"/>
  <c r="C588" i="1"/>
  <c r="B588" i="1"/>
  <c r="R587" i="1"/>
  <c r="Y587" i="1"/>
  <c r="X587" i="1"/>
  <c r="W587" i="1"/>
  <c r="V587" i="1"/>
  <c r="U587" i="1"/>
  <c r="S587" i="1"/>
  <c r="T587" i="1"/>
  <c r="P587" i="1"/>
  <c r="L587" i="1"/>
  <c r="C587" i="1"/>
  <c r="B587" i="1"/>
  <c r="R586" i="1"/>
  <c r="Y586" i="1"/>
  <c r="X586" i="1"/>
  <c r="W586" i="1"/>
  <c r="V586" i="1"/>
  <c r="U586" i="1"/>
  <c r="S586" i="1"/>
  <c r="T586" i="1"/>
  <c r="P586" i="1"/>
  <c r="L586" i="1"/>
  <c r="C586" i="1"/>
  <c r="B586" i="1"/>
  <c r="R585" i="1"/>
  <c r="Y585" i="1"/>
  <c r="X585" i="1"/>
  <c r="W585" i="1"/>
  <c r="V585" i="1"/>
  <c r="U585" i="1"/>
  <c r="S585" i="1"/>
  <c r="T585" i="1"/>
  <c r="P585" i="1"/>
  <c r="L585" i="1"/>
  <c r="C585" i="1"/>
  <c r="B585" i="1"/>
  <c r="R584" i="1"/>
  <c r="Y584" i="1"/>
  <c r="X584" i="1"/>
  <c r="W584" i="1"/>
  <c r="V584" i="1"/>
  <c r="U584" i="1"/>
  <c r="S584" i="1"/>
  <c r="T584" i="1"/>
  <c r="P584" i="1"/>
  <c r="L584" i="1"/>
  <c r="C584" i="1"/>
  <c r="B584" i="1"/>
  <c r="R583" i="1"/>
  <c r="Y583" i="1"/>
  <c r="X583" i="1"/>
  <c r="W583" i="1"/>
  <c r="V583" i="1"/>
  <c r="U583" i="1"/>
  <c r="S583" i="1"/>
  <c r="T583" i="1"/>
  <c r="P583" i="1"/>
  <c r="L583" i="1"/>
  <c r="C583" i="1"/>
  <c r="B583" i="1"/>
  <c r="R582" i="1"/>
  <c r="Y582" i="1"/>
  <c r="X582" i="1"/>
  <c r="W582" i="1"/>
  <c r="V582" i="1"/>
  <c r="U582" i="1"/>
  <c r="S582" i="1"/>
  <c r="T582" i="1"/>
  <c r="P582" i="1"/>
  <c r="L582" i="1"/>
  <c r="C582" i="1"/>
  <c r="B582" i="1"/>
  <c r="R581" i="1"/>
  <c r="Y581" i="1"/>
  <c r="X581" i="1"/>
  <c r="W581" i="1"/>
  <c r="V581" i="1"/>
  <c r="U581" i="1"/>
  <c r="S581" i="1"/>
  <c r="T581" i="1"/>
  <c r="P581" i="1"/>
  <c r="L581" i="1"/>
  <c r="C581" i="1"/>
  <c r="B581" i="1"/>
  <c r="R580" i="1"/>
  <c r="Y580" i="1"/>
  <c r="X580" i="1"/>
  <c r="W580" i="1"/>
  <c r="V580" i="1"/>
  <c r="U580" i="1"/>
  <c r="S580" i="1"/>
  <c r="T580" i="1"/>
  <c r="P580" i="1"/>
  <c r="L580" i="1"/>
  <c r="C580" i="1"/>
  <c r="B580" i="1"/>
  <c r="R579" i="1"/>
  <c r="Y579" i="1"/>
  <c r="X579" i="1"/>
  <c r="W579" i="1"/>
  <c r="V579" i="1"/>
  <c r="U579" i="1"/>
  <c r="S579" i="1"/>
  <c r="T579" i="1"/>
  <c r="P579" i="1"/>
  <c r="L579" i="1"/>
  <c r="C579" i="1"/>
  <c r="B579" i="1"/>
  <c r="R578" i="1"/>
  <c r="Y578" i="1"/>
  <c r="X578" i="1"/>
  <c r="W578" i="1"/>
  <c r="V578" i="1"/>
  <c r="U578" i="1"/>
  <c r="S578" i="1"/>
  <c r="T578" i="1"/>
  <c r="P578" i="1"/>
  <c r="L578" i="1"/>
  <c r="C578" i="1"/>
  <c r="B578" i="1"/>
  <c r="R577" i="1"/>
  <c r="Y577" i="1"/>
  <c r="X577" i="1"/>
  <c r="W577" i="1"/>
  <c r="V577" i="1"/>
  <c r="U577" i="1"/>
  <c r="S577" i="1"/>
  <c r="T577" i="1"/>
  <c r="P577" i="1"/>
  <c r="L577" i="1"/>
  <c r="C577" i="1"/>
  <c r="B577" i="1"/>
  <c r="R576" i="1"/>
  <c r="Y576" i="1"/>
  <c r="X576" i="1"/>
  <c r="W576" i="1"/>
  <c r="V576" i="1"/>
  <c r="U576" i="1"/>
  <c r="S576" i="1"/>
  <c r="T576" i="1"/>
  <c r="P576" i="1"/>
  <c r="L576" i="1"/>
  <c r="C576" i="1"/>
  <c r="B576" i="1"/>
  <c r="R575" i="1"/>
  <c r="Y575" i="1"/>
  <c r="X575" i="1"/>
  <c r="W575" i="1"/>
  <c r="V575" i="1"/>
  <c r="U575" i="1"/>
  <c r="S575" i="1"/>
  <c r="T575" i="1"/>
  <c r="P575" i="1"/>
  <c r="L575" i="1"/>
  <c r="C575" i="1"/>
  <c r="B575" i="1"/>
  <c r="R574" i="1"/>
  <c r="Y574" i="1"/>
  <c r="X574" i="1"/>
  <c r="W574" i="1"/>
  <c r="V574" i="1"/>
  <c r="U574" i="1"/>
  <c r="S574" i="1"/>
  <c r="T574" i="1"/>
  <c r="P574" i="1"/>
  <c r="L574" i="1"/>
  <c r="C574" i="1"/>
  <c r="B574" i="1"/>
  <c r="R573" i="1"/>
  <c r="Y573" i="1"/>
  <c r="X573" i="1"/>
  <c r="W573" i="1"/>
  <c r="V573" i="1"/>
  <c r="U573" i="1"/>
  <c r="S573" i="1"/>
  <c r="T573" i="1"/>
  <c r="P573" i="1"/>
  <c r="L573" i="1"/>
  <c r="C573" i="1"/>
  <c r="B573" i="1"/>
  <c r="R572" i="1"/>
  <c r="Y572" i="1"/>
  <c r="X572" i="1"/>
  <c r="W572" i="1"/>
  <c r="V572" i="1"/>
  <c r="U572" i="1"/>
  <c r="S572" i="1"/>
  <c r="T572" i="1"/>
  <c r="P572" i="1"/>
  <c r="L572" i="1"/>
  <c r="C572" i="1"/>
  <c r="B572" i="1"/>
  <c r="R571" i="1"/>
  <c r="Y571" i="1"/>
  <c r="X571" i="1"/>
  <c r="W571" i="1"/>
  <c r="V571" i="1"/>
  <c r="U571" i="1"/>
  <c r="S571" i="1"/>
  <c r="T571" i="1"/>
  <c r="P571" i="1"/>
  <c r="L571" i="1"/>
  <c r="C571" i="1"/>
  <c r="B571" i="1"/>
  <c r="R570" i="1"/>
  <c r="Y570" i="1"/>
  <c r="X570" i="1"/>
  <c r="W570" i="1"/>
  <c r="V570" i="1"/>
  <c r="U570" i="1"/>
  <c r="S570" i="1"/>
  <c r="T570" i="1"/>
  <c r="P570" i="1"/>
  <c r="L570" i="1"/>
  <c r="C570" i="1"/>
  <c r="B570" i="1"/>
  <c r="R569" i="1"/>
  <c r="Y569" i="1"/>
  <c r="X569" i="1"/>
  <c r="W569" i="1"/>
  <c r="V569" i="1"/>
  <c r="U569" i="1"/>
  <c r="S569" i="1"/>
  <c r="T569" i="1"/>
  <c r="P569" i="1"/>
  <c r="L569" i="1"/>
  <c r="C569" i="1"/>
  <c r="B569" i="1"/>
  <c r="R568" i="1"/>
  <c r="Y568" i="1"/>
  <c r="X568" i="1"/>
  <c r="W568" i="1"/>
  <c r="V568" i="1"/>
  <c r="U568" i="1"/>
  <c r="S568" i="1"/>
  <c r="T568" i="1"/>
  <c r="P568" i="1"/>
  <c r="L568" i="1"/>
  <c r="C568" i="1"/>
  <c r="B568" i="1"/>
  <c r="R567" i="1"/>
  <c r="Y567" i="1"/>
  <c r="X567" i="1"/>
  <c r="W567" i="1"/>
  <c r="V567" i="1"/>
  <c r="U567" i="1"/>
  <c r="S567" i="1"/>
  <c r="T567" i="1"/>
  <c r="P567" i="1"/>
  <c r="L567" i="1"/>
  <c r="C567" i="1"/>
  <c r="B567" i="1"/>
  <c r="R566" i="1"/>
  <c r="Y566" i="1"/>
  <c r="X566" i="1"/>
  <c r="W566" i="1"/>
  <c r="V566" i="1"/>
  <c r="U566" i="1"/>
  <c r="S566" i="1"/>
  <c r="T566" i="1"/>
  <c r="P566" i="1"/>
  <c r="L566" i="1"/>
  <c r="C566" i="1"/>
  <c r="B566" i="1"/>
  <c r="R565" i="1"/>
  <c r="Y565" i="1"/>
  <c r="X565" i="1"/>
  <c r="W565" i="1"/>
  <c r="V565" i="1"/>
  <c r="U565" i="1"/>
  <c r="S565" i="1"/>
  <c r="T565" i="1"/>
  <c r="P565" i="1"/>
  <c r="L565" i="1"/>
  <c r="C565" i="1"/>
  <c r="B565" i="1"/>
  <c r="R564" i="1"/>
  <c r="Y564" i="1"/>
  <c r="X564" i="1"/>
  <c r="W564" i="1"/>
  <c r="V564" i="1"/>
  <c r="U564" i="1"/>
  <c r="S564" i="1"/>
  <c r="T564" i="1"/>
  <c r="P564" i="1"/>
  <c r="L564" i="1"/>
  <c r="C564" i="1"/>
  <c r="B564" i="1"/>
  <c r="R563" i="1"/>
  <c r="Y563" i="1"/>
  <c r="X563" i="1"/>
  <c r="W563" i="1"/>
  <c r="V563" i="1"/>
  <c r="U563" i="1"/>
  <c r="S563" i="1"/>
  <c r="T563" i="1"/>
  <c r="P563" i="1"/>
  <c r="L563" i="1"/>
  <c r="C563" i="1"/>
  <c r="B563" i="1"/>
  <c r="R562" i="1"/>
  <c r="Y562" i="1"/>
  <c r="X562" i="1"/>
  <c r="W562" i="1"/>
  <c r="V562" i="1"/>
  <c r="U562" i="1"/>
  <c r="S562" i="1"/>
  <c r="T562" i="1"/>
  <c r="P562" i="1"/>
  <c r="L562" i="1"/>
  <c r="C562" i="1"/>
  <c r="B562" i="1"/>
  <c r="R561" i="1"/>
  <c r="Y561" i="1"/>
  <c r="X561" i="1"/>
  <c r="W561" i="1"/>
  <c r="V561" i="1"/>
  <c r="U561" i="1"/>
  <c r="S561" i="1"/>
  <c r="T561" i="1"/>
  <c r="P561" i="1"/>
  <c r="L561" i="1"/>
  <c r="C561" i="1"/>
  <c r="B561" i="1"/>
  <c r="R560" i="1"/>
  <c r="Y560" i="1"/>
  <c r="X560" i="1"/>
  <c r="W560" i="1"/>
  <c r="V560" i="1"/>
  <c r="U560" i="1"/>
  <c r="S560" i="1"/>
  <c r="T560" i="1"/>
  <c r="P560" i="1"/>
  <c r="L560" i="1"/>
  <c r="C560" i="1"/>
  <c r="B560" i="1"/>
  <c r="R559" i="1"/>
  <c r="Y559" i="1"/>
  <c r="X559" i="1"/>
  <c r="W559" i="1"/>
  <c r="V559" i="1"/>
  <c r="U559" i="1"/>
  <c r="S559" i="1"/>
  <c r="T559" i="1"/>
  <c r="P559" i="1"/>
  <c r="L559" i="1"/>
  <c r="C559" i="1"/>
  <c r="B559" i="1"/>
  <c r="R558" i="1"/>
  <c r="Y558" i="1"/>
  <c r="X558" i="1"/>
  <c r="W558" i="1"/>
  <c r="V558" i="1"/>
  <c r="U558" i="1"/>
  <c r="S558" i="1"/>
  <c r="T558" i="1"/>
  <c r="P558" i="1"/>
  <c r="L558" i="1"/>
  <c r="C558" i="1"/>
  <c r="B558" i="1"/>
  <c r="R557" i="1"/>
  <c r="Y557" i="1"/>
  <c r="X557" i="1"/>
  <c r="W557" i="1"/>
  <c r="V557" i="1"/>
  <c r="U557" i="1"/>
  <c r="S557" i="1"/>
  <c r="T557" i="1"/>
  <c r="P557" i="1"/>
  <c r="L557" i="1"/>
  <c r="C557" i="1"/>
  <c r="B557" i="1"/>
  <c r="R556" i="1"/>
  <c r="Y556" i="1"/>
  <c r="X556" i="1"/>
  <c r="W556" i="1"/>
  <c r="V556" i="1"/>
  <c r="U556" i="1"/>
  <c r="S556" i="1"/>
  <c r="T556" i="1"/>
  <c r="P556" i="1"/>
  <c r="L556" i="1"/>
  <c r="C556" i="1"/>
  <c r="B556" i="1"/>
  <c r="R555" i="1"/>
  <c r="Y555" i="1"/>
  <c r="X555" i="1"/>
  <c r="W555" i="1"/>
  <c r="V555" i="1"/>
  <c r="U555" i="1"/>
  <c r="S555" i="1"/>
  <c r="T555" i="1"/>
  <c r="P555" i="1"/>
  <c r="L555" i="1"/>
  <c r="C555" i="1"/>
  <c r="B555" i="1"/>
  <c r="R554" i="1"/>
  <c r="Y554" i="1"/>
  <c r="X554" i="1"/>
  <c r="W554" i="1"/>
  <c r="V554" i="1"/>
  <c r="U554" i="1"/>
  <c r="S554" i="1"/>
  <c r="T554" i="1"/>
  <c r="P554" i="1"/>
  <c r="L554" i="1"/>
  <c r="C554" i="1"/>
  <c r="B554" i="1"/>
  <c r="R553" i="1"/>
  <c r="Y553" i="1"/>
  <c r="X553" i="1"/>
  <c r="W553" i="1"/>
  <c r="V553" i="1"/>
  <c r="U553" i="1"/>
  <c r="S553" i="1"/>
  <c r="T553" i="1"/>
  <c r="P553" i="1"/>
  <c r="L553" i="1"/>
  <c r="C553" i="1"/>
  <c r="B553" i="1"/>
  <c r="R552" i="1"/>
  <c r="Y552" i="1"/>
  <c r="X552" i="1"/>
  <c r="W552" i="1"/>
  <c r="V552" i="1"/>
  <c r="U552" i="1"/>
  <c r="S552" i="1"/>
  <c r="T552" i="1"/>
  <c r="P552" i="1"/>
  <c r="L552" i="1"/>
  <c r="C552" i="1"/>
  <c r="B552" i="1"/>
  <c r="R551" i="1"/>
  <c r="Y551" i="1"/>
  <c r="X551" i="1"/>
  <c r="W551" i="1"/>
  <c r="V551" i="1"/>
  <c r="U551" i="1"/>
  <c r="S551" i="1"/>
  <c r="T551" i="1"/>
  <c r="P551" i="1"/>
  <c r="L551" i="1"/>
  <c r="C551" i="1"/>
  <c r="B551" i="1"/>
  <c r="R550" i="1"/>
  <c r="Y550" i="1"/>
  <c r="X550" i="1"/>
  <c r="W550" i="1"/>
  <c r="V550" i="1"/>
  <c r="U550" i="1"/>
  <c r="S550" i="1"/>
  <c r="T550" i="1"/>
  <c r="P550" i="1"/>
  <c r="L550" i="1"/>
  <c r="C550" i="1"/>
  <c r="B550" i="1"/>
  <c r="R549" i="1"/>
  <c r="Y549" i="1"/>
  <c r="X549" i="1"/>
  <c r="W549" i="1"/>
  <c r="V549" i="1"/>
  <c r="U549" i="1"/>
  <c r="S549" i="1"/>
  <c r="T549" i="1"/>
  <c r="P549" i="1"/>
  <c r="L549" i="1"/>
  <c r="C549" i="1"/>
  <c r="B549" i="1"/>
  <c r="R548" i="1"/>
  <c r="Y548" i="1"/>
  <c r="X548" i="1"/>
  <c r="W548" i="1"/>
  <c r="V548" i="1"/>
  <c r="U548" i="1"/>
  <c r="S548" i="1"/>
  <c r="T548" i="1"/>
  <c r="P548" i="1"/>
  <c r="L548" i="1"/>
  <c r="C548" i="1"/>
  <c r="B548" i="1"/>
  <c r="R547" i="1"/>
  <c r="Y547" i="1"/>
  <c r="X547" i="1"/>
  <c r="W547" i="1"/>
  <c r="V547" i="1"/>
  <c r="U547" i="1"/>
  <c r="S547" i="1"/>
  <c r="T547" i="1"/>
  <c r="P547" i="1"/>
  <c r="L547" i="1"/>
  <c r="C547" i="1"/>
  <c r="B547" i="1"/>
  <c r="R546" i="1"/>
  <c r="Y546" i="1"/>
  <c r="X546" i="1"/>
  <c r="W546" i="1"/>
  <c r="V546" i="1"/>
  <c r="U546" i="1"/>
  <c r="S546" i="1"/>
  <c r="T546" i="1"/>
  <c r="P546" i="1"/>
  <c r="L546" i="1"/>
  <c r="C546" i="1"/>
  <c r="B546" i="1"/>
  <c r="R545" i="1"/>
  <c r="Y545" i="1"/>
  <c r="X545" i="1"/>
  <c r="W545" i="1"/>
  <c r="V545" i="1"/>
  <c r="U545" i="1"/>
  <c r="S545" i="1"/>
  <c r="T545" i="1"/>
  <c r="P545" i="1"/>
  <c r="L545" i="1"/>
  <c r="C545" i="1"/>
  <c r="B545" i="1"/>
  <c r="R544" i="1"/>
  <c r="Y544" i="1"/>
  <c r="X544" i="1"/>
  <c r="W544" i="1"/>
  <c r="V544" i="1"/>
  <c r="U544" i="1"/>
  <c r="S544" i="1"/>
  <c r="T544" i="1"/>
  <c r="P544" i="1"/>
  <c r="L544" i="1"/>
  <c r="C544" i="1"/>
  <c r="B544" i="1"/>
  <c r="R543" i="1"/>
  <c r="Y543" i="1"/>
  <c r="X543" i="1"/>
  <c r="W543" i="1"/>
  <c r="V543" i="1"/>
  <c r="U543" i="1"/>
  <c r="S543" i="1"/>
  <c r="T543" i="1"/>
  <c r="P543" i="1"/>
  <c r="L543" i="1"/>
  <c r="C543" i="1"/>
  <c r="B543" i="1"/>
  <c r="R542" i="1"/>
  <c r="Y542" i="1"/>
  <c r="X542" i="1"/>
  <c r="W542" i="1"/>
  <c r="V542" i="1"/>
  <c r="U542" i="1"/>
  <c r="S542" i="1"/>
  <c r="T542" i="1"/>
  <c r="P542" i="1"/>
  <c r="L542" i="1"/>
  <c r="C542" i="1"/>
  <c r="B542" i="1"/>
  <c r="R541" i="1"/>
  <c r="Y541" i="1"/>
  <c r="X541" i="1"/>
  <c r="W541" i="1"/>
  <c r="V541" i="1"/>
  <c r="U541" i="1"/>
  <c r="S541" i="1"/>
  <c r="T541" i="1"/>
  <c r="P541" i="1"/>
  <c r="L541" i="1"/>
  <c r="C541" i="1"/>
  <c r="B541" i="1"/>
  <c r="R540" i="1"/>
  <c r="Y540" i="1"/>
  <c r="X540" i="1"/>
  <c r="W540" i="1"/>
  <c r="V540" i="1"/>
  <c r="U540" i="1"/>
  <c r="S540" i="1"/>
  <c r="T540" i="1"/>
  <c r="P540" i="1"/>
  <c r="L540" i="1"/>
  <c r="C540" i="1"/>
  <c r="B540" i="1"/>
  <c r="R539" i="1"/>
  <c r="Y539" i="1"/>
  <c r="X539" i="1"/>
  <c r="W539" i="1"/>
  <c r="V539" i="1"/>
  <c r="U539" i="1"/>
  <c r="S539" i="1"/>
  <c r="T539" i="1"/>
  <c r="P539" i="1"/>
  <c r="L539" i="1"/>
  <c r="C539" i="1"/>
  <c r="B539" i="1"/>
  <c r="R538" i="1"/>
  <c r="Y538" i="1"/>
  <c r="X538" i="1"/>
  <c r="W538" i="1"/>
  <c r="V538" i="1"/>
  <c r="U538" i="1"/>
  <c r="S538" i="1"/>
  <c r="T538" i="1"/>
  <c r="P538" i="1"/>
  <c r="L538" i="1"/>
  <c r="C538" i="1"/>
  <c r="B538" i="1"/>
  <c r="R537" i="1"/>
  <c r="Y537" i="1"/>
  <c r="X537" i="1"/>
  <c r="W537" i="1"/>
  <c r="V537" i="1"/>
  <c r="U537" i="1"/>
  <c r="S537" i="1"/>
  <c r="T537" i="1"/>
  <c r="P537" i="1"/>
  <c r="L537" i="1"/>
  <c r="C537" i="1"/>
  <c r="B537" i="1"/>
  <c r="R536" i="1"/>
  <c r="Y536" i="1"/>
  <c r="X536" i="1"/>
  <c r="W536" i="1"/>
  <c r="V536" i="1"/>
  <c r="U536" i="1"/>
  <c r="S536" i="1"/>
  <c r="T536" i="1"/>
  <c r="P536" i="1"/>
  <c r="L536" i="1"/>
  <c r="C536" i="1"/>
  <c r="B536" i="1"/>
  <c r="R535" i="1"/>
  <c r="Y535" i="1"/>
  <c r="X535" i="1"/>
  <c r="W535" i="1"/>
  <c r="V535" i="1"/>
  <c r="U535" i="1"/>
  <c r="S535" i="1"/>
  <c r="T535" i="1"/>
  <c r="P535" i="1"/>
  <c r="L535" i="1"/>
  <c r="C535" i="1"/>
  <c r="B535" i="1"/>
  <c r="R534" i="1"/>
  <c r="Y534" i="1"/>
  <c r="X534" i="1"/>
  <c r="W534" i="1"/>
  <c r="V534" i="1"/>
  <c r="U534" i="1"/>
  <c r="S534" i="1"/>
  <c r="T534" i="1"/>
  <c r="P534" i="1"/>
  <c r="L534" i="1"/>
  <c r="C534" i="1"/>
  <c r="B534" i="1"/>
  <c r="R533" i="1"/>
  <c r="Y533" i="1"/>
  <c r="X533" i="1"/>
  <c r="W533" i="1"/>
  <c r="V533" i="1"/>
  <c r="U533" i="1"/>
  <c r="S533" i="1"/>
  <c r="T533" i="1"/>
  <c r="P533" i="1"/>
  <c r="L533" i="1"/>
  <c r="C533" i="1"/>
  <c r="B533" i="1"/>
  <c r="R532" i="1"/>
  <c r="Y532" i="1"/>
  <c r="X532" i="1"/>
  <c r="W532" i="1"/>
  <c r="V532" i="1"/>
  <c r="U532" i="1"/>
  <c r="S532" i="1"/>
  <c r="T532" i="1"/>
  <c r="P532" i="1"/>
  <c r="L532" i="1"/>
  <c r="C532" i="1"/>
  <c r="B532" i="1"/>
  <c r="R531" i="1"/>
  <c r="Y531" i="1"/>
  <c r="X531" i="1"/>
  <c r="W531" i="1"/>
  <c r="V531" i="1"/>
  <c r="U531" i="1"/>
  <c r="S531" i="1"/>
  <c r="T531" i="1"/>
  <c r="P531" i="1"/>
  <c r="L531" i="1"/>
  <c r="C531" i="1"/>
  <c r="B531" i="1"/>
  <c r="R530" i="1"/>
  <c r="Y530" i="1"/>
  <c r="X530" i="1"/>
  <c r="W530" i="1"/>
  <c r="V530" i="1"/>
  <c r="U530" i="1"/>
  <c r="S530" i="1"/>
  <c r="T530" i="1"/>
  <c r="P530" i="1"/>
  <c r="L530" i="1"/>
  <c r="C530" i="1"/>
  <c r="B530" i="1"/>
  <c r="R529" i="1"/>
  <c r="Y529" i="1"/>
  <c r="X529" i="1"/>
  <c r="W529" i="1"/>
  <c r="V529" i="1"/>
  <c r="U529" i="1"/>
  <c r="S529" i="1"/>
  <c r="T529" i="1"/>
  <c r="P529" i="1"/>
  <c r="L529" i="1"/>
  <c r="C529" i="1"/>
  <c r="B529" i="1"/>
  <c r="R528" i="1"/>
  <c r="Y528" i="1"/>
  <c r="X528" i="1"/>
  <c r="W528" i="1"/>
  <c r="V528" i="1"/>
  <c r="U528" i="1"/>
  <c r="S528" i="1"/>
  <c r="T528" i="1"/>
  <c r="P528" i="1"/>
  <c r="L528" i="1"/>
  <c r="C528" i="1"/>
  <c r="B528" i="1"/>
  <c r="R527" i="1"/>
  <c r="Y527" i="1"/>
  <c r="X527" i="1"/>
  <c r="W527" i="1"/>
  <c r="V527" i="1"/>
  <c r="U527" i="1"/>
  <c r="S527" i="1"/>
  <c r="T527" i="1"/>
  <c r="P527" i="1"/>
  <c r="L527" i="1"/>
  <c r="C527" i="1"/>
  <c r="B527" i="1"/>
  <c r="R526" i="1"/>
  <c r="Y526" i="1"/>
  <c r="X526" i="1"/>
  <c r="W526" i="1"/>
  <c r="V526" i="1"/>
  <c r="U526" i="1"/>
  <c r="S526" i="1"/>
  <c r="T526" i="1"/>
  <c r="P526" i="1"/>
  <c r="L526" i="1"/>
  <c r="C526" i="1"/>
  <c r="B526" i="1"/>
  <c r="R525" i="1"/>
  <c r="Y525" i="1"/>
  <c r="X525" i="1"/>
  <c r="W525" i="1"/>
  <c r="V525" i="1"/>
  <c r="U525" i="1"/>
  <c r="S525" i="1"/>
  <c r="T525" i="1"/>
  <c r="P525" i="1"/>
  <c r="L525" i="1"/>
  <c r="C525" i="1"/>
  <c r="B525" i="1"/>
  <c r="R524" i="1"/>
  <c r="Y524" i="1"/>
  <c r="X524" i="1"/>
  <c r="W524" i="1"/>
  <c r="V524" i="1"/>
  <c r="U524" i="1"/>
  <c r="S524" i="1"/>
  <c r="T524" i="1"/>
  <c r="P524" i="1"/>
  <c r="L524" i="1"/>
  <c r="C524" i="1"/>
  <c r="B524" i="1"/>
  <c r="R523" i="1"/>
  <c r="Y523" i="1"/>
  <c r="X523" i="1"/>
  <c r="W523" i="1"/>
  <c r="V523" i="1"/>
  <c r="U523" i="1"/>
  <c r="S523" i="1"/>
  <c r="T523" i="1"/>
  <c r="P523" i="1"/>
  <c r="L523" i="1"/>
  <c r="C523" i="1"/>
  <c r="B523" i="1"/>
  <c r="R522" i="1"/>
  <c r="Y522" i="1"/>
  <c r="X522" i="1"/>
  <c r="W522" i="1"/>
  <c r="V522" i="1"/>
  <c r="U522" i="1"/>
  <c r="S522" i="1"/>
  <c r="T522" i="1"/>
  <c r="P522" i="1"/>
  <c r="L522" i="1"/>
  <c r="C522" i="1"/>
  <c r="B522" i="1"/>
  <c r="R521" i="1"/>
  <c r="Y521" i="1"/>
  <c r="X521" i="1"/>
  <c r="W521" i="1"/>
  <c r="V521" i="1"/>
  <c r="U521" i="1"/>
  <c r="S521" i="1"/>
  <c r="T521" i="1"/>
  <c r="P521" i="1"/>
  <c r="L521" i="1"/>
  <c r="C521" i="1"/>
  <c r="B521" i="1"/>
  <c r="R520" i="1"/>
  <c r="Y520" i="1"/>
  <c r="X520" i="1"/>
  <c r="W520" i="1"/>
  <c r="V520" i="1"/>
  <c r="U520" i="1"/>
  <c r="S520" i="1"/>
  <c r="T520" i="1"/>
  <c r="P520" i="1"/>
  <c r="L520" i="1"/>
  <c r="C520" i="1"/>
  <c r="B520" i="1"/>
  <c r="R519" i="1"/>
  <c r="Y519" i="1"/>
  <c r="X519" i="1"/>
  <c r="W519" i="1"/>
  <c r="V519" i="1"/>
  <c r="U519" i="1"/>
  <c r="S519" i="1"/>
  <c r="T519" i="1"/>
  <c r="P519" i="1"/>
  <c r="L519" i="1"/>
  <c r="C519" i="1"/>
  <c r="B519" i="1"/>
  <c r="R518" i="1"/>
  <c r="Y518" i="1"/>
  <c r="X518" i="1"/>
  <c r="W518" i="1"/>
  <c r="V518" i="1"/>
  <c r="U518" i="1"/>
  <c r="S518" i="1"/>
  <c r="T518" i="1"/>
  <c r="P518" i="1"/>
  <c r="L518" i="1"/>
  <c r="C518" i="1"/>
  <c r="B518" i="1"/>
  <c r="R517" i="1"/>
  <c r="Y517" i="1"/>
  <c r="X517" i="1"/>
  <c r="W517" i="1"/>
  <c r="V517" i="1"/>
  <c r="U517" i="1"/>
  <c r="S517" i="1"/>
  <c r="T517" i="1"/>
  <c r="P517" i="1"/>
  <c r="L517" i="1"/>
  <c r="C517" i="1"/>
  <c r="B517" i="1"/>
  <c r="R516" i="1"/>
  <c r="Y516" i="1"/>
  <c r="X516" i="1"/>
  <c r="W516" i="1"/>
  <c r="V516" i="1"/>
  <c r="U516" i="1"/>
  <c r="S516" i="1"/>
  <c r="T516" i="1"/>
  <c r="P516" i="1"/>
  <c r="L516" i="1"/>
  <c r="C516" i="1"/>
  <c r="B516" i="1"/>
  <c r="R515" i="1"/>
  <c r="Y515" i="1"/>
  <c r="X515" i="1"/>
  <c r="W515" i="1"/>
  <c r="V515" i="1"/>
  <c r="U515" i="1"/>
  <c r="S515" i="1"/>
  <c r="T515" i="1"/>
  <c r="P515" i="1"/>
  <c r="L515" i="1"/>
  <c r="C515" i="1"/>
  <c r="B515" i="1"/>
  <c r="R514" i="1"/>
  <c r="Y514" i="1"/>
  <c r="X514" i="1"/>
  <c r="W514" i="1"/>
  <c r="V514" i="1"/>
  <c r="U514" i="1"/>
  <c r="S514" i="1"/>
  <c r="T514" i="1"/>
  <c r="P514" i="1"/>
  <c r="L514" i="1"/>
  <c r="C514" i="1"/>
  <c r="B514" i="1"/>
  <c r="R513" i="1"/>
  <c r="Y513" i="1"/>
  <c r="X513" i="1"/>
  <c r="W513" i="1"/>
  <c r="V513" i="1"/>
  <c r="U513" i="1"/>
  <c r="S513" i="1"/>
  <c r="T513" i="1"/>
  <c r="P513" i="1"/>
  <c r="L513" i="1"/>
  <c r="C513" i="1"/>
  <c r="B513" i="1"/>
  <c r="R512" i="1"/>
  <c r="Y512" i="1"/>
  <c r="X512" i="1"/>
  <c r="W512" i="1"/>
  <c r="V512" i="1"/>
  <c r="U512" i="1"/>
  <c r="S512" i="1"/>
  <c r="T512" i="1"/>
  <c r="P512" i="1"/>
  <c r="L512" i="1"/>
  <c r="C512" i="1"/>
  <c r="B512" i="1"/>
  <c r="R511" i="1"/>
  <c r="Y511" i="1"/>
  <c r="X511" i="1"/>
  <c r="W511" i="1"/>
  <c r="V511" i="1"/>
  <c r="U511" i="1"/>
  <c r="S511" i="1"/>
  <c r="T511" i="1"/>
  <c r="P511" i="1"/>
  <c r="L511" i="1"/>
  <c r="C511" i="1"/>
  <c r="B511" i="1"/>
  <c r="R510" i="1"/>
  <c r="Y510" i="1"/>
  <c r="X510" i="1"/>
  <c r="W510" i="1"/>
  <c r="V510" i="1"/>
  <c r="U510" i="1"/>
  <c r="S510" i="1"/>
  <c r="T510" i="1"/>
  <c r="P510" i="1"/>
  <c r="L510" i="1"/>
  <c r="C510" i="1"/>
  <c r="B510" i="1"/>
  <c r="R509" i="1"/>
  <c r="Y509" i="1"/>
  <c r="X509" i="1"/>
  <c r="W509" i="1"/>
  <c r="V509" i="1"/>
  <c r="U509" i="1"/>
  <c r="S509" i="1"/>
  <c r="T509" i="1"/>
  <c r="P509" i="1"/>
  <c r="L509" i="1"/>
  <c r="C509" i="1"/>
  <c r="B509" i="1"/>
  <c r="R508" i="1"/>
  <c r="Y508" i="1"/>
  <c r="X508" i="1"/>
  <c r="W508" i="1"/>
  <c r="V508" i="1"/>
  <c r="U508" i="1"/>
  <c r="S508" i="1"/>
  <c r="T508" i="1"/>
  <c r="P508" i="1"/>
  <c r="L508" i="1"/>
  <c r="C508" i="1"/>
  <c r="B508" i="1"/>
  <c r="R507" i="1"/>
  <c r="Y507" i="1"/>
  <c r="X507" i="1"/>
  <c r="W507" i="1"/>
  <c r="V507" i="1"/>
  <c r="U507" i="1"/>
  <c r="S507" i="1"/>
  <c r="T507" i="1"/>
  <c r="P507" i="1"/>
  <c r="L507" i="1"/>
  <c r="C507" i="1"/>
  <c r="B507" i="1"/>
  <c r="R506" i="1"/>
  <c r="Y506" i="1"/>
  <c r="X506" i="1"/>
  <c r="W506" i="1"/>
  <c r="V506" i="1"/>
  <c r="U506" i="1"/>
  <c r="S506" i="1"/>
  <c r="T506" i="1"/>
  <c r="P506" i="1"/>
  <c r="L506" i="1"/>
  <c r="C506" i="1"/>
  <c r="B506" i="1"/>
  <c r="R505" i="1"/>
  <c r="Y505" i="1"/>
  <c r="X505" i="1"/>
  <c r="W505" i="1"/>
  <c r="V505" i="1"/>
  <c r="U505" i="1"/>
  <c r="S505" i="1"/>
  <c r="T505" i="1"/>
  <c r="P505" i="1"/>
  <c r="L505" i="1"/>
  <c r="C505" i="1"/>
  <c r="B505" i="1"/>
  <c r="R504" i="1"/>
  <c r="Y504" i="1"/>
  <c r="X504" i="1"/>
  <c r="W504" i="1"/>
  <c r="V504" i="1"/>
  <c r="U504" i="1"/>
  <c r="S504" i="1"/>
  <c r="T504" i="1"/>
  <c r="P504" i="1"/>
  <c r="L504" i="1"/>
  <c r="C504" i="1"/>
  <c r="B504" i="1"/>
  <c r="R503" i="1"/>
  <c r="Y503" i="1"/>
  <c r="X503" i="1"/>
  <c r="W503" i="1"/>
  <c r="V503" i="1"/>
  <c r="U503" i="1"/>
  <c r="S503" i="1"/>
  <c r="T503" i="1"/>
  <c r="P503" i="1"/>
  <c r="L503" i="1"/>
  <c r="C503" i="1"/>
  <c r="B503" i="1"/>
  <c r="R502" i="1"/>
  <c r="Y502" i="1"/>
  <c r="X502" i="1"/>
  <c r="W502" i="1"/>
  <c r="V502" i="1"/>
  <c r="U502" i="1"/>
  <c r="S502" i="1"/>
  <c r="T502" i="1"/>
  <c r="P502" i="1"/>
  <c r="L502" i="1"/>
  <c r="C502" i="1"/>
  <c r="B502" i="1"/>
  <c r="R501" i="1"/>
  <c r="Y501" i="1"/>
  <c r="X501" i="1"/>
  <c r="W501" i="1"/>
  <c r="V501" i="1"/>
  <c r="U501" i="1"/>
  <c r="S501" i="1"/>
  <c r="T501" i="1"/>
  <c r="P501" i="1"/>
  <c r="L501" i="1"/>
  <c r="C501" i="1"/>
  <c r="B501" i="1"/>
  <c r="R500" i="1"/>
  <c r="Y500" i="1"/>
  <c r="X500" i="1"/>
  <c r="W500" i="1"/>
  <c r="V500" i="1"/>
  <c r="U500" i="1"/>
  <c r="S500" i="1"/>
  <c r="T500" i="1"/>
  <c r="P500" i="1"/>
  <c r="L500" i="1"/>
  <c r="C500" i="1"/>
  <c r="B500" i="1"/>
  <c r="R499" i="1"/>
  <c r="Y499" i="1"/>
  <c r="X499" i="1"/>
  <c r="W499" i="1"/>
  <c r="V499" i="1"/>
  <c r="U499" i="1"/>
  <c r="S499" i="1"/>
  <c r="T499" i="1"/>
  <c r="P499" i="1"/>
  <c r="L499" i="1"/>
  <c r="C499" i="1"/>
  <c r="B499" i="1"/>
  <c r="R498" i="1"/>
  <c r="Y498" i="1"/>
  <c r="X498" i="1"/>
  <c r="W498" i="1"/>
  <c r="V498" i="1"/>
  <c r="U498" i="1"/>
  <c r="S498" i="1"/>
  <c r="T498" i="1"/>
  <c r="P498" i="1"/>
  <c r="L498" i="1"/>
  <c r="C498" i="1"/>
  <c r="B498" i="1"/>
  <c r="R497" i="1"/>
  <c r="Y497" i="1"/>
  <c r="X497" i="1"/>
  <c r="W497" i="1"/>
  <c r="V497" i="1"/>
  <c r="U497" i="1"/>
  <c r="S497" i="1"/>
  <c r="T497" i="1"/>
  <c r="P497" i="1"/>
  <c r="L497" i="1"/>
  <c r="C497" i="1"/>
  <c r="B497" i="1"/>
  <c r="R496" i="1"/>
  <c r="Y496" i="1"/>
  <c r="X496" i="1"/>
  <c r="W496" i="1"/>
  <c r="V496" i="1"/>
  <c r="U496" i="1"/>
  <c r="S496" i="1"/>
  <c r="T496" i="1"/>
  <c r="P496" i="1"/>
  <c r="L496" i="1"/>
  <c r="C496" i="1"/>
  <c r="B496" i="1"/>
  <c r="R495" i="1"/>
  <c r="Y495" i="1"/>
  <c r="X495" i="1"/>
  <c r="W495" i="1"/>
  <c r="V495" i="1"/>
  <c r="U495" i="1"/>
  <c r="S495" i="1"/>
  <c r="T495" i="1"/>
  <c r="P495" i="1"/>
  <c r="L495" i="1"/>
  <c r="C495" i="1"/>
  <c r="B495" i="1"/>
  <c r="R494" i="1"/>
  <c r="Y494" i="1"/>
  <c r="X494" i="1"/>
  <c r="W494" i="1"/>
  <c r="V494" i="1"/>
  <c r="U494" i="1"/>
  <c r="S494" i="1"/>
  <c r="T494" i="1"/>
  <c r="P494" i="1"/>
  <c r="L494" i="1"/>
  <c r="C494" i="1"/>
  <c r="P492" i="1"/>
  <c r="L492" i="1"/>
  <c r="C492" i="1"/>
  <c r="B492" i="1"/>
  <c r="A492" i="1"/>
  <c r="R491" i="1"/>
  <c r="Y491" i="1"/>
  <c r="X491" i="1"/>
  <c r="W491" i="1"/>
  <c r="V491" i="1"/>
  <c r="U491" i="1"/>
  <c r="S491" i="1"/>
  <c r="T491" i="1"/>
  <c r="P491" i="1"/>
  <c r="L491" i="1"/>
  <c r="C491" i="1"/>
  <c r="B491" i="1"/>
  <c r="R490" i="1"/>
  <c r="Y490" i="1"/>
  <c r="X490" i="1"/>
  <c r="W490" i="1"/>
  <c r="V490" i="1"/>
  <c r="U490" i="1"/>
  <c r="S490" i="1"/>
  <c r="T490" i="1"/>
  <c r="P490" i="1"/>
  <c r="L490" i="1"/>
  <c r="C490" i="1"/>
  <c r="B490" i="1"/>
  <c r="R489" i="1"/>
  <c r="Y489" i="1"/>
  <c r="X489" i="1"/>
  <c r="W489" i="1"/>
  <c r="V489" i="1"/>
  <c r="U489" i="1"/>
  <c r="S489" i="1"/>
  <c r="T489" i="1"/>
  <c r="P489" i="1"/>
  <c r="L489" i="1"/>
  <c r="C489" i="1"/>
  <c r="B489" i="1"/>
  <c r="R488" i="1"/>
  <c r="Y488" i="1"/>
  <c r="X488" i="1"/>
  <c r="W488" i="1"/>
  <c r="V488" i="1"/>
  <c r="U488" i="1"/>
  <c r="S488" i="1"/>
  <c r="T488" i="1"/>
  <c r="P488" i="1"/>
  <c r="L488" i="1"/>
  <c r="C488" i="1"/>
  <c r="B488" i="1"/>
  <c r="R487" i="1"/>
  <c r="Y487" i="1"/>
  <c r="X487" i="1"/>
  <c r="W487" i="1"/>
  <c r="V487" i="1"/>
  <c r="U487" i="1"/>
  <c r="S487" i="1"/>
  <c r="T487" i="1"/>
  <c r="P487" i="1"/>
  <c r="L487" i="1"/>
  <c r="C487" i="1"/>
  <c r="B487" i="1"/>
  <c r="R486" i="1"/>
  <c r="Y486" i="1"/>
  <c r="X486" i="1"/>
  <c r="W486" i="1"/>
  <c r="V486" i="1"/>
  <c r="U486" i="1"/>
  <c r="S486" i="1"/>
  <c r="T486" i="1"/>
  <c r="P486" i="1"/>
  <c r="L486" i="1"/>
  <c r="C486" i="1"/>
  <c r="B486" i="1"/>
  <c r="R485" i="1"/>
  <c r="Y485" i="1"/>
  <c r="X485" i="1"/>
  <c r="W485" i="1"/>
  <c r="V485" i="1"/>
  <c r="U485" i="1"/>
  <c r="S485" i="1"/>
  <c r="T485" i="1"/>
  <c r="P485" i="1"/>
  <c r="L485" i="1"/>
  <c r="C485" i="1"/>
  <c r="B485" i="1"/>
  <c r="R484" i="1"/>
  <c r="Y484" i="1"/>
  <c r="X484" i="1"/>
  <c r="W484" i="1"/>
  <c r="V484" i="1"/>
  <c r="U484" i="1"/>
  <c r="S484" i="1"/>
  <c r="T484" i="1"/>
  <c r="P484" i="1"/>
  <c r="L484" i="1"/>
  <c r="C484" i="1"/>
  <c r="B484" i="1"/>
  <c r="R483" i="1"/>
  <c r="Y483" i="1"/>
  <c r="X483" i="1"/>
  <c r="W483" i="1"/>
  <c r="V483" i="1"/>
  <c r="U483" i="1"/>
  <c r="S483" i="1"/>
  <c r="T483" i="1"/>
  <c r="P483" i="1"/>
  <c r="L483" i="1"/>
  <c r="C483" i="1"/>
  <c r="B483" i="1"/>
  <c r="R482" i="1"/>
  <c r="Y482" i="1"/>
  <c r="X482" i="1"/>
  <c r="W482" i="1"/>
  <c r="V482" i="1"/>
  <c r="U482" i="1"/>
  <c r="S482" i="1"/>
  <c r="T482" i="1"/>
  <c r="P482" i="1"/>
  <c r="L482" i="1"/>
  <c r="C482" i="1"/>
  <c r="B482" i="1"/>
  <c r="R481" i="1"/>
  <c r="Y481" i="1"/>
  <c r="X481" i="1"/>
  <c r="W481" i="1"/>
  <c r="V481" i="1"/>
  <c r="U481" i="1"/>
  <c r="S481" i="1"/>
  <c r="T481" i="1"/>
  <c r="P481" i="1"/>
  <c r="L481" i="1"/>
  <c r="C481" i="1"/>
  <c r="B481" i="1"/>
  <c r="R480" i="1"/>
  <c r="Y480" i="1"/>
  <c r="X480" i="1"/>
  <c r="W480" i="1"/>
  <c r="V480" i="1"/>
  <c r="U480" i="1"/>
  <c r="S480" i="1"/>
  <c r="T480" i="1"/>
  <c r="P480" i="1"/>
  <c r="L480" i="1"/>
  <c r="C480" i="1"/>
  <c r="B480" i="1"/>
  <c r="R479" i="1"/>
  <c r="Y479" i="1"/>
  <c r="X479" i="1"/>
  <c r="W479" i="1"/>
  <c r="V479" i="1"/>
  <c r="U479" i="1"/>
  <c r="S479" i="1"/>
  <c r="T479" i="1"/>
  <c r="P479" i="1"/>
  <c r="L479" i="1"/>
  <c r="C479" i="1"/>
  <c r="B479" i="1"/>
  <c r="R478" i="1"/>
  <c r="Y478" i="1"/>
  <c r="X478" i="1"/>
  <c r="W478" i="1"/>
  <c r="V478" i="1"/>
  <c r="U478" i="1"/>
  <c r="S478" i="1"/>
  <c r="T478" i="1"/>
  <c r="P478" i="1"/>
  <c r="L478" i="1"/>
  <c r="C478" i="1"/>
  <c r="B478" i="1"/>
  <c r="R477" i="1"/>
  <c r="Y477" i="1"/>
  <c r="X477" i="1"/>
  <c r="W477" i="1"/>
  <c r="V477" i="1"/>
  <c r="U477" i="1"/>
  <c r="S477" i="1"/>
  <c r="T477" i="1"/>
  <c r="P477" i="1"/>
  <c r="L477" i="1"/>
  <c r="C477" i="1"/>
  <c r="B477" i="1"/>
  <c r="R476" i="1"/>
  <c r="Y476" i="1"/>
  <c r="X476" i="1"/>
  <c r="W476" i="1"/>
  <c r="V476" i="1"/>
  <c r="U476" i="1"/>
  <c r="S476" i="1"/>
  <c r="T476" i="1"/>
  <c r="P476" i="1"/>
  <c r="L476" i="1"/>
  <c r="C476" i="1"/>
  <c r="B476" i="1"/>
  <c r="R475" i="1"/>
  <c r="Y475" i="1"/>
  <c r="X475" i="1"/>
  <c r="W475" i="1"/>
  <c r="V475" i="1"/>
  <c r="U475" i="1"/>
  <c r="S475" i="1"/>
  <c r="T475" i="1"/>
  <c r="P475" i="1"/>
  <c r="L475" i="1"/>
  <c r="C475" i="1"/>
  <c r="B475" i="1"/>
  <c r="R474" i="1"/>
  <c r="Y474" i="1"/>
  <c r="X474" i="1"/>
  <c r="W474" i="1"/>
  <c r="V474" i="1"/>
  <c r="U474" i="1"/>
  <c r="S474" i="1"/>
  <c r="T474" i="1"/>
  <c r="P474" i="1"/>
  <c r="L474" i="1"/>
  <c r="C474" i="1"/>
  <c r="B474" i="1"/>
  <c r="R473" i="1"/>
  <c r="Y473" i="1"/>
  <c r="X473" i="1"/>
  <c r="W473" i="1"/>
  <c r="V473" i="1"/>
  <c r="U473" i="1"/>
  <c r="S473" i="1"/>
  <c r="T473" i="1"/>
  <c r="P473" i="1"/>
  <c r="L473" i="1"/>
  <c r="C473" i="1"/>
  <c r="B473" i="1"/>
  <c r="R472" i="1"/>
  <c r="Y472" i="1"/>
  <c r="X472" i="1"/>
  <c r="W472" i="1"/>
  <c r="V472" i="1"/>
  <c r="U472" i="1"/>
  <c r="S472" i="1"/>
  <c r="T472" i="1"/>
  <c r="P472" i="1"/>
  <c r="L472" i="1"/>
  <c r="C472" i="1"/>
  <c r="B472" i="1"/>
  <c r="R471" i="1"/>
  <c r="Y471" i="1"/>
  <c r="X471" i="1"/>
  <c r="W471" i="1"/>
  <c r="V471" i="1"/>
  <c r="U471" i="1"/>
  <c r="S471" i="1"/>
  <c r="T471" i="1"/>
  <c r="P471" i="1"/>
  <c r="L471" i="1"/>
  <c r="C471" i="1"/>
  <c r="B471" i="1"/>
  <c r="R445" i="1"/>
  <c r="Y445" i="1"/>
  <c r="X445" i="1"/>
  <c r="W445" i="1"/>
  <c r="V445" i="1"/>
  <c r="U445" i="1"/>
  <c r="S445" i="1"/>
  <c r="T445" i="1"/>
  <c r="P445" i="1"/>
  <c r="L445" i="1"/>
  <c r="C445" i="1"/>
  <c r="B445" i="1"/>
  <c r="R444" i="1"/>
  <c r="Y444" i="1"/>
  <c r="X444" i="1"/>
  <c r="W444" i="1"/>
  <c r="V444" i="1"/>
  <c r="U444" i="1"/>
  <c r="S444" i="1"/>
  <c r="T444" i="1"/>
  <c r="P444" i="1"/>
  <c r="L444" i="1"/>
  <c r="C444" i="1"/>
  <c r="B444" i="1"/>
  <c r="R443" i="1"/>
  <c r="Y443" i="1"/>
  <c r="X443" i="1"/>
  <c r="W443" i="1"/>
  <c r="V443" i="1"/>
  <c r="U443" i="1"/>
  <c r="S443" i="1"/>
  <c r="T443" i="1"/>
  <c r="P443" i="1"/>
  <c r="L443" i="1"/>
  <c r="C443" i="1"/>
  <c r="B443" i="1"/>
  <c r="R442" i="1"/>
  <c r="Y442" i="1"/>
  <c r="X442" i="1"/>
  <c r="W442" i="1"/>
  <c r="V442" i="1"/>
  <c r="U442" i="1"/>
  <c r="S442" i="1"/>
  <c r="T442" i="1"/>
  <c r="P442" i="1"/>
  <c r="L442" i="1"/>
  <c r="C442" i="1"/>
  <c r="B442" i="1"/>
  <c r="R441" i="1"/>
  <c r="Y441" i="1"/>
  <c r="X441" i="1"/>
  <c r="W441" i="1"/>
  <c r="V441" i="1"/>
  <c r="U441" i="1"/>
  <c r="S441" i="1"/>
  <c r="T441" i="1"/>
  <c r="P441" i="1"/>
  <c r="L441" i="1"/>
  <c r="C441" i="1"/>
  <c r="B441" i="1"/>
  <c r="R440" i="1"/>
  <c r="Y440" i="1"/>
  <c r="X440" i="1"/>
  <c r="W440" i="1"/>
  <c r="V440" i="1"/>
  <c r="U440" i="1"/>
  <c r="S440" i="1"/>
  <c r="T440" i="1"/>
  <c r="P440" i="1"/>
  <c r="L440" i="1"/>
  <c r="C440" i="1"/>
  <c r="B440" i="1"/>
  <c r="R439" i="1"/>
  <c r="Y439" i="1"/>
  <c r="X439" i="1"/>
  <c r="W439" i="1"/>
  <c r="V439" i="1"/>
  <c r="U439" i="1"/>
  <c r="S439" i="1"/>
  <c r="T439" i="1"/>
  <c r="P439" i="1"/>
  <c r="L439" i="1"/>
  <c r="C439" i="1"/>
  <c r="B439" i="1"/>
  <c r="R438" i="1"/>
  <c r="Y438" i="1"/>
  <c r="X438" i="1"/>
  <c r="W438" i="1"/>
  <c r="V438" i="1"/>
  <c r="U438" i="1"/>
  <c r="S438" i="1"/>
  <c r="T438" i="1"/>
  <c r="P438" i="1"/>
  <c r="L438" i="1"/>
  <c r="C438" i="1"/>
  <c r="B438" i="1"/>
  <c r="R437" i="1"/>
  <c r="Y437" i="1"/>
  <c r="X437" i="1"/>
  <c r="W437" i="1"/>
  <c r="V437" i="1"/>
  <c r="U437" i="1"/>
  <c r="S437" i="1"/>
  <c r="T437" i="1"/>
  <c r="P437" i="1"/>
  <c r="L437" i="1"/>
  <c r="C437" i="1"/>
  <c r="B437" i="1"/>
  <c r="R436" i="1"/>
  <c r="Y436" i="1"/>
  <c r="X436" i="1"/>
  <c r="W436" i="1"/>
  <c r="V436" i="1"/>
  <c r="U436" i="1"/>
  <c r="S436" i="1"/>
  <c r="T436" i="1"/>
  <c r="P436" i="1"/>
  <c r="L436" i="1"/>
  <c r="C436" i="1"/>
  <c r="B436" i="1"/>
  <c r="R435" i="1"/>
  <c r="Y435" i="1"/>
  <c r="X435" i="1"/>
  <c r="W435" i="1"/>
  <c r="V435" i="1"/>
  <c r="U435" i="1"/>
  <c r="S435" i="1"/>
  <c r="T435" i="1"/>
  <c r="P435" i="1"/>
  <c r="L435" i="1"/>
  <c r="C435" i="1"/>
  <c r="B435" i="1"/>
  <c r="R434" i="1"/>
  <c r="Y434" i="1"/>
  <c r="X434" i="1"/>
  <c r="W434" i="1"/>
  <c r="V434" i="1"/>
  <c r="U434" i="1"/>
  <c r="S434" i="1"/>
  <c r="T434" i="1"/>
  <c r="P434" i="1"/>
  <c r="L434" i="1"/>
  <c r="C434" i="1"/>
  <c r="B434" i="1"/>
  <c r="R433" i="1"/>
  <c r="Y433" i="1"/>
  <c r="X433" i="1"/>
  <c r="W433" i="1"/>
  <c r="V433" i="1"/>
  <c r="U433" i="1"/>
  <c r="S433" i="1"/>
  <c r="T433" i="1"/>
  <c r="P433" i="1"/>
  <c r="L433" i="1"/>
  <c r="C433" i="1"/>
  <c r="B433" i="1"/>
  <c r="R432" i="1"/>
  <c r="Y432" i="1"/>
  <c r="X432" i="1"/>
  <c r="W432" i="1"/>
  <c r="V432" i="1"/>
  <c r="U432" i="1"/>
  <c r="S432" i="1"/>
  <c r="T432" i="1"/>
  <c r="P432" i="1"/>
  <c r="L432" i="1"/>
  <c r="C432" i="1"/>
  <c r="B432" i="1"/>
  <c r="R431" i="1"/>
  <c r="Y431" i="1"/>
  <c r="X431" i="1"/>
  <c r="W431" i="1"/>
  <c r="V431" i="1"/>
  <c r="U431" i="1"/>
  <c r="S431" i="1"/>
  <c r="T431" i="1"/>
  <c r="P431" i="1"/>
  <c r="L431" i="1"/>
  <c r="C431" i="1"/>
  <c r="B431" i="1"/>
  <c r="R430" i="1"/>
  <c r="Y430" i="1"/>
  <c r="X430" i="1"/>
  <c r="W430" i="1"/>
  <c r="V430" i="1"/>
  <c r="U430" i="1"/>
  <c r="S430" i="1"/>
  <c r="T430" i="1"/>
  <c r="P430" i="1"/>
  <c r="L430" i="1"/>
  <c r="C430" i="1"/>
  <c r="B430" i="1"/>
  <c r="R429" i="1"/>
  <c r="Y429" i="1"/>
  <c r="X429" i="1"/>
  <c r="W429" i="1"/>
  <c r="V429" i="1"/>
  <c r="U429" i="1"/>
  <c r="S429" i="1"/>
  <c r="T429" i="1"/>
  <c r="P429" i="1"/>
  <c r="L429" i="1"/>
  <c r="C429" i="1"/>
  <c r="B429" i="1"/>
  <c r="R428" i="1"/>
  <c r="Y428" i="1"/>
  <c r="X428" i="1"/>
  <c r="W428" i="1"/>
  <c r="V428" i="1"/>
  <c r="U428" i="1"/>
  <c r="S428" i="1"/>
  <c r="T428" i="1"/>
  <c r="P428" i="1"/>
  <c r="L428" i="1"/>
  <c r="C428" i="1"/>
  <c r="B428" i="1"/>
  <c r="R427" i="1"/>
  <c r="Y427" i="1"/>
  <c r="X427" i="1"/>
  <c r="W427" i="1"/>
  <c r="V427" i="1"/>
  <c r="U427" i="1"/>
  <c r="S427" i="1"/>
  <c r="T427" i="1"/>
  <c r="P427" i="1"/>
  <c r="L427" i="1"/>
  <c r="C427" i="1"/>
  <c r="B427" i="1"/>
  <c r="R426" i="1"/>
  <c r="Y426" i="1"/>
  <c r="X426" i="1"/>
  <c r="W426" i="1"/>
  <c r="V426" i="1"/>
  <c r="U426" i="1"/>
  <c r="S426" i="1"/>
  <c r="T426" i="1"/>
  <c r="P426" i="1"/>
  <c r="L426" i="1"/>
  <c r="C426" i="1"/>
  <c r="B426" i="1"/>
  <c r="R425" i="1"/>
  <c r="Y425" i="1"/>
  <c r="X425" i="1"/>
  <c r="W425" i="1"/>
  <c r="V425" i="1"/>
  <c r="U425" i="1"/>
  <c r="S425" i="1"/>
  <c r="T425" i="1"/>
  <c r="P425" i="1"/>
  <c r="L425" i="1"/>
  <c r="C425" i="1"/>
  <c r="B425" i="1"/>
  <c r="R424" i="1"/>
  <c r="Y424" i="1"/>
  <c r="X424" i="1"/>
  <c r="W424" i="1"/>
  <c r="V424" i="1"/>
  <c r="U424" i="1"/>
  <c r="S424" i="1"/>
  <c r="T424" i="1"/>
  <c r="P424" i="1"/>
  <c r="L424" i="1"/>
  <c r="C424" i="1"/>
  <c r="B424" i="1"/>
  <c r="R423" i="1"/>
  <c r="Y423" i="1"/>
  <c r="X423" i="1"/>
  <c r="W423" i="1"/>
  <c r="V423" i="1"/>
  <c r="U423" i="1"/>
  <c r="S423" i="1"/>
  <c r="T423" i="1"/>
  <c r="P423" i="1"/>
  <c r="L423" i="1"/>
  <c r="C423" i="1"/>
  <c r="B423" i="1"/>
  <c r="R422" i="1"/>
  <c r="Y422" i="1"/>
  <c r="X422" i="1"/>
  <c r="W422" i="1"/>
  <c r="V422" i="1"/>
  <c r="U422" i="1"/>
  <c r="S422" i="1"/>
  <c r="T422" i="1"/>
  <c r="P422" i="1"/>
  <c r="L422" i="1"/>
  <c r="C422" i="1"/>
  <c r="B422" i="1"/>
  <c r="R421" i="1"/>
  <c r="Y421" i="1"/>
  <c r="X421" i="1"/>
  <c r="W421" i="1"/>
  <c r="V421" i="1"/>
  <c r="U421" i="1"/>
  <c r="S421" i="1"/>
  <c r="T421" i="1"/>
  <c r="P421" i="1"/>
  <c r="L421" i="1"/>
  <c r="C421" i="1"/>
  <c r="B419" i="1"/>
  <c r="P419" i="1"/>
  <c r="L419" i="1"/>
  <c r="A419" i="1"/>
  <c r="R418" i="1"/>
  <c r="Y418" i="1"/>
  <c r="X418" i="1"/>
  <c r="W418" i="1"/>
  <c r="V418" i="1"/>
  <c r="U418" i="1"/>
  <c r="S418" i="1"/>
  <c r="T418" i="1"/>
  <c r="P418" i="1"/>
  <c r="L418" i="1"/>
  <c r="C418" i="1"/>
  <c r="B418" i="1"/>
  <c r="R417" i="1"/>
  <c r="Y417" i="1"/>
  <c r="X417" i="1"/>
  <c r="W417" i="1"/>
  <c r="V417" i="1"/>
  <c r="U417" i="1"/>
  <c r="S417" i="1"/>
  <c r="T417" i="1"/>
  <c r="P417" i="1"/>
  <c r="L417" i="1"/>
  <c r="C417" i="1"/>
  <c r="B417" i="1"/>
  <c r="R416" i="1"/>
  <c r="Y416" i="1"/>
  <c r="X416" i="1"/>
  <c r="W416" i="1"/>
  <c r="V416" i="1"/>
  <c r="U416" i="1"/>
  <c r="S416" i="1"/>
  <c r="T416" i="1"/>
  <c r="P416" i="1"/>
  <c r="L416" i="1"/>
  <c r="C416" i="1"/>
  <c r="B416" i="1"/>
  <c r="R415" i="1"/>
  <c r="Y415" i="1"/>
  <c r="X415" i="1"/>
  <c r="W415" i="1"/>
  <c r="V415" i="1"/>
  <c r="U415" i="1"/>
  <c r="S415" i="1"/>
  <c r="T415" i="1"/>
  <c r="P415" i="1"/>
  <c r="L415" i="1"/>
  <c r="C415" i="1"/>
  <c r="B415" i="1"/>
  <c r="R414" i="1"/>
  <c r="Y414" i="1"/>
  <c r="X414" i="1"/>
  <c r="W414" i="1"/>
  <c r="V414" i="1"/>
  <c r="U414" i="1"/>
  <c r="S414" i="1"/>
  <c r="T414" i="1"/>
  <c r="P414" i="1"/>
  <c r="L414" i="1"/>
  <c r="C414" i="1"/>
  <c r="B414" i="1"/>
  <c r="R413" i="1"/>
  <c r="Y413" i="1"/>
  <c r="X413" i="1"/>
  <c r="W413" i="1"/>
  <c r="V413" i="1"/>
  <c r="U413" i="1"/>
  <c r="S413" i="1"/>
  <c r="T413" i="1"/>
  <c r="P413" i="1"/>
  <c r="L413" i="1"/>
  <c r="C413" i="1"/>
  <c r="B413" i="1"/>
  <c r="R412" i="1"/>
  <c r="Y412" i="1"/>
  <c r="X412" i="1"/>
  <c r="W412" i="1"/>
  <c r="V412" i="1"/>
  <c r="U412" i="1"/>
  <c r="S412" i="1"/>
  <c r="T412" i="1"/>
  <c r="P412" i="1"/>
  <c r="L412" i="1"/>
  <c r="C412" i="1"/>
  <c r="B412" i="1"/>
  <c r="R411" i="1"/>
  <c r="Y411" i="1"/>
  <c r="X411" i="1"/>
  <c r="W411" i="1"/>
  <c r="V411" i="1"/>
  <c r="U411" i="1"/>
  <c r="S411" i="1"/>
  <c r="T411" i="1"/>
  <c r="P411" i="1"/>
  <c r="L411" i="1"/>
  <c r="C411" i="1"/>
  <c r="B411" i="1"/>
  <c r="R410" i="1"/>
  <c r="Y410" i="1"/>
  <c r="X410" i="1"/>
  <c r="W410" i="1"/>
  <c r="V410" i="1"/>
  <c r="U410" i="1"/>
  <c r="S410" i="1"/>
  <c r="T410" i="1"/>
  <c r="P410" i="1"/>
  <c r="L410" i="1"/>
  <c r="C410" i="1"/>
  <c r="B410" i="1"/>
  <c r="R409" i="1"/>
  <c r="Y409" i="1"/>
  <c r="X409" i="1"/>
  <c r="W409" i="1"/>
  <c r="V409" i="1"/>
  <c r="U409" i="1"/>
  <c r="S409" i="1"/>
  <c r="T409" i="1"/>
  <c r="P409" i="1"/>
  <c r="L409" i="1"/>
  <c r="C409" i="1"/>
  <c r="B409" i="1"/>
  <c r="R408" i="1"/>
  <c r="Y408" i="1"/>
  <c r="X408" i="1"/>
  <c r="W408" i="1"/>
  <c r="V408" i="1"/>
  <c r="U408" i="1"/>
  <c r="S408" i="1"/>
  <c r="T408" i="1"/>
  <c r="P408" i="1"/>
  <c r="L408" i="1"/>
  <c r="C408" i="1"/>
  <c r="B408" i="1"/>
  <c r="R407" i="1"/>
  <c r="Y407" i="1"/>
  <c r="X407" i="1"/>
  <c r="W407" i="1"/>
  <c r="V407" i="1"/>
  <c r="U407" i="1"/>
  <c r="S407" i="1"/>
  <c r="T407" i="1"/>
  <c r="P407" i="1"/>
  <c r="L407" i="1"/>
  <c r="C407" i="1"/>
  <c r="B407" i="1"/>
  <c r="R406" i="1"/>
  <c r="Y406" i="1"/>
  <c r="X406" i="1"/>
  <c r="W406" i="1"/>
  <c r="V406" i="1"/>
  <c r="U406" i="1"/>
  <c r="S406" i="1"/>
  <c r="T406" i="1"/>
  <c r="P406" i="1"/>
  <c r="L406" i="1"/>
  <c r="C406" i="1"/>
  <c r="B406" i="1"/>
  <c r="R405" i="1"/>
  <c r="Y405" i="1"/>
  <c r="X405" i="1"/>
  <c r="W405" i="1"/>
  <c r="V405" i="1"/>
  <c r="U405" i="1"/>
  <c r="S405" i="1"/>
  <c r="T405" i="1"/>
  <c r="P405" i="1"/>
  <c r="L405" i="1"/>
  <c r="C405" i="1"/>
  <c r="B405" i="1"/>
  <c r="R404" i="1"/>
  <c r="Y404" i="1"/>
  <c r="X404" i="1"/>
  <c r="W404" i="1"/>
  <c r="V404" i="1"/>
  <c r="U404" i="1"/>
  <c r="S404" i="1"/>
  <c r="T404" i="1"/>
  <c r="P404" i="1"/>
  <c r="L404" i="1"/>
  <c r="C404" i="1"/>
  <c r="B404" i="1"/>
  <c r="R403" i="1"/>
  <c r="Y403" i="1"/>
  <c r="X403" i="1"/>
  <c r="W403" i="1"/>
  <c r="V403" i="1"/>
  <c r="U403" i="1"/>
  <c r="S403" i="1"/>
  <c r="T403" i="1"/>
  <c r="P403" i="1"/>
  <c r="L403" i="1"/>
  <c r="C403" i="1"/>
  <c r="B403" i="1"/>
  <c r="R402" i="1"/>
  <c r="Y402" i="1"/>
  <c r="X402" i="1"/>
  <c r="W402" i="1"/>
  <c r="V402" i="1"/>
  <c r="U402" i="1"/>
  <c r="S402" i="1"/>
  <c r="T402" i="1"/>
  <c r="P402" i="1"/>
  <c r="L402" i="1"/>
  <c r="C402" i="1"/>
  <c r="B402" i="1"/>
  <c r="R401" i="1"/>
  <c r="Y401" i="1"/>
  <c r="X401" i="1"/>
  <c r="W401" i="1"/>
  <c r="V401" i="1"/>
  <c r="U401" i="1"/>
  <c r="S401" i="1"/>
  <c r="T401" i="1"/>
  <c r="P401" i="1"/>
  <c r="L401" i="1"/>
  <c r="C401" i="1"/>
  <c r="B401" i="1"/>
  <c r="R400" i="1"/>
  <c r="Y400" i="1"/>
  <c r="X400" i="1"/>
  <c r="W400" i="1"/>
  <c r="V400" i="1"/>
  <c r="U400" i="1"/>
  <c r="S400" i="1"/>
  <c r="T400" i="1"/>
  <c r="P400" i="1"/>
  <c r="L400" i="1"/>
  <c r="C400" i="1"/>
  <c r="B400" i="1"/>
  <c r="R399" i="1"/>
  <c r="Y399" i="1"/>
  <c r="X399" i="1"/>
  <c r="W399" i="1"/>
  <c r="V399" i="1"/>
  <c r="U399" i="1"/>
  <c r="S399" i="1"/>
  <c r="T399" i="1"/>
  <c r="P399" i="1"/>
  <c r="L399" i="1"/>
  <c r="C399" i="1"/>
  <c r="B399" i="1"/>
  <c r="R398" i="1"/>
  <c r="Y398" i="1"/>
  <c r="X398" i="1"/>
  <c r="W398" i="1"/>
  <c r="V398" i="1"/>
  <c r="U398" i="1"/>
  <c r="S398" i="1"/>
  <c r="T398" i="1"/>
  <c r="P398" i="1"/>
  <c r="L398" i="1"/>
  <c r="C398" i="1"/>
  <c r="B398" i="1"/>
  <c r="R397" i="1"/>
  <c r="Y397" i="1"/>
  <c r="X397" i="1"/>
  <c r="W397" i="1"/>
  <c r="V397" i="1"/>
  <c r="U397" i="1"/>
  <c r="S397" i="1"/>
  <c r="T397" i="1"/>
  <c r="P397" i="1"/>
  <c r="L397" i="1"/>
  <c r="C397" i="1"/>
  <c r="B397" i="1"/>
  <c r="R396" i="1"/>
  <c r="Y396" i="1"/>
  <c r="X396" i="1"/>
  <c r="W396" i="1"/>
  <c r="V396" i="1"/>
  <c r="U396" i="1"/>
  <c r="S396" i="1"/>
  <c r="T396" i="1"/>
  <c r="P396" i="1"/>
  <c r="L396" i="1"/>
  <c r="C396" i="1"/>
  <c r="B396" i="1"/>
  <c r="R395" i="1"/>
  <c r="Y395" i="1"/>
  <c r="X395" i="1"/>
  <c r="W395" i="1"/>
  <c r="V395" i="1"/>
  <c r="U395" i="1"/>
  <c r="S395" i="1"/>
  <c r="T395" i="1"/>
  <c r="P395" i="1"/>
  <c r="L395" i="1"/>
  <c r="C395" i="1"/>
  <c r="B395" i="1"/>
  <c r="R394" i="1"/>
  <c r="Y394" i="1"/>
  <c r="X394" i="1"/>
  <c r="W394" i="1"/>
  <c r="V394" i="1"/>
  <c r="U394" i="1"/>
  <c r="S394" i="1"/>
  <c r="T394" i="1"/>
  <c r="P394" i="1"/>
  <c r="L394" i="1"/>
  <c r="C394" i="1"/>
  <c r="B394" i="1"/>
  <c r="R393" i="1"/>
  <c r="Y393" i="1"/>
  <c r="X393" i="1"/>
  <c r="W393" i="1"/>
  <c r="V393" i="1"/>
  <c r="U393" i="1"/>
  <c r="S393" i="1"/>
  <c r="T393" i="1"/>
  <c r="P393" i="1"/>
  <c r="L393" i="1"/>
  <c r="C393" i="1"/>
  <c r="B393" i="1"/>
  <c r="R392" i="1"/>
  <c r="Y392" i="1"/>
  <c r="X392" i="1"/>
  <c r="W392" i="1"/>
  <c r="V392" i="1"/>
  <c r="U392" i="1"/>
  <c r="S392" i="1"/>
  <c r="T392" i="1"/>
  <c r="P392" i="1"/>
  <c r="L392" i="1"/>
  <c r="C392" i="1"/>
  <c r="B392" i="1"/>
  <c r="R391" i="1"/>
  <c r="Y391" i="1"/>
  <c r="X391" i="1"/>
  <c r="W391" i="1"/>
  <c r="V391" i="1"/>
  <c r="U391" i="1"/>
  <c r="S391" i="1"/>
  <c r="T391" i="1"/>
  <c r="P391" i="1"/>
  <c r="L391" i="1"/>
  <c r="C391" i="1"/>
  <c r="B391" i="1"/>
  <c r="R390" i="1"/>
  <c r="Y390" i="1"/>
  <c r="X390" i="1"/>
  <c r="W390" i="1"/>
  <c r="V390" i="1"/>
  <c r="U390" i="1"/>
  <c r="S390" i="1"/>
  <c r="T390" i="1"/>
  <c r="P390" i="1"/>
  <c r="L390" i="1"/>
  <c r="C390" i="1"/>
  <c r="B390" i="1"/>
  <c r="R389" i="1"/>
  <c r="Y389" i="1"/>
  <c r="X389" i="1"/>
  <c r="W389" i="1"/>
  <c r="V389" i="1"/>
  <c r="U389" i="1"/>
  <c r="S389" i="1"/>
  <c r="T389" i="1"/>
  <c r="P389" i="1"/>
  <c r="L389" i="1"/>
  <c r="C389" i="1"/>
  <c r="B389" i="1"/>
  <c r="R388" i="1"/>
  <c r="Y388" i="1"/>
  <c r="X388" i="1"/>
  <c r="W388" i="1"/>
  <c r="V388" i="1"/>
  <c r="U388" i="1"/>
  <c r="S388" i="1"/>
  <c r="T388" i="1"/>
  <c r="P388" i="1"/>
  <c r="L388" i="1"/>
  <c r="C388" i="1"/>
  <c r="B388" i="1"/>
  <c r="R387" i="1"/>
  <c r="Y387" i="1"/>
  <c r="X387" i="1"/>
  <c r="W387" i="1"/>
  <c r="V387" i="1"/>
  <c r="U387" i="1"/>
  <c r="S387" i="1"/>
  <c r="T387" i="1"/>
  <c r="P387" i="1"/>
  <c r="L387" i="1"/>
  <c r="C387" i="1"/>
  <c r="B387" i="1"/>
  <c r="R386" i="1"/>
  <c r="Y386" i="1"/>
  <c r="X386" i="1"/>
  <c r="W386" i="1"/>
  <c r="V386" i="1"/>
  <c r="U386" i="1"/>
  <c r="S386" i="1"/>
  <c r="T386" i="1"/>
  <c r="P386" i="1"/>
  <c r="L386" i="1"/>
  <c r="C386" i="1"/>
  <c r="B386" i="1"/>
  <c r="R385" i="1"/>
  <c r="Y385" i="1"/>
  <c r="X385" i="1"/>
  <c r="W385" i="1"/>
  <c r="V385" i="1"/>
  <c r="U385" i="1"/>
  <c r="S385" i="1"/>
  <c r="T385" i="1"/>
  <c r="P385" i="1"/>
  <c r="L385" i="1"/>
  <c r="C385" i="1"/>
  <c r="B385" i="1"/>
  <c r="R384" i="1"/>
  <c r="Y384" i="1"/>
  <c r="X384" i="1"/>
  <c r="W384" i="1"/>
  <c r="V384" i="1"/>
  <c r="U384" i="1"/>
  <c r="S384" i="1"/>
  <c r="T384" i="1"/>
  <c r="P384" i="1"/>
  <c r="L384" i="1"/>
  <c r="C384" i="1"/>
  <c r="B384" i="1"/>
  <c r="R383" i="1"/>
  <c r="Y383" i="1"/>
  <c r="X383" i="1"/>
  <c r="W383" i="1"/>
  <c r="V383" i="1"/>
  <c r="U383" i="1"/>
  <c r="S383" i="1"/>
  <c r="T383" i="1"/>
  <c r="P383" i="1"/>
  <c r="L383" i="1"/>
  <c r="C383" i="1"/>
  <c r="B383" i="1"/>
  <c r="R382" i="1"/>
  <c r="Y382" i="1"/>
  <c r="X382" i="1"/>
  <c r="W382" i="1"/>
  <c r="V382" i="1"/>
  <c r="U382" i="1"/>
  <c r="S382" i="1"/>
  <c r="T382" i="1"/>
  <c r="P382" i="1"/>
  <c r="L382" i="1"/>
  <c r="C382" i="1"/>
  <c r="B382" i="1"/>
  <c r="R381" i="1"/>
  <c r="Y381" i="1"/>
  <c r="X381" i="1"/>
  <c r="W381" i="1"/>
  <c r="V381" i="1"/>
  <c r="U381" i="1"/>
  <c r="S381" i="1"/>
  <c r="T381" i="1"/>
  <c r="P381" i="1"/>
  <c r="L381" i="1"/>
  <c r="C381" i="1"/>
  <c r="B381" i="1"/>
  <c r="R380" i="1"/>
  <c r="Y380" i="1"/>
  <c r="X380" i="1"/>
  <c r="W380" i="1"/>
  <c r="V380" i="1"/>
  <c r="U380" i="1"/>
  <c r="S380" i="1"/>
  <c r="T380" i="1"/>
  <c r="P380" i="1"/>
  <c r="L380" i="1"/>
  <c r="C380" i="1"/>
  <c r="B380" i="1"/>
  <c r="R379" i="1"/>
  <c r="Y379" i="1"/>
  <c r="X379" i="1"/>
  <c r="W379" i="1"/>
  <c r="V379" i="1"/>
  <c r="U379" i="1"/>
  <c r="S379" i="1"/>
  <c r="T379" i="1"/>
  <c r="P379" i="1"/>
  <c r="L379" i="1"/>
  <c r="C379" i="1"/>
  <c r="B379" i="1"/>
  <c r="R378" i="1"/>
  <c r="Y378" i="1"/>
  <c r="X378" i="1"/>
  <c r="W378" i="1"/>
  <c r="V378" i="1"/>
  <c r="U378" i="1"/>
  <c r="S378" i="1"/>
  <c r="T378" i="1"/>
  <c r="P378" i="1"/>
  <c r="L378" i="1"/>
  <c r="C378" i="1"/>
  <c r="B378" i="1"/>
  <c r="R377" i="1"/>
  <c r="Y377" i="1"/>
  <c r="X377" i="1"/>
  <c r="W377" i="1"/>
  <c r="V377" i="1"/>
  <c r="U377" i="1"/>
  <c r="S377" i="1"/>
  <c r="T377" i="1"/>
  <c r="P377" i="1"/>
  <c r="L377" i="1"/>
  <c r="C377" i="1"/>
  <c r="B377" i="1"/>
  <c r="R365" i="1"/>
  <c r="Y365" i="1"/>
  <c r="X365" i="1"/>
  <c r="W365" i="1"/>
  <c r="V365" i="1"/>
  <c r="U365" i="1"/>
  <c r="S365" i="1"/>
  <c r="T365" i="1"/>
  <c r="P365" i="1"/>
  <c r="L365" i="1"/>
  <c r="C365" i="1"/>
  <c r="B365" i="1"/>
  <c r="R364" i="1"/>
  <c r="Y364" i="1"/>
  <c r="X364" i="1"/>
  <c r="W364" i="1"/>
  <c r="V364" i="1"/>
  <c r="U364" i="1"/>
  <c r="S364" i="1"/>
  <c r="T364" i="1"/>
  <c r="P364" i="1"/>
  <c r="L364" i="1"/>
  <c r="C364" i="1"/>
  <c r="B364" i="1"/>
  <c r="R363" i="1"/>
  <c r="Y363" i="1"/>
  <c r="X363" i="1"/>
  <c r="W363" i="1"/>
  <c r="V363" i="1"/>
  <c r="U363" i="1"/>
  <c r="S363" i="1"/>
  <c r="T363" i="1"/>
  <c r="P363" i="1"/>
  <c r="L363" i="1"/>
  <c r="C363" i="1"/>
  <c r="B363" i="1"/>
  <c r="R362" i="1"/>
  <c r="Y362" i="1"/>
  <c r="X362" i="1"/>
  <c r="W362" i="1"/>
  <c r="V362" i="1"/>
  <c r="U362" i="1"/>
  <c r="S362" i="1"/>
  <c r="T362" i="1"/>
  <c r="P362" i="1"/>
  <c r="L362" i="1"/>
  <c r="C362" i="1"/>
  <c r="B362" i="1"/>
  <c r="R361" i="1"/>
  <c r="Y361" i="1"/>
  <c r="X361" i="1"/>
  <c r="W361" i="1"/>
  <c r="V361" i="1"/>
  <c r="U361" i="1"/>
  <c r="S361" i="1"/>
  <c r="T361" i="1"/>
  <c r="P361" i="1"/>
  <c r="L361" i="1"/>
  <c r="C361" i="1"/>
  <c r="B361" i="1"/>
  <c r="R360" i="1"/>
  <c r="Y360" i="1"/>
  <c r="X360" i="1"/>
  <c r="W360" i="1"/>
  <c r="V360" i="1"/>
  <c r="U360" i="1"/>
  <c r="S360" i="1"/>
  <c r="T360" i="1"/>
  <c r="P360" i="1"/>
  <c r="L360" i="1"/>
  <c r="C360" i="1"/>
  <c r="B360" i="1"/>
  <c r="R359" i="1"/>
  <c r="Y359" i="1"/>
  <c r="X359" i="1"/>
  <c r="W359" i="1"/>
  <c r="V359" i="1"/>
  <c r="U359" i="1"/>
  <c r="S359" i="1"/>
  <c r="T359" i="1"/>
  <c r="P359" i="1"/>
  <c r="L359" i="1"/>
  <c r="C359" i="1"/>
  <c r="B359" i="1"/>
  <c r="R358" i="1"/>
  <c r="Y358" i="1"/>
  <c r="X358" i="1"/>
  <c r="W358" i="1"/>
  <c r="V358" i="1"/>
  <c r="U358" i="1"/>
  <c r="S358" i="1"/>
  <c r="T358" i="1"/>
  <c r="P358" i="1"/>
  <c r="L358" i="1"/>
  <c r="C358" i="1"/>
  <c r="B358" i="1"/>
  <c r="R357" i="1"/>
  <c r="Y357" i="1"/>
  <c r="X357" i="1"/>
  <c r="W357" i="1"/>
  <c r="V357" i="1"/>
  <c r="U357" i="1"/>
  <c r="S357" i="1"/>
  <c r="T357" i="1"/>
  <c r="P357" i="1"/>
  <c r="L357" i="1"/>
  <c r="C357" i="1"/>
  <c r="B357" i="1"/>
  <c r="R356" i="1"/>
  <c r="Y356" i="1"/>
  <c r="X356" i="1"/>
  <c r="W356" i="1"/>
  <c r="V356" i="1"/>
  <c r="U356" i="1"/>
  <c r="S356" i="1"/>
  <c r="T356" i="1"/>
  <c r="P356" i="1"/>
  <c r="L356" i="1"/>
  <c r="C356" i="1"/>
  <c r="B356" i="1"/>
  <c r="R355" i="1"/>
  <c r="Y355" i="1"/>
  <c r="X355" i="1"/>
  <c r="W355" i="1"/>
  <c r="V355" i="1"/>
  <c r="U355" i="1"/>
  <c r="S355" i="1"/>
  <c r="T355" i="1"/>
  <c r="P355" i="1"/>
  <c r="L355" i="1"/>
  <c r="C355" i="1"/>
  <c r="B355" i="1"/>
  <c r="R354" i="1"/>
  <c r="Y354" i="1"/>
  <c r="X354" i="1"/>
  <c r="W354" i="1"/>
  <c r="V354" i="1"/>
  <c r="U354" i="1"/>
  <c r="S354" i="1"/>
  <c r="T354" i="1"/>
  <c r="P354" i="1"/>
  <c r="L354" i="1"/>
  <c r="C354" i="1"/>
  <c r="B354" i="1"/>
  <c r="R353" i="1"/>
  <c r="Y353" i="1"/>
  <c r="X353" i="1"/>
  <c r="W353" i="1"/>
  <c r="V353" i="1"/>
  <c r="U353" i="1"/>
  <c r="S353" i="1"/>
  <c r="T353" i="1"/>
  <c r="P353" i="1"/>
  <c r="L353" i="1"/>
  <c r="C353" i="1"/>
  <c r="B353" i="1"/>
  <c r="R352" i="1"/>
  <c r="Y352" i="1"/>
  <c r="X352" i="1"/>
  <c r="W352" i="1"/>
  <c r="V352" i="1"/>
  <c r="U352" i="1"/>
  <c r="S352" i="1"/>
  <c r="T352" i="1"/>
  <c r="P352" i="1"/>
  <c r="L352" i="1"/>
  <c r="C352" i="1"/>
  <c r="B352" i="1"/>
  <c r="R351" i="1"/>
  <c r="Y351" i="1"/>
  <c r="X351" i="1"/>
  <c r="W351" i="1"/>
  <c r="V351" i="1"/>
  <c r="U351" i="1"/>
  <c r="S351" i="1"/>
  <c r="T351" i="1"/>
  <c r="P351" i="1"/>
  <c r="L351" i="1"/>
  <c r="C351" i="1"/>
  <c r="B351" i="1"/>
  <c r="R350" i="1"/>
  <c r="Y350" i="1"/>
  <c r="X350" i="1"/>
  <c r="W350" i="1"/>
  <c r="V350" i="1"/>
  <c r="U350" i="1"/>
  <c r="S350" i="1"/>
  <c r="T350" i="1"/>
  <c r="P350" i="1"/>
  <c r="L350" i="1"/>
  <c r="C350" i="1"/>
  <c r="B350" i="1"/>
  <c r="R349" i="1"/>
  <c r="Y349" i="1"/>
  <c r="X349" i="1"/>
  <c r="W349" i="1"/>
  <c r="V349" i="1"/>
  <c r="U349" i="1"/>
  <c r="S349" i="1"/>
  <c r="T349" i="1"/>
  <c r="P349" i="1"/>
  <c r="L349" i="1"/>
  <c r="C349" i="1"/>
  <c r="B349" i="1"/>
  <c r="R348" i="1"/>
  <c r="Y348" i="1"/>
  <c r="X348" i="1"/>
  <c r="W348" i="1"/>
  <c r="V348" i="1"/>
  <c r="U348" i="1"/>
  <c r="S348" i="1"/>
  <c r="T348" i="1"/>
  <c r="P348" i="1"/>
  <c r="L348" i="1"/>
  <c r="C348" i="1"/>
  <c r="B348" i="1"/>
  <c r="R347" i="1"/>
  <c r="Y347" i="1"/>
  <c r="X347" i="1"/>
  <c r="W347" i="1"/>
  <c r="V347" i="1"/>
  <c r="U347" i="1"/>
  <c r="S347" i="1"/>
  <c r="T347" i="1"/>
  <c r="P347" i="1"/>
  <c r="L347" i="1"/>
  <c r="C347" i="1"/>
  <c r="B347" i="1"/>
  <c r="R346" i="1"/>
  <c r="Y346" i="1"/>
  <c r="X346" i="1"/>
  <c r="W346" i="1"/>
  <c r="V346" i="1"/>
  <c r="U346" i="1"/>
  <c r="S346" i="1"/>
  <c r="T346" i="1"/>
  <c r="P346" i="1"/>
  <c r="L346" i="1"/>
  <c r="C346" i="1"/>
  <c r="B346" i="1"/>
  <c r="R345" i="1"/>
  <c r="Y345" i="1"/>
  <c r="X345" i="1"/>
  <c r="W345" i="1"/>
  <c r="V345" i="1"/>
  <c r="U345" i="1"/>
  <c r="S345" i="1"/>
  <c r="T345" i="1"/>
  <c r="P345" i="1"/>
  <c r="L345" i="1"/>
  <c r="C345" i="1"/>
  <c r="B345" i="1"/>
  <c r="R344" i="1"/>
  <c r="Y344" i="1"/>
  <c r="X344" i="1"/>
  <c r="W344" i="1"/>
  <c r="V344" i="1"/>
  <c r="U344" i="1"/>
  <c r="S344" i="1"/>
  <c r="T344" i="1"/>
  <c r="P344" i="1"/>
  <c r="L344" i="1"/>
  <c r="C344" i="1"/>
  <c r="B344" i="1"/>
  <c r="R343" i="1"/>
  <c r="Y343" i="1"/>
  <c r="X343" i="1"/>
  <c r="W343" i="1"/>
  <c r="V343" i="1"/>
  <c r="U343" i="1"/>
  <c r="S343" i="1"/>
  <c r="T343" i="1"/>
  <c r="P343" i="1"/>
  <c r="L343" i="1"/>
  <c r="C343" i="1"/>
  <c r="B343" i="1"/>
  <c r="R342" i="1"/>
  <c r="Y342" i="1"/>
  <c r="X342" i="1"/>
  <c r="W342" i="1"/>
  <c r="V342" i="1"/>
  <c r="U342" i="1"/>
  <c r="S342" i="1"/>
  <c r="T342" i="1"/>
  <c r="P342" i="1"/>
  <c r="L342" i="1"/>
  <c r="C342" i="1"/>
  <c r="B342" i="1"/>
  <c r="R341" i="1"/>
  <c r="Y341" i="1"/>
  <c r="X341" i="1"/>
  <c r="W341" i="1"/>
  <c r="V341" i="1"/>
  <c r="U341" i="1"/>
  <c r="S341" i="1"/>
  <c r="T341" i="1"/>
  <c r="P341" i="1"/>
  <c r="L341" i="1"/>
  <c r="C341" i="1"/>
  <c r="B341" i="1"/>
  <c r="R340" i="1"/>
  <c r="Y340" i="1"/>
  <c r="X340" i="1"/>
  <c r="W340" i="1"/>
  <c r="V340" i="1"/>
  <c r="U340" i="1"/>
  <c r="S340" i="1"/>
  <c r="T340" i="1"/>
  <c r="P340" i="1"/>
  <c r="L340" i="1"/>
  <c r="C340" i="1"/>
  <c r="B340" i="1"/>
  <c r="R339" i="1"/>
  <c r="Y339" i="1"/>
  <c r="X339" i="1"/>
  <c r="W339" i="1"/>
  <c r="V339" i="1"/>
  <c r="U339" i="1"/>
  <c r="S339" i="1"/>
  <c r="T339" i="1"/>
  <c r="P339" i="1"/>
  <c r="L339" i="1"/>
  <c r="C339" i="1"/>
  <c r="B339" i="1"/>
  <c r="R338" i="1"/>
  <c r="Y338" i="1"/>
  <c r="X338" i="1"/>
  <c r="W338" i="1"/>
  <c r="V338" i="1"/>
  <c r="U338" i="1"/>
  <c r="S338" i="1"/>
  <c r="T338" i="1"/>
  <c r="P338" i="1"/>
  <c r="L338" i="1"/>
  <c r="C338" i="1"/>
  <c r="B338" i="1"/>
  <c r="R337" i="1"/>
  <c r="Y337" i="1"/>
  <c r="X337" i="1"/>
  <c r="W337" i="1"/>
  <c r="V337" i="1"/>
  <c r="U337" i="1"/>
  <c r="S337" i="1"/>
  <c r="T337" i="1"/>
  <c r="P337" i="1"/>
  <c r="L337" i="1"/>
  <c r="C337" i="1"/>
  <c r="B337" i="1"/>
  <c r="R336" i="1"/>
  <c r="Y336" i="1"/>
  <c r="X336" i="1"/>
  <c r="W336" i="1"/>
  <c r="V336" i="1"/>
  <c r="U336" i="1"/>
  <c r="S336" i="1"/>
  <c r="T336" i="1"/>
  <c r="P336" i="1"/>
  <c r="L336" i="1"/>
  <c r="C336" i="1"/>
  <c r="B336" i="1"/>
  <c r="R335" i="1"/>
  <c r="Y335" i="1"/>
  <c r="X335" i="1"/>
  <c r="W335" i="1"/>
  <c r="V335" i="1"/>
  <c r="U335" i="1"/>
  <c r="S335" i="1"/>
  <c r="T335" i="1"/>
  <c r="P335" i="1"/>
  <c r="L335" i="1"/>
  <c r="C335" i="1"/>
  <c r="B335" i="1"/>
  <c r="R334" i="1"/>
  <c r="Y334" i="1"/>
  <c r="X334" i="1"/>
  <c r="W334" i="1"/>
  <c r="V334" i="1"/>
  <c r="U334" i="1"/>
  <c r="S334" i="1"/>
  <c r="T334" i="1"/>
  <c r="P334" i="1"/>
  <c r="L334" i="1"/>
  <c r="C334" i="1"/>
  <c r="B334" i="1"/>
  <c r="R333" i="1"/>
  <c r="Y333" i="1"/>
  <c r="X333" i="1"/>
  <c r="W333" i="1"/>
  <c r="V333" i="1"/>
  <c r="U333" i="1"/>
  <c r="S333" i="1"/>
  <c r="T333" i="1"/>
  <c r="P333" i="1"/>
  <c r="L333" i="1"/>
  <c r="C333" i="1"/>
  <c r="B333" i="1"/>
  <c r="R332" i="1"/>
  <c r="Y332" i="1"/>
  <c r="X332" i="1"/>
  <c r="W332" i="1"/>
  <c r="V332" i="1"/>
  <c r="U332" i="1"/>
  <c r="S332" i="1"/>
  <c r="T332" i="1"/>
  <c r="P332" i="1"/>
  <c r="L332" i="1"/>
  <c r="C332" i="1"/>
  <c r="B332" i="1"/>
  <c r="R331" i="1"/>
  <c r="Y331" i="1"/>
  <c r="X331" i="1"/>
  <c r="W331" i="1"/>
  <c r="V331" i="1"/>
  <c r="U331" i="1"/>
  <c r="S331" i="1"/>
  <c r="T331" i="1"/>
  <c r="P331" i="1"/>
  <c r="L331" i="1"/>
  <c r="C331" i="1"/>
  <c r="B331" i="1"/>
  <c r="R330" i="1"/>
  <c r="Y330" i="1"/>
  <c r="X330" i="1"/>
  <c r="W330" i="1"/>
  <c r="V330" i="1"/>
  <c r="U330" i="1"/>
  <c r="S330" i="1"/>
  <c r="T330" i="1"/>
  <c r="P330" i="1"/>
  <c r="L330" i="1"/>
  <c r="C330" i="1"/>
  <c r="B330" i="1"/>
  <c r="R329" i="1"/>
  <c r="Y329" i="1"/>
  <c r="X329" i="1"/>
  <c r="W329" i="1"/>
  <c r="V329" i="1"/>
  <c r="U329" i="1"/>
  <c r="S329" i="1"/>
  <c r="T329" i="1"/>
  <c r="P329" i="1"/>
  <c r="L329" i="1"/>
  <c r="C329" i="1"/>
  <c r="B329" i="1"/>
  <c r="R328" i="1"/>
  <c r="Y328" i="1"/>
  <c r="X328" i="1"/>
  <c r="W328" i="1"/>
  <c r="V328" i="1"/>
  <c r="U328" i="1"/>
  <c r="S328" i="1"/>
  <c r="T328" i="1"/>
  <c r="P328" i="1"/>
  <c r="L328" i="1"/>
  <c r="C328" i="1"/>
  <c r="B328" i="1"/>
  <c r="R327" i="1"/>
  <c r="Y327" i="1"/>
  <c r="X327" i="1"/>
  <c r="W327" i="1"/>
  <c r="V327" i="1"/>
  <c r="U327" i="1"/>
  <c r="S327" i="1"/>
  <c r="T327" i="1"/>
  <c r="P327" i="1"/>
  <c r="L327" i="1"/>
  <c r="C327" i="1"/>
  <c r="B327" i="1"/>
  <c r="R326" i="1"/>
  <c r="Y326" i="1"/>
  <c r="X326" i="1"/>
  <c r="W326" i="1"/>
  <c r="V326" i="1"/>
  <c r="U326" i="1"/>
  <c r="S326" i="1"/>
  <c r="T326" i="1"/>
  <c r="P326" i="1"/>
  <c r="L326" i="1"/>
  <c r="C326" i="1"/>
  <c r="B326" i="1"/>
  <c r="R325" i="1"/>
  <c r="Y325" i="1"/>
  <c r="X325" i="1"/>
  <c r="W325" i="1"/>
  <c r="V325" i="1"/>
  <c r="U325" i="1"/>
  <c r="S325" i="1"/>
  <c r="T325" i="1"/>
  <c r="P325" i="1"/>
  <c r="L325" i="1"/>
  <c r="C325" i="1"/>
  <c r="B325" i="1"/>
  <c r="R324" i="1"/>
  <c r="Y324" i="1"/>
  <c r="X324" i="1"/>
  <c r="W324" i="1"/>
  <c r="V324" i="1"/>
  <c r="U324" i="1"/>
  <c r="S324" i="1"/>
  <c r="T324" i="1"/>
  <c r="P324" i="1"/>
  <c r="L324" i="1"/>
  <c r="C324" i="1"/>
  <c r="B324" i="1"/>
  <c r="R323" i="1"/>
  <c r="Y323" i="1"/>
  <c r="X323" i="1"/>
  <c r="W323" i="1"/>
  <c r="V323" i="1"/>
  <c r="U323" i="1"/>
  <c r="S323" i="1"/>
  <c r="T323" i="1"/>
  <c r="P323" i="1"/>
  <c r="L323" i="1"/>
  <c r="C323" i="1"/>
  <c r="B323" i="1"/>
  <c r="R322" i="1"/>
  <c r="Y322" i="1"/>
  <c r="X322" i="1"/>
  <c r="W322" i="1"/>
  <c r="V322" i="1"/>
  <c r="U322" i="1"/>
  <c r="S322" i="1"/>
  <c r="T322" i="1"/>
  <c r="P322" i="1"/>
  <c r="L322" i="1"/>
  <c r="C322" i="1"/>
  <c r="B322" i="1"/>
  <c r="R321" i="1"/>
  <c r="Y321" i="1"/>
  <c r="X321" i="1"/>
  <c r="W321" i="1"/>
  <c r="V321" i="1"/>
  <c r="U321" i="1"/>
  <c r="S321" i="1"/>
  <c r="T321" i="1"/>
  <c r="P321" i="1"/>
  <c r="L321" i="1"/>
  <c r="C321" i="1"/>
  <c r="B321" i="1"/>
  <c r="R320" i="1"/>
  <c r="Y320" i="1"/>
  <c r="X320" i="1"/>
  <c r="W320" i="1"/>
  <c r="V320" i="1"/>
  <c r="U320" i="1"/>
  <c r="S320" i="1"/>
  <c r="T320" i="1"/>
  <c r="P320" i="1"/>
  <c r="L320" i="1"/>
  <c r="C320" i="1"/>
  <c r="B320" i="1"/>
  <c r="R319" i="1"/>
  <c r="Y319" i="1"/>
  <c r="X319" i="1"/>
  <c r="W319" i="1"/>
  <c r="V319" i="1"/>
  <c r="U319" i="1"/>
  <c r="S319" i="1"/>
  <c r="T319" i="1"/>
  <c r="P319" i="1"/>
  <c r="L319" i="1"/>
  <c r="C319" i="1"/>
  <c r="B319" i="1"/>
  <c r="R318" i="1"/>
  <c r="Y318" i="1"/>
  <c r="X318" i="1"/>
  <c r="W318" i="1"/>
  <c r="V318" i="1"/>
  <c r="U318" i="1"/>
  <c r="S318" i="1"/>
  <c r="T318" i="1"/>
  <c r="P318" i="1"/>
  <c r="L318" i="1"/>
  <c r="C318" i="1"/>
  <c r="B318" i="1"/>
  <c r="R317" i="1"/>
  <c r="Y317" i="1"/>
  <c r="X317" i="1"/>
  <c r="W317" i="1"/>
  <c r="V317" i="1"/>
  <c r="U317" i="1"/>
  <c r="S317" i="1"/>
  <c r="T317" i="1"/>
  <c r="P317" i="1"/>
  <c r="L317" i="1"/>
  <c r="C317" i="1"/>
  <c r="B317" i="1"/>
  <c r="R316" i="1"/>
  <c r="Y316" i="1"/>
  <c r="X316" i="1"/>
  <c r="W316" i="1"/>
  <c r="V316" i="1"/>
  <c r="U316" i="1"/>
  <c r="S316" i="1"/>
  <c r="T316" i="1"/>
  <c r="P316" i="1"/>
  <c r="L316" i="1"/>
  <c r="C316" i="1"/>
  <c r="B316" i="1"/>
  <c r="R315" i="1"/>
  <c r="Y315" i="1"/>
  <c r="X315" i="1"/>
  <c r="W315" i="1"/>
  <c r="V315" i="1"/>
  <c r="U315" i="1"/>
  <c r="S315" i="1"/>
  <c r="T315" i="1"/>
  <c r="P315" i="1"/>
  <c r="L315" i="1"/>
  <c r="C315" i="1"/>
  <c r="B315" i="1"/>
  <c r="R314" i="1"/>
  <c r="Y314" i="1"/>
  <c r="X314" i="1"/>
  <c r="W314" i="1"/>
  <c r="V314" i="1"/>
  <c r="U314" i="1"/>
  <c r="S314" i="1"/>
  <c r="T314" i="1"/>
  <c r="P314" i="1"/>
  <c r="L314" i="1"/>
  <c r="C314" i="1"/>
  <c r="B314" i="1"/>
  <c r="R313" i="1"/>
  <c r="Y313" i="1"/>
  <c r="X313" i="1"/>
  <c r="W313" i="1"/>
  <c r="V313" i="1"/>
  <c r="U313" i="1"/>
  <c r="S313" i="1"/>
  <c r="T313" i="1"/>
  <c r="P313" i="1"/>
  <c r="L313" i="1"/>
  <c r="C313" i="1"/>
  <c r="B313" i="1"/>
  <c r="R312" i="1"/>
  <c r="Y312" i="1"/>
  <c r="X312" i="1"/>
  <c r="W312" i="1"/>
  <c r="V312" i="1"/>
  <c r="U312" i="1"/>
  <c r="S312" i="1"/>
  <c r="T312" i="1"/>
  <c r="P312" i="1"/>
  <c r="L312" i="1"/>
  <c r="C312" i="1"/>
  <c r="B312" i="1"/>
  <c r="R311" i="1"/>
  <c r="Y311" i="1"/>
  <c r="X311" i="1"/>
  <c r="W311" i="1"/>
  <c r="V311" i="1"/>
  <c r="U311" i="1"/>
  <c r="S311" i="1"/>
  <c r="T311" i="1"/>
  <c r="P311" i="1"/>
  <c r="L311" i="1"/>
  <c r="C311" i="1"/>
  <c r="B311" i="1"/>
  <c r="R310" i="1"/>
  <c r="Y310" i="1"/>
  <c r="X310" i="1"/>
  <c r="W310" i="1"/>
  <c r="V310" i="1"/>
  <c r="U310" i="1"/>
  <c r="S310" i="1"/>
  <c r="T310" i="1"/>
  <c r="P310" i="1"/>
  <c r="L310" i="1"/>
  <c r="C310" i="1"/>
  <c r="B310" i="1"/>
  <c r="R309" i="1"/>
  <c r="Y309" i="1"/>
  <c r="X309" i="1"/>
  <c r="W309" i="1"/>
  <c r="V309" i="1"/>
  <c r="U309" i="1"/>
  <c r="S309" i="1"/>
  <c r="T309" i="1"/>
  <c r="P309" i="1"/>
  <c r="L309" i="1"/>
  <c r="C309" i="1"/>
  <c r="B309" i="1"/>
  <c r="R308" i="1"/>
  <c r="Y308" i="1"/>
  <c r="X308" i="1"/>
  <c r="W308" i="1"/>
  <c r="V308" i="1"/>
  <c r="U308" i="1"/>
  <c r="S308" i="1"/>
  <c r="T308" i="1"/>
  <c r="P308" i="1"/>
  <c r="L308" i="1"/>
  <c r="C308" i="1"/>
  <c r="B308" i="1"/>
  <c r="R307" i="1"/>
  <c r="Y307" i="1"/>
  <c r="X307" i="1"/>
  <c r="W307" i="1"/>
  <c r="V307" i="1"/>
  <c r="U307" i="1"/>
  <c r="S307" i="1"/>
  <c r="T307" i="1"/>
  <c r="P307" i="1"/>
  <c r="L307" i="1"/>
  <c r="C307" i="1"/>
  <c r="B307" i="1"/>
  <c r="R306" i="1"/>
  <c r="Y306" i="1"/>
  <c r="X306" i="1"/>
  <c r="W306" i="1"/>
  <c r="V306" i="1"/>
  <c r="U306" i="1"/>
  <c r="S306" i="1"/>
  <c r="T306" i="1"/>
  <c r="P306" i="1"/>
  <c r="L306" i="1"/>
  <c r="C306" i="1"/>
  <c r="B306" i="1"/>
  <c r="R305" i="1"/>
  <c r="Y305" i="1"/>
  <c r="X305" i="1"/>
  <c r="W305" i="1"/>
  <c r="V305" i="1"/>
  <c r="U305" i="1"/>
  <c r="S305" i="1"/>
  <c r="T305" i="1"/>
  <c r="P305" i="1"/>
  <c r="L305" i="1"/>
  <c r="C305" i="1"/>
  <c r="B305" i="1"/>
  <c r="R304" i="1"/>
  <c r="Y304" i="1"/>
  <c r="X304" i="1"/>
  <c r="W304" i="1"/>
  <c r="V304" i="1"/>
  <c r="U304" i="1"/>
  <c r="S304" i="1"/>
  <c r="T304" i="1"/>
  <c r="P304" i="1"/>
  <c r="L304" i="1"/>
  <c r="C304" i="1"/>
  <c r="B304" i="1"/>
  <c r="R303" i="1"/>
  <c r="Y303" i="1"/>
  <c r="X303" i="1"/>
  <c r="W303" i="1"/>
  <c r="V303" i="1"/>
  <c r="U303" i="1"/>
  <c r="S303" i="1"/>
  <c r="T303" i="1"/>
  <c r="P303" i="1"/>
  <c r="L303" i="1"/>
  <c r="C303" i="1"/>
  <c r="B303" i="1"/>
  <c r="R302" i="1"/>
  <c r="Y302" i="1"/>
  <c r="X302" i="1"/>
  <c r="W302" i="1"/>
  <c r="V302" i="1"/>
  <c r="U302" i="1"/>
  <c r="S302" i="1"/>
  <c r="T302" i="1"/>
  <c r="P302" i="1"/>
  <c r="L302" i="1"/>
  <c r="C302" i="1"/>
  <c r="B302" i="1"/>
  <c r="R301" i="1"/>
  <c r="Y301" i="1"/>
  <c r="X301" i="1"/>
  <c r="W301" i="1"/>
  <c r="V301" i="1"/>
  <c r="U301" i="1"/>
  <c r="S301" i="1"/>
  <c r="T301" i="1"/>
  <c r="P301" i="1"/>
  <c r="L301" i="1"/>
  <c r="C301" i="1"/>
  <c r="B301" i="1"/>
  <c r="R300" i="1"/>
  <c r="Y300" i="1"/>
  <c r="X300" i="1"/>
  <c r="W300" i="1"/>
  <c r="V300" i="1"/>
  <c r="U300" i="1"/>
  <c r="S300" i="1"/>
  <c r="T300" i="1"/>
  <c r="P300" i="1"/>
  <c r="L300" i="1"/>
  <c r="C300" i="1"/>
  <c r="B300" i="1"/>
  <c r="R299" i="1"/>
  <c r="Y299" i="1"/>
  <c r="X299" i="1"/>
  <c r="W299" i="1"/>
  <c r="V299" i="1"/>
  <c r="U299" i="1"/>
  <c r="S299" i="1"/>
  <c r="T299" i="1"/>
  <c r="P299" i="1"/>
  <c r="L299" i="1"/>
  <c r="C299" i="1"/>
  <c r="B299" i="1"/>
  <c r="R298" i="1"/>
  <c r="Y298" i="1"/>
  <c r="X298" i="1"/>
  <c r="W298" i="1"/>
  <c r="V298" i="1"/>
  <c r="U298" i="1"/>
  <c r="S298" i="1"/>
  <c r="T298" i="1"/>
  <c r="P298" i="1"/>
  <c r="L298" i="1"/>
  <c r="C298" i="1"/>
  <c r="B298" i="1"/>
  <c r="R297" i="1"/>
  <c r="Y297" i="1"/>
  <c r="X297" i="1"/>
  <c r="W297" i="1"/>
  <c r="V297" i="1"/>
  <c r="U297" i="1"/>
  <c r="S297" i="1"/>
  <c r="T297" i="1"/>
  <c r="P297" i="1"/>
  <c r="L297" i="1"/>
  <c r="C297" i="1"/>
  <c r="B297" i="1"/>
  <c r="R296" i="1"/>
  <c r="Y296" i="1"/>
  <c r="X296" i="1"/>
  <c r="W296" i="1"/>
  <c r="V296" i="1"/>
  <c r="U296" i="1"/>
  <c r="S296" i="1"/>
  <c r="T296" i="1"/>
  <c r="P296" i="1"/>
  <c r="L296" i="1"/>
  <c r="C296" i="1"/>
  <c r="B296" i="1"/>
  <c r="R295" i="1"/>
  <c r="Y295" i="1"/>
  <c r="X295" i="1"/>
  <c r="W295" i="1"/>
  <c r="V295" i="1"/>
  <c r="U295" i="1"/>
  <c r="S295" i="1"/>
  <c r="T295" i="1"/>
  <c r="P295" i="1"/>
  <c r="L295" i="1"/>
  <c r="C295" i="1"/>
  <c r="B295" i="1"/>
  <c r="R294" i="1"/>
  <c r="Y294" i="1"/>
  <c r="X294" i="1"/>
  <c r="W294" i="1"/>
  <c r="V294" i="1"/>
  <c r="U294" i="1"/>
  <c r="S294" i="1"/>
  <c r="T294" i="1"/>
  <c r="P294" i="1"/>
  <c r="L294" i="1"/>
  <c r="C294" i="1"/>
  <c r="B294" i="1"/>
  <c r="R293" i="1"/>
  <c r="Y293" i="1"/>
  <c r="X293" i="1"/>
  <c r="W293" i="1"/>
  <c r="V293" i="1"/>
  <c r="U293" i="1"/>
  <c r="S293" i="1"/>
  <c r="T293" i="1"/>
  <c r="P293" i="1"/>
  <c r="L293" i="1"/>
  <c r="C293" i="1"/>
  <c r="B293" i="1"/>
  <c r="R292" i="1"/>
  <c r="Y292" i="1"/>
  <c r="X292" i="1"/>
  <c r="W292" i="1"/>
  <c r="V292" i="1"/>
  <c r="U292" i="1"/>
  <c r="S292" i="1"/>
  <c r="T292" i="1"/>
  <c r="P292" i="1"/>
  <c r="L292" i="1"/>
  <c r="C292" i="1"/>
  <c r="B292" i="1"/>
  <c r="R245" i="1"/>
  <c r="Y245" i="1"/>
  <c r="X245" i="1"/>
  <c r="W245" i="1"/>
  <c r="V245" i="1"/>
  <c r="U245" i="1"/>
  <c r="S245" i="1"/>
  <c r="T245" i="1"/>
  <c r="P245" i="1"/>
  <c r="L245" i="1"/>
  <c r="C245" i="1"/>
  <c r="B245" i="1"/>
  <c r="R244" i="1"/>
  <c r="Y244" i="1"/>
  <c r="X244" i="1"/>
  <c r="W244" i="1"/>
  <c r="V244" i="1"/>
  <c r="U244" i="1"/>
  <c r="S244" i="1"/>
  <c r="T244" i="1"/>
  <c r="P244" i="1"/>
  <c r="L244" i="1"/>
  <c r="C244" i="1"/>
  <c r="B244" i="1"/>
  <c r="R243" i="1"/>
  <c r="Y243" i="1"/>
  <c r="X243" i="1"/>
  <c r="W243" i="1"/>
  <c r="V243" i="1"/>
  <c r="U243" i="1"/>
  <c r="S243" i="1"/>
  <c r="T243" i="1"/>
  <c r="P243" i="1"/>
  <c r="L243" i="1"/>
  <c r="C243" i="1"/>
  <c r="B243" i="1"/>
  <c r="R242" i="1"/>
  <c r="Y242" i="1"/>
  <c r="X242" i="1"/>
  <c r="W242" i="1"/>
  <c r="V242" i="1"/>
  <c r="U242" i="1"/>
  <c r="S242" i="1"/>
  <c r="T242" i="1"/>
  <c r="P242" i="1"/>
  <c r="L242" i="1"/>
  <c r="C242" i="1"/>
  <c r="B242" i="1"/>
  <c r="R241" i="1"/>
  <c r="Y241" i="1"/>
  <c r="X241" i="1"/>
  <c r="W241" i="1"/>
  <c r="V241" i="1"/>
  <c r="U241" i="1"/>
  <c r="S241" i="1"/>
  <c r="T241" i="1"/>
  <c r="P241" i="1"/>
  <c r="L241" i="1"/>
  <c r="C241" i="1"/>
  <c r="B241" i="1"/>
  <c r="R240" i="1"/>
  <c r="Y240" i="1"/>
  <c r="X240" i="1"/>
  <c r="W240" i="1"/>
  <c r="V240" i="1"/>
  <c r="U240" i="1"/>
  <c r="S240" i="1"/>
  <c r="T240" i="1"/>
  <c r="P240" i="1"/>
  <c r="L240" i="1"/>
  <c r="C240" i="1"/>
  <c r="B240" i="1"/>
  <c r="R239" i="1"/>
  <c r="Y239" i="1"/>
  <c r="X239" i="1"/>
  <c r="W239" i="1"/>
  <c r="V239" i="1"/>
  <c r="U239" i="1"/>
  <c r="S239" i="1"/>
  <c r="T239" i="1"/>
  <c r="P239" i="1"/>
  <c r="L239" i="1"/>
  <c r="C239" i="1"/>
  <c r="B239" i="1"/>
  <c r="R238" i="1"/>
  <c r="Y238" i="1"/>
  <c r="X238" i="1"/>
  <c r="W238" i="1"/>
  <c r="V238" i="1"/>
  <c r="U238" i="1"/>
  <c r="S238" i="1"/>
  <c r="T238" i="1"/>
  <c r="P238" i="1"/>
  <c r="L238" i="1"/>
  <c r="C238" i="1"/>
  <c r="B238" i="1"/>
  <c r="R237" i="1"/>
  <c r="Y237" i="1"/>
  <c r="X237" i="1"/>
  <c r="W237" i="1"/>
  <c r="V237" i="1"/>
  <c r="U237" i="1"/>
  <c r="S237" i="1"/>
  <c r="T237" i="1"/>
  <c r="P237" i="1"/>
  <c r="L237" i="1"/>
  <c r="C237" i="1"/>
  <c r="B237" i="1"/>
  <c r="R236" i="1"/>
  <c r="Y236" i="1"/>
  <c r="X236" i="1"/>
  <c r="W236" i="1"/>
  <c r="V236" i="1"/>
  <c r="U236" i="1"/>
  <c r="S236" i="1"/>
  <c r="T236" i="1"/>
  <c r="P236" i="1"/>
  <c r="L236" i="1"/>
  <c r="C236" i="1"/>
  <c r="B236" i="1"/>
  <c r="R235" i="1"/>
  <c r="Y235" i="1"/>
  <c r="X235" i="1"/>
  <c r="W235" i="1"/>
  <c r="V235" i="1"/>
  <c r="U235" i="1"/>
  <c r="S235" i="1"/>
  <c r="T235" i="1"/>
  <c r="P235" i="1"/>
  <c r="L235" i="1"/>
  <c r="C235" i="1"/>
  <c r="B235" i="1"/>
  <c r="R234" i="1"/>
  <c r="Y234" i="1"/>
  <c r="X234" i="1"/>
  <c r="W234" i="1"/>
  <c r="V234" i="1"/>
  <c r="U234" i="1"/>
  <c r="S234" i="1"/>
  <c r="T234" i="1"/>
  <c r="P234" i="1"/>
  <c r="L234" i="1"/>
  <c r="C234" i="1"/>
  <c r="B234" i="1"/>
  <c r="R233" i="1"/>
  <c r="Y233" i="1"/>
  <c r="X233" i="1"/>
  <c r="W233" i="1"/>
  <c r="V233" i="1"/>
  <c r="U233" i="1"/>
  <c r="S233" i="1"/>
  <c r="T233" i="1"/>
  <c r="P233" i="1"/>
  <c r="L233" i="1"/>
  <c r="C233" i="1"/>
  <c r="B233" i="1"/>
  <c r="R232" i="1"/>
  <c r="Y232" i="1"/>
  <c r="X232" i="1"/>
  <c r="W232" i="1"/>
  <c r="V232" i="1"/>
  <c r="U232" i="1"/>
  <c r="S232" i="1"/>
  <c r="T232" i="1"/>
  <c r="P232" i="1"/>
  <c r="L232" i="1"/>
  <c r="C232" i="1"/>
  <c r="B232" i="1"/>
  <c r="R291" i="1"/>
  <c r="Y291" i="1"/>
  <c r="X291" i="1"/>
  <c r="W291" i="1"/>
  <c r="V291" i="1"/>
  <c r="U291" i="1"/>
  <c r="S291" i="1"/>
  <c r="T291" i="1"/>
  <c r="P291" i="1"/>
  <c r="L291" i="1"/>
  <c r="C291" i="1"/>
  <c r="B291" i="1"/>
  <c r="R290" i="1"/>
  <c r="Y290" i="1"/>
  <c r="X290" i="1"/>
  <c r="W290" i="1"/>
  <c r="V290" i="1"/>
  <c r="U290" i="1"/>
  <c r="S290" i="1"/>
  <c r="T290" i="1"/>
  <c r="P290" i="1"/>
  <c r="L290" i="1"/>
  <c r="C290" i="1"/>
  <c r="B290" i="1"/>
  <c r="R289" i="1"/>
  <c r="Y289" i="1"/>
  <c r="X289" i="1"/>
  <c r="W289" i="1"/>
  <c r="V289" i="1"/>
  <c r="U289" i="1"/>
  <c r="S289" i="1"/>
  <c r="T289" i="1"/>
  <c r="P289" i="1"/>
  <c r="L289" i="1"/>
  <c r="C289" i="1"/>
  <c r="B289" i="1"/>
  <c r="R288" i="1"/>
  <c r="Y288" i="1"/>
  <c r="X288" i="1"/>
  <c r="W288" i="1"/>
  <c r="V288" i="1"/>
  <c r="U288" i="1"/>
  <c r="S288" i="1"/>
  <c r="T288" i="1"/>
  <c r="P288" i="1"/>
  <c r="L288" i="1"/>
  <c r="C288" i="1"/>
  <c r="B288" i="1"/>
  <c r="R287" i="1"/>
  <c r="Y287" i="1"/>
  <c r="X287" i="1"/>
  <c r="W287" i="1"/>
  <c r="V287" i="1"/>
  <c r="U287" i="1"/>
  <c r="S287" i="1"/>
  <c r="T287" i="1"/>
  <c r="P287" i="1"/>
  <c r="L287" i="1"/>
  <c r="C287" i="1"/>
  <c r="B287" i="1"/>
  <c r="R286" i="1"/>
  <c r="Y286" i="1"/>
  <c r="X286" i="1"/>
  <c r="W286" i="1"/>
  <c r="V286" i="1"/>
  <c r="U286" i="1"/>
  <c r="S286" i="1"/>
  <c r="T286" i="1"/>
  <c r="P286" i="1"/>
  <c r="L286" i="1"/>
  <c r="C286" i="1"/>
  <c r="B286" i="1"/>
  <c r="R285" i="1"/>
  <c r="Y285" i="1"/>
  <c r="X285" i="1"/>
  <c r="W285" i="1"/>
  <c r="V285" i="1"/>
  <c r="U285" i="1"/>
  <c r="S285" i="1"/>
  <c r="T285" i="1"/>
  <c r="P285" i="1"/>
  <c r="L285" i="1"/>
  <c r="C285" i="1"/>
  <c r="B285" i="1"/>
  <c r="R284" i="1"/>
  <c r="Y284" i="1"/>
  <c r="X284" i="1"/>
  <c r="W284" i="1"/>
  <c r="V284" i="1"/>
  <c r="U284" i="1"/>
  <c r="S284" i="1"/>
  <c r="T284" i="1"/>
  <c r="P284" i="1"/>
  <c r="L284" i="1"/>
  <c r="C284" i="1"/>
  <c r="B284" i="1"/>
  <c r="R283" i="1"/>
  <c r="Y283" i="1"/>
  <c r="X283" i="1"/>
  <c r="W283" i="1"/>
  <c r="V283" i="1"/>
  <c r="U283" i="1"/>
  <c r="S283" i="1"/>
  <c r="T283" i="1"/>
  <c r="P283" i="1"/>
  <c r="L283" i="1"/>
  <c r="C283" i="1"/>
  <c r="B283" i="1"/>
  <c r="R282" i="1"/>
  <c r="Y282" i="1"/>
  <c r="X282" i="1"/>
  <c r="W282" i="1"/>
  <c r="V282" i="1"/>
  <c r="U282" i="1"/>
  <c r="S282" i="1"/>
  <c r="T282" i="1"/>
  <c r="P282" i="1"/>
  <c r="L282" i="1"/>
  <c r="C282" i="1"/>
  <c r="B282" i="1"/>
  <c r="R281" i="1"/>
  <c r="Y281" i="1"/>
  <c r="X281" i="1"/>
  <c r="W281" i="1"/>
  <c r="V281" i="1"/>
  <c r="U281" i="1"/>
  <c r="S281" i="1"/>
  <c r="T281" i="1"/>
  <c r="P281" i="1"/>
  <c r="L281" i="1"/>
  <c r="C281" i="1"/>
  <c r="B281" i="1"/>
  <c r="R280" i="1"/>
  <c r="Y280" i="1"/>
  <c r="X280" i="1"/>
  <c r="W280" i="1"/>
  <c r="V280" i="1"/>
  <c r="U280" i="1"/>
  <c r="S280" i="1"/>
  <c r="T280" i="1"/>
  <c r="P280" i="1"/>
  <c r="L280" i="1"/>
  <c r="C280" i="1"/>
  <c r="B280" i="1"/>
  <c r="R279" i="1"/>
  <c r="Y279" i="1"/>
  <c r="X279" i="1"/>
  <c r="W279" i="1"/>
  <c r="V279" i="1"/>
  <c r="U279" i="1"/>
  <c r="S279" i="1"/>
  <c r="T279" i="1"/>
  <c r="P279" i="1"/>
  <c r="L279" i="1"/>
  <c r="C279" i="1"/>
  <c r="B279" i="1"/>
  <c r="R278" i="1"/>
  <c r="Y278" i="1"/>
  <c r="X278" i="1"/>
  <c r="W278" i="1"/>
  <c r="V278" i="1"/>
  <c r="U278" i="1"/>
  <c r="S278" i="1"/>
  <c r="T278" i="1"/>
  <c r="P278" i="1"/>
  <c r="L278" i="1"/>
  <c r="C278" i="1"/>
  <c r="B278" i="1"/>
  <c r="R277" i="1"/>
  <c r="Y277" i="1"/>
  <c r="X277" i="1"/>
  <c r="W277" i="1"/>
  <c r="V277" i="1"/>
  <c r="U277" i="1"/>
  <c r="S277" i="1"/>
  <c r="T277" i="1"/>
  <c r="P277" i="1"/>
  <c r="L277" i="1"/>
  <c r="C277" i="1"/>
  <c r="B277" i="1"/>
  <c r="R276" i="1"/>
  <c r="Y276" i="1"/>
  <c r="X276" i="1"/>
  <c r="W276" i="1"/>
  <c r="V276" i="1"/>
  <c r="U276" i="1"/>
  <c r="S276" i="1"/>
  <c r="T276" i="1"/>
  <c r="P276" i="1"/>
  <c r="L276" i="1"/>
  <c r="C276" i="1"/>
  <c r="B276" i="1"/>
  <c r="R275" i="1"/>
  <c r="Y275" i="1"/>
  <c r="X275" i="1"/>
  <c r="W275" i="1"/>
  <c r="V275" i="1"/>
  <c r="U275" i="1"/>
  <c r="S275" i="1"/>
  <c r="T275" i="1"/>
  <c r="P275" i="1"/>
  <c r="L275" i="1"/>
  <c r="C275" i="1"/>
  <c r="B275" i="1"/>
  <c r="R274" i="1"/>
  <c r="Y274" i="1"/>
  <c r="X274" i="1"/>
  <c r="W274" i="1"/>
  <c r="V274" i="1"/>
  <c r="U274" i="1"/>
  <c r="S274" i="1"/>
  <c r="T274" i="1"/>
  <c r="P274" i="1"/>
  <c r="L274" i="1"/>
  <c r="C274" i="1"/>
  <c r="B274" i="1"/>
  <c r="R273" i="1"/>
  <c r="Y273" i="1"/>
  <c r="X273" i="1"/>
  <c r="W273" i="1"/>
  <c r="V273" i="1"/>
  <c r="U273" i="1"/>
  <c r="S273" i="1"/>
  <c r="T273" i="1"/>
  <c r="P273" i="1"/>
  <c r="L273" i="1"/>
  <c r="C273" i="1"/>
  <c r="B273" i="1"/>
  <c r="R272" i="1"/>
  <c r="Y272" i="1"/>
  <c r="X272" i="1"/>
  <c r="W272" i="1"/>
  <c r="V272" i="1"/>
  <c r="U272" i="1"/>
  <c r="S272" i="1"/>
  <c r="T272" i="1"/>
  <c r="P272" i="1"/>
  <c r="L272" i="1"/>
  <c r="C272" i="1"/>
  <c r="B272" i="1"/>
  <c r="R271" i="1"/>
  <c r="Y271" i="1"/>
  <c r="X271" i="1"/>
  <c r="W271" i="1"/>
  <c r="V271" i="1"/>
  <c r="U271" i="1"/>
  <c r="S271" i="1"/>
  <c r="T271" i="1"/>
  <c r="P271" i="1"/>
  <c r="L271" i="1"/>
  <c r="C271" i="1"/>
  <c r="B271" i="1"/>
  <c r="R270" i="1"/>
  <c r="Y270" i="1"/>
  <c r="X270" i="1"/>
  <c r="W270" i="1"/>
  <c r="V270" i="1"/>
  <c r="U270" i="1"/>
  <c r="S270" i="1"/>
  <c r="T270" i="1"/>
  <c r="P270" i="1"/>
  <c r="L270" i="1"/>
  <c r="C270" i="1"/>
  <c r="B270" i="1"/>
  <c r="R269" i="1"/>
  <c r="Y269" i="1"/>
  <c r="X269" i="1"/>
  <c r="W269" i="1"/>
  <c r="V269" i="1"/>
  <c r="U269" i="1"/>
  <c r="S269" i="1"/>
  <c r="T269" i="1"/>
  <c r="P269" i="1"/>
  <c r="L269" i="1"/>
  <c r="C269" i="1"/>
  <c r="B269" i="1"/>
  <c r="R268" i="1"/>
  <c r="Y268" i="1"/>
  <c r="X268" i="1"/>
  <c r="W268" i="1"/>
  <c r="V268" i="1"/>
  <c r="U268" i="1"/>
  <c r="S268" i="1"/>
  <c r="T268" i="1"/>
  <c r="P268" i="1"/>
  <c r="L268" i="1"/>
  <c r="C268" i="1"/>
  <c r="B268" i="1"/>
  <c r="R267" i="1"/>
  <c r="Y267" i="1"/>
  <c r="X267" i="1"/>
  <c r="W267" i="1"/>
  <c r="V267" i="1"/>
  <c r="U267" i="1"/>
  <c r="S267" i="1"/>
  <c r="T267" i="1"/>
  <c r="P267" i="1"/>
  <c r="L267" i="1"/>
  <c r="C267" i="1"/>
  <c r="B267" i="1"/>
  <c r="R266" i="1"/>
  <c r="Y266" i="1"/>
  <c r="X266" i="1"/>
  <c r="W266" i="1"/>
  <c r="V266" i="1"/>
  <c r="U266" i="1"/>
  <c r="S266" i="1"/>
  <c r="T266" i="1"/>
  <c r="P266" i="1"/>
  <c r="L266" i="1"/>
  <c r="C266" i="1"/>
  <c r="B266" i="1"/>
  <c r="R265" i="1"/>
  <c r="Y265" i="1"/>
  <c r="X265" i="1"/>
  <c r="W265" i="1"/>
  <c r="V265" i="1"/>
  <c r="U265" i="1"/>
  <c r="S265" i="1"/>
  <c r="T265" i="1"/>
  <c r="P265" i="1"/>
  <c r="L265" i="1"/>
  <c r="C265" i="1"/>
  <c r="B265" i="1"/>
  <c r="R264" i="1"/>
  <c r="Y264" i="1"/>
  <c r="X264" i="1"/>
  <c r="W264" i="1"/>
  <c r="V264" i="1"/>
  <c r="U264" i="1"/>
  <c r="S264" i="1"/>
  <c r="T264" i="1"/>
  <c r="P264" i="1"/>
  <c r="L264" i="1"/>
  <c r="C264" i="1"/>
  <c r="B264" i="1"/>
  <c r="R263" i="1"/>
  <c r="Y263" i="1"/>
  <c r="X263" i="1"/>
  <c r="W263" i="1"/>
  <c r="V263" i="1"/>
  <c r="U263" i="1"/>
  <c r="S263" i="1"/>
  <c r="T263" i="1"/>
  <c r="P263" i="1"/>
  <c r="L263" i="1"/>
  <c r="C263" i="1"/>
  <c r="B263" i="1"/>
  <c r="R262" i="1"/>
  <c r="Y262" i="1"/>
  <c r="X262" i="1"/>
  <c r="W262" i="1"/>
  <c r="V262" i="1"/>
  <c r="U262" i="1"/>
  <c r="S262" i="1"/>
  <c r="T262" i="1"/>
  <c r="P262" i="1"/>
  <c r="L262" i="1"/>
  <c r="C262" i="1"/>
  <c r="B262" i="1"/>
  <c r="R261" i="1"/>
  <c r="Y261" i="1"/>
  <c r="X261" i="1"/>
  <c r="W261" i="1"/>
  <c r="V261" i="1"/>
  <c r="U261" i="1"/>
  <c r="S261" i="1"/>
  <c r="T261" i="1"/>
  <c r="P261" i="1"/>
  <c r="L261" i="1"/>
  <c r="C261" i="1"/>
  <c r="B261" i="1"/>
  <c r="R260" i="1"/>
  <c r="Y260" i="1"/>
  <c r="X260" i="1"/>
  <c r="W260" i="1"/>
  <c r="V260" i="1"/>
  <c r="U260" i="1"/>
  <c r="S260" i="1"/>
  <c r="T260" i="1"/>
  <c r="P260" i="1"/>
  <c r="L260" i="1"/>
  <c r="C260" i="1"/>
  <c r="B260" i="1"/>
  <c r="R259" i="1"/>
  <c r="Y259" i="1"/>
  <c r="X259" i="1"/>
  <c r="W259" i="1"/>
  <c r="V259" i="1"/>
  <c r="U259" i="1"/>
  <c r="S259" i="1"/>
  <c r="T259" i="1"/>
  <c r="P259" i="1"/>
  <c r="L259" i="1"/>
  <c r="C259" i="1"/>
  <c r="B259" i="1"/>
  <c r="R258" i="1"/>
  <c r="Y258" i="1"/>
  <c r="X258" i="1"/>
  <c r="W258" i="1"/>
  <c r="V258" i="1"/>
  <c r="U258" i="1"/>
  <c r="S258" i="1"/>
  <c r="T258" i="1"/>
  <c r="P258" i="1"/>
  <c r="L258" i="1"/>
  <c r="C258" i="1"/>
  <c r="B258" i="1"/>
  <c r="R257" i="1"/>
  <c r="Y257" i="1"/>
  <c r="X257" i="1"/>
  <c r="W257" i="1"/>
  <c r="V257" i="1"/>
  <c r="U257" i="1"/>
  <c r="S257" i="1"/>
  <c r="T257" i="1"/>
  <c r="P257" i="1"/>
  <c r="L257" i="1"/>
  <c r="C257" i="1"/>
  <c r="B257" i="1"/>
  <c r="R256" i="1"/>
  <c r="Y256" i="1"/>
  <c r="X256" i="1"/>
  <c r="W256" i="1"/>
  <c r="V256" i="1"/>
  <c r="U256" i="1"/>
  <c r="S256" i="1"/>
  <c r="T256" i="1"/>
  <c r="P256" i="1"/>
  <c r="L256" i="1"/>
  <c r="C256" i="1"/>
  <c r="B256" i="1"/>
  <c r="R255" i="1"/>
  <c r="Y255" i="1"/>
  <c r="X255" i="1"/>
  <c r="W255" i="1"/>
  <c r="V255" i="1"/>
  <c r="U255" i="1"/>
  <c r="S255" i="1"/>
  <c r="T255" i="1"/>
  <c r="P255" i="1"/>
  <c r="L255" i="1"/>
  <c r="C255" i="1"/>
  <c r="B255" i="1"/>
  <c r="R254" i="1"/>
  <c r="Y254" i="1"/>
  <c r="X254" i="1"/>
  <c r="W254" i="1"/>
  <c r="V254" i="1"/>
  <c r="U254" i="1"/>
  <c r="S254" i="1"/>
  <c r="T254" i="1"/>
  <c r="P254" i="1"/>
  <c r="L254" i="1"/>
  <c r="C254" i="1"/>
  <c r="B254" i="1"/>
  <c r="R253" i="1"/>
  <c r="Y253" i="1"/>
  <c r="X253" i="1"/>
  <c r="W253" i="1"/>
  <c r="V253" i="1"/>
  <c r="U253" i="1"/>
  <c r="S253" i="1"/>
  <c r="T253" i="1"/>
  <c r="P253" i="1"/>
  <c r="L253" i="1"/>
  <c r="C253" i="1"/>
  <c r="B253" i="1"/>
  <c r="R252" i="1"/>
  <c r="Y252" i="1"/>
  <c r="X252" i="1"/>
  <c r="W252" i="1"/>
  <c r="V252" i="1"/>
  <c r="U252" i="1"/>
  <c r="S252" i="1"/>
  <c r="T252" i="1"/>
  <c r="P252" i="1"/>
  <c r="L252" i="1"/>
  <c r="C252" i="1"/>
  <c r="B252" i="1"/>
  <c r="R251" i="1"/>
  <c r="Y251" i="1"/>
  <c r="X251" i="1"/>
  <c r="W251" i="1"/>
  <c r="V251" i="1"/>
  <c r="U251" i="1"/>
  <c r="S251" i="1"/>
  <c r="T251" i="1"/>
  <c r="P251" i="1"/>
  <c r="L251" i="1"/>
  <c r="C251" i="1"/>
  <c r="B251" i="1"/>
  <c r="R250" i="1"/>
  <c r="Y250" i="1"/>
  <c r="X250" i="1"/>
  <c r="W250" i="1"/>
  <c r="V250" i="1"/>
  <c r="U250" i="1"/>
  <c r="S250" i="1"/>
  <c r="T250" i="1"/>
  <c r="P250" i="1"/>
  <c r="L250" i="1"/>
  <c r="C250" i="1"/>
  <c r="B250" i="1"/>
  <c r="R249" i="1"/>
  <c r="Y249" i="1"/>
  <c r="X249" i="1"/>
  <c r="W249" i="1"/>
  <c r="V249" i="1"/>
  <c r="U249" i="1"/>
  <c r="S249" i="1"/>
  <c r="T249" i="1"/>
  <c r="P249" i="1"/>
  <c r="L249" i="1"/>
  <c r="C249" i="1"/>
  <c r="B249" i="1"/>
  <c r="R248" i="1"/>
  <c r="Y248" i="1"/>
  <c r="X248" i="1"/>
  <c r="W248" i="1"/>
  <c r="V248" i="1"/>
  <c r="U248" i="1"/>
  <c r="S248" i="1"/>
  <c r="T248" i="1"/>
  <c r="P248" i="1"/>
  <c r="L248" i="1"/>
  <c r="C248" i="1"/>
  <c r="B248" i="1"/>
  <c r="R247" i="1"/>
  <c r="Y247" i="1"/>
  <c r="X247" i="1"/>
  <c r="W247" i="1"/>
  <c r="V247" i="1"/>
  <c r="U247" i="1"/>
  <c r="S247" i="1"/>
  <c r="T247" i="1"/>
  <c r="P247" i="1"/>
  <c r="L247" i="1"/>
  <c r="C247" i="1"/>
  <c r="B247" i="1"/>
  <c r="R246" i="1"/>
  <c r="Y246" i="1"/>
  <c r="X246" i="1"/>
  <c r="W246" i="1"/>
  <c r="V246" i="1"/>
  <c r="U246" i="1"/>
  <c r="S246" i="1"/>
  <c r="T246" i="1"/>
  <c r="P246" i="1"/>
  <c r="L246" i="1"/>
  <c r="C246" i="1"/>
  <c r="B246" i="1"/>
  <c r="R231" i="1"/>
  <c r="Y231" i="1"/>
  <c r="X231" i="1"/>
  <c r="W231" i="1"/>
  <c r="V231" i="1"/>
  <c r="U231" i="1"/>
  <c r="S231" i="1"/>
  <c r="T231" i="1"/>
  <c r="P231" i="1"/>
  <c r="L231" i="1"/>
  <c r="C231" i="1"/>
  <c r="B231" i="1"/>
  <c r="R230" i="1"/>
  <c r="Y230" i="1"/>
  <c r="X230" i="1"/>
  <c r="W230" i="1"/>
  <c r="V230" i="1"/>
  <c r="U230" i="1"/>
  <c r="S230" i="1"/>
  <c r="T230" i="1"/>
  <c r="P230" i="1"/>
  <c r="L230" i="1"/>
  <c r="C230" i="1"/>
  <c r="B230" i="1"/>
  <c r="R366" i="1"/>
  <c r="Y366" i="1"/>
  <c r="X366" i="1"/>
  <c r="W366" i="1"/>
  <c r="V366" i="1"/>
  <c r="U366" i="1"/>
  <c r="S366" i="1"/>
  <c r="T366" i="1"/>
  <c r="P366" i="1"/>
  <c r="L366" i="1"/>
  <c r="C366" i="1"/>
  <c r="B366" i="1"/>
  <c r="R368" i="1"/>
  <c r="Y368" i="1"/>
  <c r="X368" i="1"/>
  <c r="W368" i="1"/>
  <c r="V368" i="1"/>
  <c r="U368" i="1"/>
  <c r="S368" i="1"/>
  <c r="T368" i="1"/>
  <c r="P368" i="1"/>
  <c r="L368" i="1"/>
  <c r="C368" i="1"/>
  <c r="B368" i="1"/>
  <c r="R367" i="1"/>
  <c r="Y367" i="1"/>
  <c r="X367" i="1"/>
  <c r="W367" i="1"/>
  <c r="V367" i="1"/>
  <c r="U367" i="1"/>
  <c r="S367" i="1"/>
  <c r="T367" i="1"/>
  <c r="P367" i="1"/>
  <c r="L367" i="1"/>
  <c r="C367" i="1"/>
  <c r="B367" i="1"/>
  <c r="R376" i="1"/>
  <c r="Y376" i="1"/>
  <c r="X376" i="1"/>
  <c r="W376" i="1"/>
  <c r="V376" i="1"/>
  <c r="U376" i="1"/>
  <c r="S376" i="1"/>
  <c r="T376" i="1"/>
  <c r="P376" i="1"/>
  <c r="L376" i="1"/>
  <c r="C376" i="1"/>
  <c r="B376" i="1"/>
  <c r="R375" i="1"/>
  <c r="Y375" i="1"/>
  <c r="X375" i="1"/>
  <c r="W375" i="1"/>
  <c r="V375" i="1"/>
  <c r="U375" i="1"/>
  <c r="S375" i="1"/>
  <c r="T375" i="1"/>
  <c r="P375" i="1"/>
  <c r="L375" i="1"/>
  <c r="C375" i="1"/>
  <c r="B375" i="1"/>
  <c r="R374" i="1"/>
  <c r="Y374" i="1"/>
  <c r="X374" i="1"/>
  <c r="W374" i="1"/>
  <c r="V374" i="1"/>
  <c r="U374" i="1"/>
  <c r="S374" i="1"/>
  <c r="T374" i="1"/>
  <c r="P374" i="1"/>
  <c r="L374" i="1"/>
  <c r="C374" i="1"/>
  <c r="B374" i="1"/>
  <c r="R373" i="1"/>
  <c r="Y373" i="1"/>
  <c r="X373" i="1"/>
  <c r="W373" i="1"/>
  <c r="V373" i="1"/>
  <c r="U373" i="1"/>
  <c r="S373" i="1"/>
  <c r="T373" i="1"/>
  <c r="P373" i="1"/>
  <c r="L373" i="1"/>
  <c r="C373" i="1"/>
  <c r="B373" i="1"/>
  <c r="R372" i="1"/>
  <c r="Y372" i="1"/>
  <c r="X372" i="1"/>
  <c r="W372" i="1"/>
  <c r="V372" i="1"/>
  <c r="U372" i="1"/>
  <c r="S372" i="1"/>
  <c r="T372" i="1"/>
  <c r="P372" i="1"/>
  <c r="L372" i="1"/>
  <c r="C372" i="1"/>
  <c r="B372" i="1"/>
  <c r="Y371" i="1"/>
  <c r="X371" i="1"/>
  <c r="W371" i="1"/>
  <c r="R371" i="1"/>
  <c r="V371" i="1"/>
  <c r="U371" i="1"/>
  <c r="S371" i="1"/>
  <c r="T371" i="1"/>
  <c r="P371" i="1"/>
  <c r="L371" i="1"/>
  <c r="C371" i="1"/>
  <c r="B371" i="1"/>
  <c r="Y370" i="1"/>
  <c r="X370" i="1"/>
  <c r="W370" i="1"/>
  <c r="R370" i="1"/>
  <c r="V370" i="1"/>
  <c r="U370" i="1"/>
  <c r="S370" i="1"/>
  <c r="T370" i="1"/>
  <c r="P370" i="1"/>
  <c r="L370" i="1"/>
  <c r="C370" i="1"/>
  <c r="B370" i="1"/>
  <c r="Y369" i="1"/>
  <c r="X369" i="1"/>
  <c r="W369" i="1"/>
  <c r="R369" i="1"/>
  <c r="V369" i="1"/>
  <c r="U369" i="1"/>
  <c r="S369" i="1"/>
  <c r="T369" i="1"/>
  <c r="P369" i="1"/>
  <c r="L369" i="1"/>
  <c r="C369" i="1"/>
  <c r="B369" i="1"/>
  <c r="Y229" i="1"/>
  <c r="X229" i="1"/>
  <c r="W229" i="1"/>
  <c r="R229" i="1"/>
  <c r="V229" i="1"/>
  <c r="U229" i="1"/>
  <c r="S229" i="1"/>
  <c r="T229" i="1"/>
  <c r="P229" i="1"/>
  <c r="L229" i="1"/>
  <c r="C229" i="1"/>
  <c r="B229" i="1"/>
  <c r="Y228" i="1"/>
  <c r="X228" i="1"/>
  <c r="W228" i="1"/>
  <c r="R228" i="1"/>
  <c r="V228" i="1"/>
  <c r="U228" i="1"/>
  <c r="S228" i="1"/>
  <c r="T228" i="1"/>
  <c r="P228" i="1"/>
  <c r="L228" i="1"/>
  <c r="C228" i="1"/>
  <c r="B228" i="1"/>
  <c r="Y227" i="1"/>
  <c r="X227" i="1"/>
  <c r="W227" i="1"/>
  <c r="R227" i="1"/>
  <c r="V227" i="1"/>
  <c r="U227" i="1"/>
  <c r="S227" i="1"/>
  <c r="T227" i="1"/>
  <c r="P227" i="1"/>
  <c r="L227" i="1"/>
  <c r="C227" i="1"/>
  <c r="B227" i="1"/>
  <c r="Y226" i="1"/>
  <c r="X226" i="1"/>
  <c r="W226" i="1"/>
  <c r="R226" i="1"/>
  <c r="V226" i="1"/>
  <c r="U226" i="1"/>
  <c r="S226" i="1"/>
  <c r="T226" i="1"/>
  <c r="P226" i="1"/>
  <c r="L226" i="1"/>
  <c r="C226" i="1"/>
  <c r="B226" i="1"/>
  <c r="Y225" i="1"/>
  <c r="X225" i="1"/>
  <c r="W225" i="1"/>
  <c r="R225" i="1"/>
  <c r="V225" i="1"/>
  <c r="U225" i="1"/>
  <c r="S225" i="1"/>
  <c r="T225" i="1"/>
  <c r="P225" i="1"/>
  <c r="L225" i="1"/>
  <c r="C225" i="1"/>
  <c r="B225" i="1"/>
  <c r="Y224" i="1"/>
  <c r="X224" i="1"/>
  <c r="W224" i="1"/>
  <c r="R224" i="1"/>
  <c r="V224" i="1"/>
  <c r="U224" i="1"/>
  <c r="S224" i="1"/>
  <c r="T224" i="1"/>
  <c r="P224" i="1"/>
  <c r="L224" i="1"/>
  <c r="C224" i="1"/>
  <c r="B224" i="1"/>
  <c r="Y223" i="1"/>
  <c r="X223" i="1"/>
  <c r="W223" i="1"/>
  <c r="R223" i="1"/>
  <c r="V223" i="1"/>
  <c r="U223" i="1"/>
  <c r="S223" i="1"/>
  <c r="T223" i="1"/>
  <c r="P223" i="1"/>
  <c r="L223" i="1"/>
  <c r="C223" i="1"/>
  <c r="B223" i="1"/>
  <c r="Y222" i="1"/>
  <c r="X222" i="1"/>
  <c r="W222" i="1"/>
  <c r="R222" i="1"/>
  <c r="V222" i="1"/>
  <c r="U222" i="1"/>
  <c r="S222" i="1"/>
  <c r="T222" i="1"/>
  <c r="P222" i="1"/>
  <c r="L222" i="1"/>
  <c r="C222" i="1"/>
  <c r="B222" i="1"/>
  <c r="Y221" i="1"/>
  <c r="X221" i="1"/>
  <c r="W221" i="1"/>
  <c r="R221" i="1"/>
  <c r="V221" i="1"/>
  <c r="S221" i="1"/>
  <c r="T221" i="1"/>
  <c r="P221" i="1"/>
  <c r="L221" i="1"/>
  <c r="C221" i="1"/>
  <c r="B221" i="1"/>
  <c r="R219" i="1"/>
  <c r="L219" i="1"/>
  <c r="C219" i="1"/>
  <c r="B219" i="1"/>
  <c r="R217" i="1"/>
  <c r="S217" i="1"/>
  <c r="P217" i="1"/>
  <c r="L217" i="1"/>
  <c r="C217" i="1"/>
  <c r="B217" i="1"/>
  <c r="R215" i="1"/>
  <c r="S215" i="1"/>
  <c r="P215" i="1"/>
  <c r="L215" i="1"/>
  <c r="C215" i="1"/>
  <c r="B215" i="1"/>
  <c r="R213" i="1"/>
  <c r="S213" i="1"/>
  <c r="P213" i="1"/>
  <c r="L213" i="1"/>
  <c r="C213" i="1"/>
  <c r="B213" i="1"/>
  <c r="R211" i="1"/>
  <c r="S211" i="1"/>
  <c r="P211" i="1"/>
  <c r="L211" i="1"/>
  <c r="C211" i="1"/>
  <c r="B211" i="1"/>
  <c r="R209" i="1"/>
  <c r="S209" i="1"/>
  <c r="P209" i="1"/>
  <c r="L209" i="1"/>
  <c r="C209" i="1"/>
  <c r="B209" i="1"/>
  <c r="R207" i="1"/>
  <c r="S207" i="1"/>
  <c r="P207" i="1"/>
  <c r="L207" i="1"/>
  <c r="C207" i="1"/>
  <c r="B207" i="1"/>
  <c r="R205" i="1"/>
  <c r="S205" i="1"/>
  <c r="P205" i="1"/>
  <c r="L205" i="1"/>
  <c r="C205" i="1"/>
  <c r="B205" i="1"/>
  <c r="R203" i="1"/>
  <c r="S203" i="1"/>
  <c r="P203" i="1"/>
  <c r="L203" i="1"/>
  <c r="C203" i="1"/>
  <c r="B203" i="1"/>
  <c r="R201" i="1"/>
  <c r="S201" i="1"/>
  <c r="P201" i="1"/>
  <c r="L201" i="1"/>
  <c r="C201" i="1"/>
  <c r="B201" i="1"/>
  <c r="R199" i="1"/>
  <c r="S199" i="1"/>
  <c r="P199" i="1"/>
  <c r="L199" i="1"/>
  <c r="C199" i="1"/>
  <c r="B199" i="1"/>
  <c r="R197" i="1"/>
  <c r="S197" i="1"/>
  <c r="P197" i="1"/>
  <c r="L197" i="1"/>
  <c r="C197" i="1"/>
  <c r="B197" i="1"/>
  <c r="R195" i="1"/>
  <c r="S195" i="1"/>
  <c r="P195" i="1"/>
  <c r="L195" i="1"/>
  <c r="C195" i="1"/>
  <c r="B195" i="1"/>
  <c r="R193" i="1"/>
  <c r="S193" i="1"/>
  <c r="P193" i="1"/>
  <c r="L193" i="1"/>
  <c r="C193" i="1"/>
  <c r="B193" i="1"/>
  <c r="R191" i="1"/>
  <c r="S191" i="1"/>
  <c r="P191" i="1"/>
  <c r="L191" i="1"/>
  <c r="C191" i="1"/>
  <c r="B191" i="1"/>
  <c r="R189" i="1"/>
  <c r="S189" i="1"/>
  <c r="P189" i="1"/>
  <c r="L189" i="1"/>
  <c r="C189" i="1"/>
  <c r="B189" i="1"/>
  <c r="R187" i="1"/>
  <c r="S187" i="1"/>
  <c r="P187" i="1"/>
  <c r="L187" i="1"/>
  <c r="C187" i="1"/>
  <c r="B187" i="1"/>
  <c r="R185" i="1"/>
  <c r="S185" i="1"/>
  <c r="P185" i="1"/>
  <c r="L185" i="1"/>
  <c r="C185" i="1"/>
  <c r="B185" i="1"/>
  <c r="R183" i="1"/>
  <c r="S183" i="1"/>
  <c r="P183" i="1"/>
  <c r="L183" i="1"/>
  <c r="C183" i="1"/>
  <c r="B183" i="1"/>
  <c r="R181" i="1"/>
  <c r="S181" i="1"/>
  <c r="P181" i="1"/>
  <c r="L181" i="1"/>
  <c r="C181" i="1"/>
  <c r="B181" i="1"/>
  <c r="R179" i="1"/>
  <c r="S179" i="1"/>
  <c r="P179" i="1"/>
  <c r="L179" i="1"/>
  <c r="C179" i="1"/>
  <c r="B179" i="1"/>
  <c r="R177" i="1"/>
  <c r="S177" i="1"/>
  <c r="P177" i="1"/>
  <c r="L177" i="1"/>
  <c r="C177" i="1"/>
  <c r="B177" i="1"/>
  <c r="R175" i="1"/>
  <c r="S175" i="1"/>
  <c r="P175" i="1"/>
  <c r="L175" i="1"/>
  <c r="C175" i="1"/>
  <c r="B175" i="1"/>
  <c r="R173" i="1"/>
  <c r="S173" i="1"/>
  <c r="P173" i="1"/>
  <c r="L173" i="1"/>
  <c r="C173" i="1"/>
  <c r="B173" i="1"/>
  <c r="R171" i="1"/>
  <c r="S171" i="1"/>
  <c r="P171" i="1"/>
  <c r="L171" i="1"/>
  <c r="C171" i="1"/>
  <c r="B171" i="1"/>
  <c r="R169" i="1"/>
  <c r="S169" i="1"/>
  <c r="P169" i="1"/>
  <c r="L169" i="1"/>
  <c r="C169" i="1"/>
  <c r="B169" i="1"/>
  <c r="R167" i="1"/>
  <c r="S167" i="1"/>
  <c r="P167" i="1"/>
  <c r="L167" i="1"/>
  <c r="C167" i="1"/>
  <c r="B167" i="1"/>
  <c r="R165" i="1"/>
  <c r="S165" i="1"/>
  <c r="P165" i="1"/>
  <c r="L165" i="1"/>
  <c r="C165" i="1"/>
  <c r="B165" i="1"/>
  <c r="R163" i="1"/>
  <c r="S163" i="1"/>
  <c r="P163" i="1"/>
  <c r="L163" i="1"/>
  <c r="C163" i="1"/>
  <c r="B163" i="1"/>
  <c r="R161" i="1"/>
  <c r="S161" i="1"/>
  <c r="P161" i="1"/>
  <c r="L161" i="1"/>
  <c r="C161" i="1"/>
  <c r="B161" i="1"/>
  <c r="R159" i="1"/>
  <c r="S159" i="1"/>
  <c r="P159" i="1"/>
  <c r="L159" i="1"/>
  <c r="C159" i="1"/>
  <c r="B159" i="1"/>
  <c r="R157" i="1"/>
  <c r="S157" i="1"/>
  <c r="P157" i="1"/>
  <c r="L157" i="1"/>
  <c r="C157" i="1"/>
  <c r="B157" i="1"/>
  <c r="R155" i="1"/>
  <c r="S155" i="1"/>
  <c r="P155" i="1"/>
  <c r="L155" i="1"/>
  <c r="C155" i="1"/>
  <c r="B155" i="1"/>
  <c r="R153" i="1"/>
  <c r="S153" i="1"/>
  <c r="P153" i="1"/>
  <c r="L153" i="1"/>
  <c r="C153" i="1"/>
  <c r="B153" i="1"/>
  <c r="R151" i="1"/>
  <c r="S151" i="1"/>
  <c r="P151" i="1"/>
  <c r="L151" i="1"/>
  <c r="C151" i="1"/>
  <c r="B151" i="1"/>
  <c r="R149" i="1"/>
  <c r="S149" i="1"/>
  <c r="P149" i="1"/>
  <c r="L149" i="1"/>
  <c r="C149" i="1"/>
  <c r="B149" i="1"/>
  <c r="R147" i="1"/>
  <c r="S147" i="1"/>
  <c r="P147" i="1"/>
  <c r="L147" i="1"/>
  <c r="C147" i="1"/>
  <c r="B147" i="1"/>
  <c r="R145" i="1"/>
  <c r="S145" i="1"/>
  <c r="P145" i="1"/>
  <c r="L145" i="1"/>
  <c r="C145" i="1"/>
  <c r="B145" i="1"/>
  <c r="R143" i="1"/>
  <c r="S143" i="1"/>
  <c r="P143" i="1"/>
  <c r="L143" i="1"/>
  <c r="C143" i="1"/>
  <c r="B143" i="1"/>
  <c r="R141" i="1"/>
  <c r="S141" i="1"/>
  <c r="P141" i="1"/>
  <c r="L141" i="1"/>
  <c r="C141" i="1"/>
  <c r="B141" i="1"/>
  <c r="R139" i="1"/>
  <c r="S139" i="1"/>
  <c r="P139" i="1"/>
  <c r="L139" i="1"/>
  <c r="C139" i="1"/>
  <c r="B139" i="1"/>
  <c r="R137" i="1"/>
  <c r="S137" i="1"/>
  <c r="P137" i="1"/>
  <c r="L137" i="1"/>
  <c r="C137" i="1"/>
  <c r="B137" i="1"/>
  <c r="R135" i="1"/>
  <c r="S135" i="1"/>
  <c r="P135" i="1"/>
  <c r="L135" i="1"/>
  <c r="C135" i="1"/>
  <c r="B135" i="1"/>
  <c r="R133" i="1"/>
  <c r="S133" i="1"/>
  <c r="P133" i="1"/>
  <c r="L133" i="1"/>
  <c r="C133" i="1"/>
  <c r="B133" i="1"/>
  <c r="R131" i="1"/>
  <c r="S131" i="1"/>
  <c r="P131" i="1"/>
  <c r="L131" i="1"/>
  <c r="C131" i="1"/>
  <c r="B131" i="1"/>
  <c r="R129" i="1"/>
  <c r="S129" i="1"/>
  <c r="P129" i="1"/>
  <c r="L129" i="1"/>
  <c r="C129" i="1"/>
  <c r="B129" i="1"/>
  <c r="R127" i="1"/>
  <c r="S127" i="1"/>
  <c r="P127" i="1"/>
  <c r="L127" i="1"/>
  <c r="C127" i="1"/>
  <c r="B127" i="1"/>
  <c r="R125" i="1"/>
  <c r="S125" i="1"/>
  <c r="P125" i="1"/>
  <c r="L125" i="1"/>
  <c r="C125" i="1"/>
  <c r="B125" i="1"/>
  <c r="R123" i="1"/>
  <c r="S123" i="1"/>
  <c r="P123" i="1"/>
  <c r="L123" i="1"/>
  <c r="C123" i="1"/>
  <c r="B123" i="1"/>
  <c r="R121" i="1"/>
  <c r="S121" i="1"/>
  <c r="P121" i="1"/>
  <c r="L121" i="1"/>
  <c r="C121" i="1"/>
  <c r="B121" i="1"/>
  <c r="R119" i="1"/>
  <c r="S119" i="1"/>
  <c r="P119" i="1"/>
  <c r="L119" i="1"/>
  <c r="C119" i="1"/>
  <c r="B119" i="1"/>
  <c r="R117" i="1"/>
  <c r="S117" i="1"/>
  <c r="P117" i="1"/>
  <c r="L117" i="1"/>
  <c r="C117" i="1"/>
  <c r="B117" i="1"/>
  <c r="R115" i="1"/>
  <c r="S115" i="1"/>
  <c r="P115" i="1"/>
  <c r="L115" i="1"/>
  <c r="C115" i="1"/>
  <c r="B115" i="1"/>
  <c r="R113" i="1"/>
  <c r="S113" i="1"/>
  <c r="P113" i="1"/>
  <c r="L113" i="1"/>
  <c r="C113" i="1"/>
  <c r="B113" i="1"/>
  <c r="R111" i="1"/>
  <c r="S111" i="1"/>
  <c r="P111" i="1"/>
  <c r="L111" i="1"/>
  <c r="C111" i="1"/>
  <c r="B111" i="1"/>
  <c r="R109" i="1"/>
  <c r="S109" i="1"/>
  <c r="P109" i="1"/>
  <c r="L109" i="1"/>
  <c r="C109" i="1"/>
  <c r="B109" i="1"/>
  <c r="R107" i="1"/>
  <c r="S107" i="1"/>
  <c r="P107" i="1"/>
  <c r="L107" i="1"/>
  <c r="C107" i="1"/>
  <c r="B107" i="1"/>
  <c r="R105" i="1"/>
  <c r="S105" i="1"/>
  <c r="P105" i="1"/>
  <c r="L105" i="1"/>
  <c r="C105" i="1"/>
  <c r="B105" i="1"/>
  <c r="R103" i="1"/>
  <c r="S103" i="1"/>
  <c r="P103" i="1"/>
  <c r="L103" i="1"/>
  <c r="C103" i="1"/>
  <c r="B103" i="1"/>
  <c r="R101" i="1"/>
  <c r="S101" i="1"/>
  <c r="P101" i="1"/>
  <c r="L101" i="1"/>
  <c r="C101" i="1"/>
  <c r="B101" i="1"/>
  <c r="R99" i="1"/>
  <c r="S99" i="1"/>
  <c r="P99" i="1"/>
  <c r="L99" i="1"/>
  <c r="C99" i="1"/>
  <c r="B99" i="1"/>
  <c r="R97" i="1"/>
  <c r="S97" i="1"/>
  <c r="P97" i="1"/>
  <c r="L97" i="1"/>
  <c r="C97" i="1"/>
  <c r="B97" i="1"/>
  <c r="R95" i="1"/>
  <c r="S95" i="1"/>
  <c r="P95" i="1"/>
  <c r="L95" i="1"/>
  <c r="C95" i="1"/>
  <c r="B95" i="1"/>
  <c r="R93" i="1"/>
  <c r="S93" i="1"/>
  <c r="P93" i="1"/>
  <c r="L93" i="1"/>
  <c r="C93" i="1"/>
  <c r="B93" i="1"/>
  <c r="R91" i="1"/>
  <c r="S91" i="1"/>
  <c r="P91" i="1"/>
  <c r="L91" i="1"/>
  <c r="C91" i="1"/>
  <c r="B91" i="1"/>
  <c r="R89" i="1"/>
  <c r="S89" i="1"/>
  <c r="P89" i="1"/>
  <c r="L89" i="1"/>
  <c r="C89" i="1"/>
  <c r="B89" i="1"/>
  <c r="R87" i="1"/>
  <c r="S87" i="1"/>
  <c r="P87" i="1"/>
  <c r="L87" i="1"/>
  <c r="C87" i="1"/>
  <c r="B87" i="1"/>
  <c r="R85" i="1"/>
  <c r="S85" i="1"/>
  <c r="P85" i="1"/>
  <c r="L85" i="1"/>
  <c r="C85" i="1"/>
  <c r="B85" i="1"/>
  <c r="R83" i="1"/>
  <c r="S83" i="1"/>
  <c r="P83" i="1"/>
  <c r="L83" i="1"/>
  <c r="C83" i="1"/>
  <c r="B83" i="1"/>
  <c r="R81" i="1"/>
  <c r="S81" i="1"/>
  <c r="P81" i="1"/>
  <c r="L81" i="1"/>
  <c r="C81" i="1"/>
  <c r="B81" i="1"/>
  <c r="R79" i="1"/>
  <c r="S79" i="1"/>
  <c r="P79" i="1"/>
  <c r="L79" i="1"/>
  <c r="C79" i="1"/>
  <c r="B79" i="1"/>
  <c r="R77" i="1"/>
  <c r="S77" i="1"/>
  <c r="P77" i="1"/>
  <c r="L77" i="1"/>
  <c r="C77" i="1"/>
  <c r="B77" i="1"/>
  <c r="R75" i="1"/>
  <c r="S75" i="1"/>
  <c r="P75" i="1"/>
  <c r="L75" i="1"/>
  <c r="C75" i="1"/>
  <c r="B75" i="1"/>
  <c r="R73" i="1"/>
  <c r="S73" i="1"/>
  <c r="P73" i="1"/>
  <c r="L73" i="1"/>
  <c r="C73" i="1"/>
  <c r="B73" i="1"/>
  <c r="R71" i="1"/>
  <c r="S71" i="1"/>
  <c r="P71" i="1"/>
  <c r="L71" i="1"/>
  <c r="C71" i="1"/>
  <c r="B71" i="1"/>
  <c r="R69" i="1"/>
  <c r="S69" i="1"/>
  <c r="P69" i="1"/>
  <c r="L69" i="1"/>
  <c r="C69" i="1"/>
  <c r="B69" i="1"/>
  <c r="R67" i="1"/>
  <c r="S67" i="1"/>
  <c r="P67" i="1"/>
  <c r="L67" i="1"/>
  <c r="C67" i="1"/>
  <c r="B67" i="1"/>
  <c r="R65" i="1"/>
  <c r="S65" i="1"/>
  <c r="P65" i="1"/>
  <c r="L65" i="1"/>
  <c r="C65" i="1"/>
  <c r="B65" i="1"/>
  <c r="R63" i="1"/>
  <c r="S63" i="1"/>
  <c r="P63" i="1"/>
  <c r="L63" i="1"/>
  <c r="C63" i="1"/>
  <c r="B63" i="1"/>
  <c r="R61" i="1"/>
  <c r="S61" i="1"/>
  <c r="P61" i="1"/>
  <c r="L61" i="1"/>
  <c r="C61" i="1"/>
  <c r="B61" i="1"/>
  <c r="R59" i="1"/>
  <c r="S59" i="1"/>
  <c r="P59" i="1"/>
  <c r="L59" i="1"/>
  <c r="C59" i="1"/>
  <c r="B59" i="1"/>
  <c r="R57" i="1"/>
  <c r="S57" i="1"/>
  <c r="P57" i="1"/>
  <c r="L57" i="1"/>
  <c r="C57" i="1"/>
  <c r="B57" i="1"/>
  <c r="R55" i="1"/>
  <c r="S55" i="1"/>
  <c r="P55" i="1"/>
  <c r="L55" i="1"/>
  <c r="C55" i="1"/>
  <c r="B55" i="1"/>
  <c r="R53" i="1"/>
  <c r="S53" i="1"/>
  <c r="P53" i="1"/>
  <c r="L53" i="1"/>
  <c r="C53" i="1"/>
  <c r="B53" i="1"/>
  <c r="R51" i="1"/>
  <c r="S51" i="1"/>
  <c r="P51" i="1"/>
  <c r="L51" i="1"/>
  <c r="C51" i="1"/>
  <c r="B51" i="1"/>
  <c r="R49" i="1"/>
  <c r="S49" i="1"/>
  <c r="P49" i="1"/>
  <c r="L49" i="1"/>
  <c r="C49" i="1"/>
  <c r="B49" i="1"/>
  <c r="R47" i="1"/>
  <c r="S47" i="1"/>
  <c r="P47" i="1"/>
  <c r="L47" i="1"/>
  <c r="C47" i="1"/>
  <c r="B47" i="1"/>
  <c r="R45" i="1"/>
  <c r="S45" i="1"/>
  <c r="P45" i="1"/>
  <c r="L45" i="1"/>
  <c r="C45" i="1"/>
  <c r="B45" i="1"/>
  <c r="R43" i="1"/>
  <c r="S43" i="1"/>
  <c r="P43" i="1"/>
  <c r="L43" i="1"/>
  <c r="C43" i="1"/>
  <c r="B43" i="1"/>
  <c r="R41" i="1"/>
  <c r="S41" i="1"/>
  <c r="P41" i="1"/>
  <c r="L41" i="1"/>
  <c r="C41" i="1"/>
  <c r="B41" i="1"/>
  <c r="R39" i="1"/>
  <c r="S39" i="1"/>
  <c r="P39" i="1"/>
  <c r="L39" i="1"/>
  <c r="C39" i="1"/>
  <c r="B39" i="1"/>
  <c r="R37" i="1"/>
  <c r="S37" i="1"/>
  <c r="P37" i="1"/>
  <c r="L37" i="1"/>
  <c r="C37" i="1"/>
  <c r="B37" i="1"/>
  <c r="R35" i="1"/>
  <c r="S35" i="1"/>
  <c r="P35" i="1"/>
  <c r="L35" i="1"/>
  <c r="C35" i="1"/>
  <c r="B35" i="1"/>
  <c r="R33" i="1"/>
  <c r="S33" i="1"/>
  <c r="P33" i="1"/>
  <c r="L33" i="1"/>
  <c r="C33" i="1"/>
  <c r="B33" i="1"/>
  <c r="R31" i="1"/>
  <c r="S31" i="1"/>
  <c r="P31" i="1"/>
  <c r="L31" i="1"/>
  <c r="C31" i="1"/>
  <c r="B31" i="1"/>
  <c r="R29" i="1"/>
  <c r="S29" i="1"/>
  <c r="P29" i="1"/>
  <c r="L29" i="1"/>
  <c r="C29" i="1"/>
  <c r="B29" i="1"/>
  <c r="R27" i="1"/>
  <c r="S27" i="1"/>
  <c r="P27" i="1"/>
  <c r="L27" i="1"/>
  <c r="C27" i="1"/>
  <c r="B27" i="1"/>
  <c r="R25" i="1"/>
  <c r="S25" i="1"/>
  <c r="P25" i="1"/>
  <c r="L25" i="1"/>
  <c r="C25" i="1"/>
  <c r="B25" i="1"/>
  <c r="R23" i="1"/>
  <c r="S23" i="1"/>
  <c r="P23" i="1"/>
  <c r="L23" i="1"/>
  <c r="C23" i="1"/>
  <c r="B23" i="1"/>
  <c r="R21" i="1"/>
  <c r="S21" i="1"/>
  <c r="P21" i="1"/>
  <c r="L21" i="1"/>
  <c r="C21" i="1"/>
  <c r="B21" i="1"/>
  <c r="R19" i="1"/>
  <c r="S19" i="1"/>
  <c r="P19" i="1"/>
  <c r="L19" i="1"/>
  <c r="C19" i="1"/>
  <c r="B19" i="1"/>
  <c r="R17" i="1"/>
  <c r="S17" i="1"/>
  <c r="P17" i="1"/>
  <c r="L17" i="1"/>
  <c r="C17" i="1"/>
  <c r="B17" i="1"/>
  <c r="R15" i="1"/>
  <c r="S15" i="1"/>
  <c r="P15" i="1"/>
  <c r="L15" i="1"/>
  <c r="C15" i="1"/>
  <c r="B15" i="1"/>
  <c r="R13" i="1"/>
  <c r="S13" i="1"/>
  <c r="P13" i="1"/>
  <c r="L13" i="1"/>
  <c r="C13" i="1"/>
  <c r="B13" i="1"/>
  <c r="R11" i="1"/>
  <c r="S11" i="1"/>
  <c r="P11" i="1"/>
  <c r="L11" i="1"/>
  <c r="C11" i="1"/>
  <c r="B11" i="1"/>
  <c r="R9" i="1"/>
  <c r="S9" i="1"/>
  <c r="L9" i="1"/>
  <c r="C9" i="1"/>
  <c r="B9" i="1"/>
  <c r="R7" i="1"/>
  <c r="S7" i="1"/>
  <c r="L7" i="1"/>
  <c r="C7" i="1"/>
  <c r="B7" i="1"/>
  <c r="R5" i="1"/>
  <c r="S5" i="1"/>
  <c r="L5" i="1"/>
  <c r="C5" i="1"/>
  <c r="B5" i="1"/>
  <c r="R3" i="1"/>
  <c r="S3" i="1"/>
  <c r="P3" i="1"/>
  <c r="L3" i="1"/>
  <c r="C3" i="1"/>
  <c r="B3" i="1"/>
  <c r="R1" i="1"/>
  <c r="S1" i="1"/>
  <c r="P1" i="1"/>
  <c r="L1" i="1"/>
  <c r="C1" i="1"/>
  <c r="B1" i="1"/>
  <c r="O4" i="3" a="1"/>
  <c r="O4" i="3"/>
  <c r="B3" i="3"/>
  <c r="B4" i="3" a="1"/>
  <c r="B4" i="3"/>
  <c r="H16" i="3" a="1"/>
  <c r="H16" i="3"/>
  <c r="H19" i="3" a="1"/>
  <c r="H1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Tasman</author>
    <author>Sandy Tasman</author>
    <author>User</author>
  </authors>
  <commentList>
    <comment ref="C230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20170925_182235_up</t>
        </r>
      </text>
    </comment>
    <comment ref="C23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20170925_182514</t>
        </r>
      </text>
    </comment>
    <comment ref="C232" authorId="1" shapeId="0" xr:uid="{00000000-0006-0000-0000-000003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20171021_182758</t>
        </r>
      </text>
    </comment>
    <comment ref="C246" authorId="1" shapeId="0" xr:uid="{00000000-0006-0000-0000-000004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20170925_183210_up</t>
        </r>
      </text>
    </comment>
    <comment ref="C260" authorId="0" shapeId="0" xr:uid="{00000000-0006-0000-0000-000005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20171021_171820_ng</t>
        </r>
      </text>
    </comment>
    <comment ref="C269" authorId="1" shapeId="0" xr:uid="{00000000-0006-0000-0000-000006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20171021_172107_ng</t>
        </r>
      </text>
    </comment>
    <comment ref="C284" authorId="0" shapeId="0" xr:uid="{00000000-0006-0000-0000-000007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20171021_174610_ng</t>
        </r>
      </text>
    </comment>
    <comment ref="C285" authorId="1" shapeId="0" xr:uid="{00000000-0006-0000-0000-000008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20171021_175226_ng
</t>
        </r>
      </text>
    </comment>
    <comment ref="C287" authorId="0" shapeId="0" xr:uid="{00000000-0006-0000-0000-000009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20171021_181055_up</t>
        </r>
      </text>
    </comment>
    <comment ref="C291" authorId="1" shapeId="0" xr:uid="{00000000-0006-0000-0000-00000A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20171021_181459_up</t>
        </r>
      </text>
    </comment>
    <comment ref="C292" authorId="1" shapeId="0" xr:uid="{00000000-0006-0000-0000-00000B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20171021_183226_ng</t>
        </r>
      </text>
    </comment>
    <comment ref="C300" authorId="1" shapeId="0" xr:uid="{00000000-0006-0000-0000-00000C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20171021_183441_up</t>
        </r>
      </text>
    </comment>
    <comment ref="C341" authorId="1" shapeId="0" xr:uid="{00000000-0006-0000-0000-00000D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20171021_183837_up</t>
        </r>
      </text>
    </comment>
    <comment ref="C344" authorId="0" shapeId="0" xr:uid="{00000000-0006-0000-0000-00000E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20171021_183953_up</t>
        </r>
      </text>
    </comment>
    <comment ref="C363" authorId="1" shapeId="0" xr:uid="{00000000-0006-0000-0000-00000F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20171021_184155</t>
        </r>
      </text>
    </comment>
    <comment ref="C365" authorId="0" shapeId="0" xr:uid="{00000000-0006-0000-0000-000010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20171021_184627_pg</t>
        </r>
      </text>
    </comment>
    <comment ref="C366" authorId="1" shapeId="0" xr:uid="{00000000-0006-0000-0000-000011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201704_184118_ng</t>
        </r>
      </text>
    </comment>
    <comment ref="C368" authorId="1" shapeId="0" xr:uid="{00000000-0006-0000-0000-000012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201112_141049_ng
</t>
        </r>
      </text>
    </comment>
    <comment ref="C377" authorId="1" shapeId="0" xr:uid="{00000000-0006-0000-0000-000013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20171112_145200_ng_v310</t>
        </r>
      </text>
    </comment>
    <comment ref="C381" authorId="1" shapeId="0" xr:uid="{00000000-0006-0000-0000-000014000000}">
      <text>
        <r>
          <rPr>
            <b/>
            <sz val="9"/>
            <color indexed="81"/>
            <rFont val="Tahoma"/>
          </rPr>
          <t>Sandy Tasman:</t>
        </r>
        <r>
          <rPr>
            <sz val="9"/>
            <color indexed="81"/>
            <rFont val="Tahoma"/>
          </rPr>
          <t xml:space="preserve">
20171112_145335_ng_v7</t>
        </r>
      </text>
    </comment>
    <comment ref="C386" authorId="0" shapeId="0" xr:uid="{00000000-0006-0000-0000-000015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20171113_131048
</t>
        </r>
      </text>
    </comment>
    <comment ref="C389" authorId="0" shapeId="0" xr:uid="{00000000-0006-0000-0000-000016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20171113_133148_full</t>
        </r>
      </text>
    </comment>
    <comment ref="C394" authorId="0" shapeId="0" xr:uid="{00000000-0006-0000-0000-000017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20171114_195052
</t>
        </r>
      </text>
    </comment>
    <comment ref="C395" authorId="0" shapeId="0" xr:uid="{00000000-0006-0000-0000-000018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20171114_195429
</t>
        </r>
      </text>
    </comment>
    <comment ref="C396" authorId="0" shapeId="0" xr:uid="{00000000-0006-0000-0000-000019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20171114_200123</t>
        </r>
      </text>
    </comment>
    <comment ref="R396" authorId="0" shapeId="0" xr:uid="{00000000-0006-0000-0000-00001A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video ended early</t>
        </r>
      </text>
    </comment>
    <comment ref="C411" authorId="0" shapeId="0" xr:uid="{00000000-0006-0000-0000-00001B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20171114_200250</t>
        </r>
      </text>
    </comment>
    <comment ref="C412" authorId="0" shapeId="0" xr:uid="{00000000-0006-0000-0000-00001C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20171114_200308</t>
        </r>
      </text>
    </comment>
    <comment ref="C416" authorId="0" shapeId="0" xr:uid="{00000000-0006-0000-0000-00001D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20171114_200331</t>
        </r>
      </text>
    </comment>
    <comment ref="C417" authorId="0" shapeId="0" xr:uid="{00000000-0006-0000-0000-00001E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20171114_200513</t>
        </r>
      </text>
    </comment>
    <comment ref="C435" authorId="0" shapeId="0" xr:uid="{00000000-0006-0000-0000-00001F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20171114_200626</t>
        </r>
      </text>
    </comment>
    <comment ref="C445" authorId="0" shapeId="0" xr:uid="{00000000-0006-0000-0000-000020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20171114_200903</t>
        </r>
      </text>
    </comment>
    <comment ref="C446" authorId="0" shapeId="0" xr:uid="{00000000-0006-0000-0000-000021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20171117_201349</t>
        </r>
      </text>
    </comment>
    <comment ref="C471" authorId="0" shapeId="0" xr:uid="{00000000-0006-0000-0000-000022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20171114_201520</t>
        </r>
      </text>
    </comment>
    <comment ref="C476" authorId="0" shapeId="0" xr:uid="{00000000-0006-0000-0000-000023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20171114_201549</t>
        </r>
      </text>
    </comment>
    <comment ref="C483" authorId="0" shapeId="0" xr:uid="{00000000-0006-0000-0000-000024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20171114_201745</t>
        </r>
      </text>
    </comment>
    <comment ref="C488" authorId="0" shapeId="0" xr:uid="{00000000-0006-0000-0000-000025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20171114_201843</t>
        </r>
      </text>
    </comment>
    <comment ref="C500" authorId="0" shapeId="0" xr:uid="{00000000-0006-0000-0000-000026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20171114_201907</t>
        </r>
      </text>
    </comment>
    <comment ref="C516" authorId="0" shapeId="0" xr:uid="{00000000-0006-0000-0000-000027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C519" authorId="0" shapeId="0" xr:uid="{00000000-0006-0000-0000-000028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20171114_201953</t>
        </r>
      </text>
    </comment>
    <comment ref="C530" authorId="0" shapeId="0" xr:uid="{00000000-0006-0000-0000-000029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20171114_202011</t>
        </r>
      </text>
    </comment>
    <comment ref="C536" authorId="0" shapeId="0" xr:uid="{00000000-0006-0000-0000-00002A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20171114_202038</t>
        </r>
      </text>
    </comment>
    <comment ref="C549" authorId="0" shapeId="0" xr:uid="{00000000-0006-0000-0000-00002B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20171114_202231</t>
        </r>
      </text>
    </comment>
    <comment ref="C559" authorId="0" shapeId="0" xr:uid="{00000000-0006-0000-0000-00002C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20171114_202407</t>
        </r>
      </text>
    </comment>
    <comment ref="C569" authorId="0" shapeId="0" xr:uid="{00000000-0006-0000-0000-00002D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20171114_202446</t>
        </r>
      </text>
    </comment>
    <comment ref="C583" authorId="0" shapeId="0" xr:uid="{00000000-0006-0000-0000-00002E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20171114_202522</t>
        </r>
      </text>
    </comment>
    <comment ref="C585" authorId="0" shapeId="0" xr:uid="{00000000-0006-0000-0000-00002F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20171114_202550</t>
        </r>
      </text>
    </comment>
    <comment ref="C594" authorId="0" shapeId="0" xr:uid="{00000000-0006-0000-0000-000030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20171114_202735</t>
        </r>
      </text>
    </comment>
    <comment ref="C613" authorId="0" shapeId="0" xr:uid="{00000000-0006-0000-0000-000031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20171114_202834</t>
        </r>
      </text>
    </comment>
    <comment ref="C619" authorId="2" shapeId="0" xr:uid="{00000000-0006-0000-0000-000032000000}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20171122_144117-b1b2
</t>
        </r>
      </text>
    </comment>
    <comment ref="C627" authorId="2" shapeId="0" xr:uid="{00000000-0006-0000-0000-000033000000}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20171122_144155</t>
        </r>
      </text>
    </comment>
    <comment ref="C628" authorId="0" shapeId="0" xr:uid="{00000000-0006-0000-0000-000034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20171124_162501</t>
        </r>
      </text>
    </comment>
    <comment ref="C637" authorId="0" shapeId="0" xr:uid="{00000000-0006-0000-0000-000035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20171124_164120</t>
        </r>
      </text>
    </comment>
    <comment ref="C638" authorId="0" shapeId="0" xr:uid="{00000000-0006-0000-0000-000036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20171124_170043</t>
        </r>
      </text>
    </comment>
    <comment ref="C646" authorId="0" shapeId="0" xr:uid="{00000000-0006-0000-0000-000037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20171124_170129_up</t>
        </r>
      </text>
    </comment>
    <comment ref="C670" authorId="0" shapeId="0" xr:uid="{00000000-0006-0000-0000-000038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20171124_170421_up</t>
        </r>
      </text>
    </comment>
    <comment ref="Q671" authorId="0" shapeId="0" xr:uid="{00000000-0006-0000-0000-000039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Brixton</t>
        </r>
      </text>
    </comment>
    <comment ref="Q672" authorId="0" shapeId="0" xr:uid="{00000000-0006-0000-0000-00003A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Hillbrow</t>
        </r>
      </text>
    </comment>
    <comment ref="C683" authorId="0" shapeId="0" xr:uid="{00000000-0006-0000-0000-00003B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20171124_05</t>
        </r>
      </text>
    </comment>
    <comment ref="Q683" authorId="0" shapeId="0" xr:uid="{00000000-0006-0000-0000-00003C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Brixton</t>
        </r>
      </text>
    </comment>
    <comment ref="C690" authorId="0" shapeId="0" xr:uid="{00000000-0006-0000-0000-00003D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20171124_170721_upupdown</t>
        </r>
      </text>
    </comment>
    <comment ref="Q690" authorId="0" shapeId="0" xr:uid="{00000000-0006-0000-0000-00003E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Brixton</t>
        </r>
      </text>
    </comment>
    <comment ref="Q691" authorId="0" shapeId="0" xr:uid="{00000000-0006-0000-0000-00003F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Hillbrow</t>
        </r>
      </text>
    </comment>
    <comment ref="C703" authorId="0" shapeId="0" xr:uid="{00000000-0006-0000-0000-000040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20171124_06</t>
        </r>
      </text>
    </comment>
    <comment ref="C874" authorId="0" shapeId="0" xr:uid="{00000000-0006-0000-0000-000041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20171201_151654_ng</t>
        </r>
      </text>
    </comment>
    <comment ref="C883" authorId="0" shapeId="0" xr:uid="{00000000-0006-0000-0000-000042000000}">
      <text>
        <r>
          <rPr>
            <b/>
            <sz val="9"/>
            <color indexed="81"/>
            <rFont val="Calibri"/>
            <family val="2"/>
          </rPr>
          <t>Jesse Tasman:</t>
        </r>
        <r>
          <rPr>
            <sz val="9"/>
            <color indexed="81"/>
            <rFont val="Calibri"/>
            <family val="2"/>
          </rPr>
          <t xml:space="preserve">
20171203_185220_up</t>
        </r>
      </text>
    </comment>
  </commentList>
</comments>
</file>

<file path=xl/sharedStrings.xml><?xml version="1.0" encoding="utf-8"?>
<sst xmlns="http://schemas.openxmlformats.org/spreadsheetml/2006/main" count="7894" uniqueCount="261">
  <si>
    <t>Reference</t>
  </si>
  <si>
    <t>Time absolute</t>
  </si>
  <si>
    <t>Data absolute</t>
  </si>
  <si>
    <t>Thunderstorm Day</t>
  </si>
  <si>
    <t>year</t>
  </si>
  <si>
    <t>month</t>
  </si>
  <si>
    <t>day</t>
  </si>
  <si>
    <t>hour</t>
  </si>
  <si>
    <t>minute</t>
  </si>
  <si>
    <t>second</t>
  </si>
  <si>
    <t>Millisecond</t>
  </si>
  <si>
    <t>Process?</t>
  </si>
  <si>
    <t>Time interval between strokes</t>
  </si>
  <si>
    <t>Polarity</t>
  </si>
  <si>
    <t>Visibility</t>
  </si>
  <si>
    <t>duration (ms)</t>
  </si>
  <si>
    <t>No current between strokes same channel</t>
  </si>
  <si>
    <t>Stike point</t>
  </si>
  <si>
    <t>How many strokes?</t>
  </si>
  <si>
    <t>Bipolar?</t>
  </si>
  <si>
    <t>Positive</t>
  </si>
  <si>
    <t>Negative</t>
  </si>
  <si>
    <t>Up cases</t>
  </si>
  <si>
    <t>Up SRS</t>
  </si>
  <si>
    <t>Flash w/CCLong</t>
  </si>
  <si>
    <t>Comments</t>
  </si>
  <si>
    <t>Stroke</t>
  </si>
  <si>
    <t>visible</t>
  </si>
  <si>
    <t>out</t>
  </si>
  <si>
    <t>M</t>
  </si>
  <si>
    <t>Attemped Leader</t>
  </si>
  <si>
    <t>Strong M</t>
  </si>
  <si>
    <t>Channel Behind Brixton tower</t>
  </si>
  <si>
    <t>Channel Behind Hillbrow tower</t>
  </si>
  <si>
    <t>Spider</t>
  </si>
  <si>
    <t>Return Stroke not saturated</t>
  </si>
  <si>
    <t>partial</t>
  </si>
  <si>
    <t>stroke</t>
  </si>
  <si>
    <t>COOL - center frame</t>
  </si>
  <si>
    <t>residual</t>
  </si>
  <si>
    <t>Attempted leader</t>
  </si>
  <si>
    <t>right behind b1 b2</t>
  </si>
  <si>
    <t>Brixton</t>
  </si>
  <si>
    <t>visble</t>
  </si>
  <si>
    <t>up</t>
  </si>
  <si>
    <t>brixton</t>
  </si>
  <si>
    <t>Hillbrow</t>
  </si>
  <si>
    <t>M-up</t>
  </si>
  <si>
    <t>has residual</t>
  </si>
  <si>
    <t>SRS</t>
  </si>
  <si>
    <t>heavy residual at 526</t>
  </si>
  <si>
    <t>offscreen flashes at 813 and 816</t>
  </si>
  <si>
    <t>Brixton - strong IC at 626</t>
  </si>
  <si>
    <t xml:space="preserve">a lot of residual </t>
  </si>
  <si>
    <t xml:space="preserve">IC @ 003 </t>
  </si>
  <si>
    <t>Lot of flashes out of view</t>
  </si>
  <si>
    <t>HILLBROW- AWESOME</t>
  </si>
  <si>
    <t>might be b1b2</t>
  </si>
  <si>
    <t>IC as well @28</t>
  </si>
  <si>
    <t>Hillbrow- CRAZY</t>
  </si>
  <si>
    <t>doesn’t do time interval if leader</t>
  </si>
  <si>
    <t>Hillbrow- 409 some big flash off screen, Lots of weird stuff</t>
  </si>
  <si>
    <t>V @ 496, V @ 503, IC @508,  V @ 517,Gang IC, IC @754</t>
  </si>
  <si>
    <t>Next to brixton</t>
  </si>
  <si>
    <t>not visible</t>
  </si>
  <si>
    <t>right of brixton</t>
  </si>
  <si>
    <t xml:space="preserve">visible </t>
  </si>
  <si>
    <t>Residual</t>
  </si>
  <si>
    <t>right of b1b2, 081 off screen flashes</t>
  </si>
  <si>
    <t>right of screen, off screen flash 336, 412, 482</t>
  </si>
  <si>
    <t>Hospital?</t>
  </si>
  <si>
    <t>behind b1b2</t>
  </si>
  <si>
    <t>out of screen flash @ 12</t>
  </si>
  <si>
    <t>IC @863</t>
  </si>
  <si>
    <t>IC@179</t>
  </si>
  <si>
    <t>Lots of IC</t>
  </si>
  <si>
    <t>lots of residual</t>
  </si>
  <si>
    <t>Residual strong</t>
  </si>
  <si>
    <t>Attempted Leader</t>
  </si>
  <si>
    <t>b1b2</t>
  </si>
  <si>
    <t>close to camera</t>
  </si>
  <si>
    <t>Brixton- Awesome</t>
  </si>
  <si>
    <t>FOLDER 3</t>
  </si>
  <si>
    <t>Hill brow- close recoil, close to an M</t>
  </si>
  <si>
    <t>big IC @ 954</t>
  </si>
  <si>
    <t>far away</t>
  </si>
  <si>
    <t>residual after</t>
  </si>
  <si>
    <t>resifual after</t>
  </si>
  <si>
    <t>V@ 172</t>
  </si>
  <si>
    <t>without classification</t>
  </si>
  <si>
    <t>Ic @ 671</t>
  </si>
  <si>
    <t>hillbrow- VIDEO ENDS SHORT</t>
  </si>
  <si>
    <t>two hit at same time</t>
  </si>
  <si>
    <t>maybe tower</t>
  </si>
  <si>
    <t>IC @ 716</t>
  </si>
  <si>
    <t>IC @ 877</t>
  </si>
  <si>
    <t>Bipolar- checked with E field</t>
  </si>
  <si>
    <t>V@ 411</t>
  </si>
  <si>
    <t>hillbrow</t>
  </si>
  <si>
    <t>tough to see…</t>
  </si>
  <si>
    <t>to the left of hillbrow</t>
  </si>
  <si>
    <t>could be wrong</t>
  </si>
  <si>
    <t>recoil@ 438</t>
  </si>
  <si>
    <t>Hilbrow</t>
  </si>
  <si>
    <t>Ev.Posterior</t>
  </si>
  <si>
    <t>A long horizontal channel, long duration and no connection to the ground.</t>
  </si>
  <si>
    <t>Ev. Anterior</t>
  </si>
  <si>
    <t>Brightness at the screen but not visible</t>
  </si>
  <si>
    <t>attached at B1B2</t>
  </si>
  <si>
    <t>Very cool to show</t>
  </si>
  <si>
    <t>Slow intensification on the channel</t>
  </si>
  <si>
    <t>CC</t>
  </si>
  <si>
    <t>Leaders all over the screen but not strike any where</t>
  </si>
  <si>
    <t>Some strong pulse in the channel but not ground contact</t>
  </si>
  <si>
    <t>Leaders nice to see but no ground contact</t>
  </si>
  <si>
    <t>Brightness all over the screen but not visible channel to the ground</t>
  </si>
  <si>
    <t>Take some time to the branches go away</t>
  </si>
  <si>
    <t>Some brightness on the screen but not full white screen in the left corner</t>
  </si>
  <si>
    <t>Negative upward leader starts from hillbrow tower</t>
  </si>
  <si>
    <t>very cool</t>
  </si>
  <si>
    <t xml:space="preserve">Brightness on the channel </t>
  </si>
  <si>
    <t>Brightness all over the screen but not visible channel</t>
  </si>
  <si>
    <t>Some brightnesson the right corner but no channel visible</t>
  </si>
  <si>
    <t>Some leaders ate cloud base</t>
  </si>
  <si>
    <t>RL</t>
  </si>
  <si>
    <t>Start RL</t>
  </si>
  <si>
    <t>Full of RL after touches the ground</t>
  </si>
  <si>
    <t>Intensification on the horizontal channel on the cloud base</t>
  </si>
  <si>
    <t>Leader grows for both sides , increases the brightness but not in the main vertical channel</t>
  </si>
  <si>
    <t>Intensification on the horizontal channel on the cloud base  but not in the main vertical channel</t>
  </si>
  <si>
    <t>Intensification on the horizontal channel on the cloud base but not in the main vertical channel</t>
  </si>
  <si>
    <t>Leader on the horizontal channel with strong brightness on the cloud base but not in the main vertical channel</t>
  </si>
  <si>
    <t>Leader on the horizontal channel with strong brightness on the cloud base but not in the main vertical channel With RL</t>
  </si>
  <si>
    <t>attemped Leader</t>
  </si>
  <si>
    <t>Leader try to come down in the same channel</t>
  </si>
  <si>
    <t>Strong brightness out of the field of view</t>
  </si>
  <si>
    <t>hard to see - change gain</t>
  </si>
  <si>
    <t>Leader appears but no main channel at the field of view</t>
  </si>
  <si>
    <t xml:space="preserve">close to b1b2 </t>
  </si>
  <si>
    <t>very bright</t>
  </si>
  <si>
    <t>Very strong M and fast</t>
  </si>
  <si>
    <t>slow M not so bright</t>
  </si>
  <si>
    <t xml:space="preserve">New channel </t>
  </si>
  <si>
    <t>Left of the b1b2</t>
  </si>
  <si>
    <t>reiluminated some branches</t>
  </si>
  <si>
    <t>very nice downward leader</t>
  </si>
  <si>
    <t>right almost out of view</t>
  </si>
  <si>
    <t>same channel</t>
  </si>
  <si>
    <t>nice view of the city - channel 3times bigger than brixton tower</t>
  </si>
  <si>
    <t>not so strong stroke</t>
  </si>
  <si>
    <t>strong M</t>
  </si>
  <si>
    <t>nice view of the city - channel not so big</t>
  </si>
  <si>
    <t>2 leaders almost at the ground level but no stroke</t>
  </si>
  <si>
    <t>horizontal channel at cloud base no connection to the ground</t>
  </si>
  <si>
    <t>bifurcated</t>
  </si>
  <si>
    <t>1 and 2</t>
  </si>
  <si>
    <t xml:space="preserve">Leader uses both previous channels </t>
  </si>
  <si>
    <t xml:space="preserve">stroke at the second channel </t>
  </si>
  <si>
    <t>Behind hillbrow</t>
  </si>
  <si>
    <t>Start another channel but no connectio to ground</t>
  </si>
  <si>
    <t>Uses the channel 2 but no connection to ground again</t>
  </si>
  <si>
    <t>Finally connects to ground - Left from hillbrow</t>
  </si>
  <si>
    <t>New location in the center of the city</t>
  </si>
  <si>
    <t>Close to brixton tower left</t>
  </si>
  <si>
    <t>Close to brixton tower right</t>
  </si>
  <si>
    <t>close to b1b2</t>
  </si>
  <si>
    <t>slow M</t>
  </si>
  <si>
    <t>leader</t>
  </si>
  <si>
    <t>Some leader at the cloud base</t>
  </si>
  <si>
    <t>Nice to show- nice view of the city</t>
  </si>
  <si>
    <t>Time interval between SRS in Up</t>
  </si>
  <si>
    <t>Strike point</t>
  </si>
  <si>
    <t>Stats of the HS Camera</t>
  </si>
  <si>
    <t>Numbers</t>
  </si>
  <si>
    <t>General Information</t>
  </si>
  <si>
    <t>Number of thunderstorms</t>
  </si>
  <si>
    <t>Number of Flashes</t>
  </si>
  <si>
    <t>Max Number of Strike Points</t>
  </si>
  <si>
    <t>Number of Downward Flashes</t>
  </si>
  <si>
    <t>Negative Downward Flashes</t>
  </si>
  <si>
    <t xml:space="preserve">Positive Downward Flashes  </t>
  </si>
  <si>
    <t>Bipolar Downward flashes</t>
  </si>
  <si>
    <t xml:space="preserve">Positive strokes  </t>
  </si>
  <si>
    <t>Number of Upward Flashes</t>
  </si>
  <si>
    <t>Bipolar</t>
  </si>
  <si>
    <t>Attached to b1b2</t>
  </si>
  <si>
    <t>Triggering event and UP in the video</t>
  </si>
  <si>
    <t>Number of Thunderstorms with Upward flashes</t>
  </si>
  <si>
    <t>SRS in Upward negative</t>
  </si>
  <si>
    <t>Number of Thunderstorms with SRS</t>
  </si>
  <si>
    <t>Number of Thunderstorms with ICCPulses</t>
  </si>
  <si>
    <t>w/ multiple tower involved</t>
  </si>
  <si>
    <t>Negative upward flashes (w/ positive up leader)</t>
  </si>
  <si>
    <t xml:space="preserve">Positive upward Flashes (w/ negative up leader)  </t>
  </si>
  <si>
    <t>Negative Leaders</t>
  </si>
  <si>
    <t>Number of strokes without CC</t>
  </si>
  <si>
    <t>Time between Strokes (ms)</t>
  </si>
  <si>
    <t>Time with no current (ms)</t>
  </si>
  <si>
    <t>withoutclassification</t>
  </si>
  <si>
    <t>duration ICC</t>
  </si>
  <si>
    <t>Max Duration SRS</t>
  </si>
  <si>
    <t>Max Duration Negative strokes</t>
  </si>
  <si>
    <t>Multiplicity - Average of Strokes per flash</t>
  </si>
  <si>
    <t>Up Thunderstorm day</t>
  </si>
  <si>
    <t>IF(Sheet1!X2:x924&gt;0;C2:c924</t>
  </si>
  <si>
    <t>IF(Sheet1!K2:K924="up";Sheet1!C2:C924;"")</t>
  </si>
  <si>
    <t>N</t>
  </si>
  <si>
    <t>AM</t>
  </si>
  <si>
    <t>Min</t>
  </si>
  <si>
    <t>Max</t>
  </si>
  <si>
    <t>Max Duration Positive strokes*( Including bipolar and triggering events)</t>
  </si>
  <si>
    <t>NEGATIVE FLASHES</t>
  </si>
  <si>
    <t>POSITIVE FLASHES</t>
  </si>
  <si>
    <t>Cloud Flashes</t>
  </si>
  <si>
    <t>CC Very short 3&gt;CC&gt;10</t>
  </si>
  <si>
    <t>CC Long Longer than 40ms</t>
  </si>
  <si>
    <t>CC Short 10&gt;CC&gt;40ms</t>
  </si>
  <si>
    <t>w/triggering event visible:</t>
  </si>
  <si>
    <t>Triggering event:</t>
  </si>
  <si>
    <t xml:space="preserve">Negative upward flashes </t>
  </si>
  <si>
    <t>Negative Flashes</t>
  </si>
  <si>
    <t>Positive Flashes</t>
  </si>
  <si>
    <t>ICC Pulses (N)</t>
  </si>
  <si>
    <t>Total duration (ms)</t>
  </si>
  <si>
    <t>Up</t>
  </si>
  <si>
    <t>Ev. Posterior</t>
  </si>
  <si>
    <t>stroke out but leader in the field of view</t>
  </si>
  <si>
    <t>B1b2 - 1000 frames</t>
  </si>
  <si>
    <t xml:space="preserve">b1b2 </t>
  </si>
  <si>
    <t>very nice</t>
  </si>
  <si>
    <t>leaders</t>
  </si>
  <si>
    <t>Far south of the city</t>
  </si>
  <si>
    <t>brightness on the screen and no channel visible</t>
  </si>
  <si>
    <t>somebrightness but not all screen</t>
  </si>
  <si>
    <t>complex close to brixton</t>
  </si>
  <si>
    <t>Keep going but the video finished</t>
  </si>
  <si>
    <t>Very nice!! Long and full of leaders.  +cg by lls 79kA</t>
  </si>
  <si>
    <t>detected</t>
  </si>
  <si>
    <t>Hillbrow tower - downward</t>
  </si>
  <si>
    <t>attempted Leader</t>
  </si>
  <si>
    <t>press (crlt+u) then press (cmd+enter)</t>
  </si>
  <si>
    <t>Starting time</t>
  </si>
  <si>
    <t>End of the flash</t>
  </si>
  <si>
    <t>989*</t>
  </si>
  <si>
    <t>Connects to Brixon but no flash ??</t>
  </si>
  <si>
    <t>2017210</t>
  </si>
  <si>
    <t/>
  </si>
  <si>
    <t>Not clear, under exposed</t>
  </si>
  <si>
    <t>Massive strike off screen</t>
  </si>
  <si>
    <t>Strike very close to the camera</t>
  </si>
  <si>
    <t xml:space="preserve">* camera </t>
  </si>
  <si>
    <t>Nice negative right infront of the camera</t>
  </si>
  <si>
    <t>Same as above but woth an M !!!</t>
  </si>
  <si>
    <t>201746</t>
  </si>
  <si>
    <t>Brixton- Awesome#</t>
  </si>
  <si>
    <t>brixton Strike off screen at 264 ms</t>
  </si>
  <si>
    <t xml:space="preserve">Hillbrow, strike at 036ms , M at 056, M at 058?, strike 069ms, strike 082ms, strike 103ms, strike 128ms, strike 163ms, strike 202ms, M at 204ms, SRS? 373ms, </t>
  </si>
  <si>
    <t xml:space="preserve">Stroke </t>
  </si>
  <si>
    <t>Stikes good, Ms not included</t>
  </si>
  <si>
    <t>Stike good, Ms not included</t>
  </si>
  <si>
    <t>No videos??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</si>
</sst>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ddhhmmss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rgb="FF0563C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0">
    <xf numFmtId="0" fontId="0" fillId="0" borderId="0"/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13" borderId="11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</cellStyleXfs>
  <cellXfs count="153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164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6" fillId="0" borderId="0" xfId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164" fontId="5" fillId="4" borderId="0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6" fillId="4" borderId="0" xfId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1" fontId="4" fillId="0" borderId="0" xfId="0" applyNumberFormat="1" applyFont="1" applyAlignment="1">
      <alignment horizontal="center" vertical="center" wrapText="1"/>
    </xf>
    <xf numFmtId="1" fontId="4" fillId="7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6" fillId="0" borderId="0" xfId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5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9" borderId="0" xfId="0" applyFont="1" applyFill="1" applyAlignment="1">
      <alignment horizontal="center"/>
    </xf>
    <xf numFmtId="0" fontId="4" fillId="10" borderId="5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0" fillId="10" borderId="0" xfId="0" applyFill="1"/>
    <xf numFmtId="0" fontId="0" fillId="0" borderId="0" xfId="0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/>
    </xf>
    <xf numFmtId="165" fontId="0" fillId="10" borderId="6" xfId="0" applyNumberForma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14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Fill="1" applyBorder="1"/>
    <xf numFmtId="0" fontId="4" fillId="10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11" borderId="0" xfId="0" applyFill="1"/>
    <xf numFmtId="0" fontId="4" fillId="12" borderId="0" xfId="0" applyFont="1" applyFill="1" applyAlignment="1">
      <alignment horizontal="center"/>
    </xf>
    <xf numFmtId="0" fontId="0" fillId="12" borderId="0" xfId="0" applyFill="1"/>
    <xf numFmtId="0" fontId="4" fillId="0" borderId="2" xfId="0" applyFont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/>
    <xf numFmtId="0" fontId="4" fillId="12" borderId="0" xfId="0" applyFont="1" applyFill="1" applyBorder="1" applyAlignment="1">
      <alignment horizontal="center"/>
    </xf>
    <xf numFmtId="1" fontId="0" fillId="10" borderId="6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12" borderId="0" xfId="0" applyNumberFormat="1" applyFont="1" applyFill="1" applyAlignment="1">
      <alignment horizontal="center"/>
    </xf>
    <xf numFmtId="0" fontId="16" fillId="13" borderId="11" xfId="105" applyAlignment="1">
      <alignment horizontal="center" vertical="center" wrapText="1"/>
    </xf>
    <xf numFmtId="0" fontId="16" fillId="13" borderId="11" xfId="105" applyAlignment="1">
      <alignment horizontal="center"/>
    </xf>
    <xf numFmtId="0" fontId="16" fillId="13" borderId="11" xfId="105"/>
    <xf numFmtId="0" fontId="3" fillId="15" borderId="0" xfId="107" applyAlignment="1">
      <alignment horizontal="center" vertical="center" wrapText="1"/>
    </xf>
    <xf numFmtId="0" fontId="3" fillId="15" borderId="0" xfId="107" applyAlignment="1">
      <alignment horizontal="center"/>
    </xf>
    <xf numFmtId="0" fontId="3" fillId="15" borderId="0" xfId="107"/>
    <xf numFmtId="0" fontId="3" fillId="14" borderId="12" xfId="106" applyBorder="1" applyAlignment="1">
      <alignment horizontal="center" vertical="center" wrapText="1"/>
    </xf>
    <xf numFmtId="0" fontId="3" fillId="14" borderId="12" xfId="106" applyBorder="1" applyAlignment="1">
      <alignment horizontal="center"/>
    </xf>
    <xf numFmtId="0" fontId="3" fillId="14" borderId="12" xfId="106" applyBorder="1"/>
    <xf numFmtId="0" fontId="3" fillId="14" borderId="0" xfId="106" applyAlignment="1">
      <alignment horizontal="center" vertical="center" wrapText="1"/>
    </xf>
    <xf numFmtId="0" fontId="3" fillId="14" borderId="0" xfId="106" applyAlignment="1">
      <alignment horizontal="center"/>
    </xf>
    <xf numFmtId="0" fontId="3" fillId="14" borderId="0" xfId="106"/>
    <xf numFmtId="0" fontId="2" fillId="14" borderId="0" xfId="106" applyFont="1" applyAlignment="1">
      <alignment horizontal="center"/>
    </xf>
    <xf numFmtId="0" fontId="16" fillId="13" borderId="11" xfId="105" applyAlignment="1">
      <alignment horizontal="center" vertical="center"/>
    </xf>
    <xf numFmtId="0" fontId="3" fillId="14" borderId="11" xfId="106" applyBorder="1" applyAlignment="1">
      <alignment horizontal="center" vertical="center" wrapText="1"/>
    </xf>
    <xf numFmtId="0" fontId="3" fillId="14" borderId="11" xfId="106" applyBorder="1" applyAlignment="1">
      <alignment horizontal="center"/>
    </xf>
    <xf numFmtId="0" fontId="3" fillId="14" borderId="11" xfId="106" applyBorder="1"/>
    <xf numFmtId="0" fontId="17" fillId="0" borderId="6" xfId="0" applyFont="1" applyBorder="1" applyAlignment="1">
      <alignment horizontal="center"/>
    </xf>
    <xf numFmtId="165" fontId="0" fillId="10" borderId="6" xfId="0" applyNumberFormat="1" applyFont="1" applyFill="1" applyBorder="1" applyAlignment="1">
      <alignment horizontal="center"/>
    </xf>
    <xf numFmtId="0" fontId="1" fillId="16" borderId="0" xfId="108" applyAlignment="1">
      <alignment horizontal="center" vertical="center" wrapText="1"/>
    </xf>
    <xf numFmtId="0" fontId="1" fillId="16" borderId="0" xfId="108" applyAlignment="1">
      <alignment horizontal="center"/>
    </xf>
    <xf numFmtId="0" fontId="1" fillId="16" borderId="0" xfId="108"/>
    <xf numFmtId="0" fontId="3" fillId="14" borderId="11" xfId="106" applyBorder="1" applyAlignment="1">
      <alignment horizontal="center" vertical="center"/>
    </xf>
    <xf numFmtId="1" fontId="3" fillId="14" borderId="11" xfId="106" applyNumberFormat="1" applyBorder="1" applyAlignment="1">
      <alignment horizontal="center"/>
    </xf>
    <xf numFmtId="0" fontId="3" fillId="14" borderId="13" xfId="106" applyBorder="1" applyAlignment="1">
      <alignment horizontal="center" vertical="center" wrapText="1"/>
    </xf>
    <xf numFmtId="0" fontId="3" fillId="14" borderId="13" xfId="106" applyBorder="1" applyAlignment="1">
      <alignment horizontal="center"/>
    </xf>
    <xf numFmtId="0" fontId="3" fillId="14" borderId="13" xfId="106" applyBorder="1"/>
    <xf numFmtId="0" fontId="3" fillId="14" borderId="0" xfId="106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8" fillId="17" borderId="0" xfId="109" applyAlignment="1">
      <alignment horizontal="center" vertical="center" wrapText="1"/>
    </xf>
    <xf numFmtId="0" fontId="18" fillId="17" borderId="0" xfId="109" applyAlignment="1">
      <alignment horizontal="center"/>
    </xf>
    <xf numFmtId="0" fontId="18" fillId="17" borderId="0" xfId="109"/>
    <xf numFmtId="0" fontId="18" fillId="17" borderId="11" xfId="109" applyBorder="1" applyAlignment="1">
      <alignment horizontal="center" vertical="center" wrapText="1"/>
    </xf>
    <xf numFmtId="0" fontId="18" fillId="17" borderId="11" xfId="109" applyBorder="1" applyAlignment="1">
      <alignment horizontal="center"/>
    </xf>
    <xf numFmtId="0" fontId="18" fillId="17" borderId="11" xfId="109" applyBorder="1"/>
  </cellXfs>
  <cellStyles count="110">
    <cellStyle name="20% - Accent1" xfId="106" builtinId="30"/>
    <cellStyle name="20% - Accent2" xfId="108" builtinId="34"/>
    <cellStyle name="20% - Accent5" xfId="107" builtinId="46"/>
    <cellStyle name="Bad" xfId="109" builtinId="27"/>
    <cellStyle name="Calculation" xfId="105" builtinId="22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%20411" TargetMode="External"/><Relationship Id="rId2" Type="http://schemas.openxmlformats.org/officeDocument/2006/relationships/hyperlink" Target="mailto:V@%20172" TargetMode="External"/><Relationship Id="rId1" Type="http://schemas.openxmlformats.org/officeDocument/2006/relationships/hyperlink" Target="mailto:IC@179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recoil@%2043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@%20411" TargetMode="External"/><Relationship Id="rId2" Type="http://schemas.openxmlformats.org/officeDocument/2006/relationships/hyperlink" Target="mailto:V@%20172" TargetMode="External"/><Relationship Id="rId1" Type="http://schemas.openxmlformats.org/officeDocument/2006/relationships/hyperlink" Target="mailto:IC@179" TargetMode="External"/><Relationship Id="rId4" Type="http://schemas.openxmlformats.org/officeDocument/2006/relationships/hyperlink" Target="mailto:recoil@%2043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78"/>
  <sheetViews>
    <sheetView workbookViewId="0">
      <selection activeCell="B38" sqref="B38"/>
    </sheetView>
  </sheetViews>
  <sheetFormatPr defaultColWidth="11" defaultRowHeight="15.75" x14ac:dyDescent="0.25"/>
  <cols>
    <col min="1" max="1" width="22.625" style="4" customWidth="1"/>
    <col min="2" max="2" width="22.625" style="33" customWidth="1"/>
    <col min="3" max="3" width="15.125" style="4" customWidth="1"/>
    <col min="4" max="9" width="11" style="4"/>
    <col min="10" max="10" width="14" style="4" customWidth="1"/>
    <col min="11" max="11" width="18.875" style="4" bestFit="1" customWidth="1"/>
    <col min="12" max="12" width="11" style="4"/>
    <col min="13" max="13" width="18.5" style="4" bestFit="1" customWidth="1"/>
    <col min="14" max="25" width="11" style="4"/>
    <col min="26" max="26" width="57" style="4" bestFit="1" customWidth="1"/>
    <col min="27" max="27" width="11" style="4" customWidth="1"/>
    <col min="28" max="28" width="22.875" style="4" customWidth="1"/>
    <col min="29" max="16384" width="11" style="4"/>
  </cols>
  <sheetData>
    <row r="1" spans="1:34" x14ac:dyDescent="0.25">
      <c r="A1" s="5">
        <f t="shared" ref="A1:A64" si="0">I1+(H1*60)+(G1*3600)</f>
        <v>53914</v>
      </c>
      <c r="B1" s="6" t="str">
        <f t="shared" ref="B1:B64" si="1">CONCATENATE(D1,E1,F1,G1,H1,I1)</f>
        <v>201725145834</v>
      </c>
      <c r="C1" s="7" t="str">
        <f t="shared" ref="C1:C64" si="2">CONCATENATE(D1,E1,F1)</f>
        <v>201725</v>
      </c>
      <c r="D1" s="7">
        <v>2017</v>
      </c>
      <c r="E1" s="7">
        <v>2</v>
      </c>
      <c r="F1" s="7">
        <v>5</v>
      </c>
      <c r="G1" s="7">
        <v>14</v>
      </c>
      <c r="H1" s="7">
        <v>58</v>
      </c>
      <c r="I1" s="7">
        <v>34</v>
      </c>
      <c r="J1" s="7">
        <v>70</v>
      </c>
      <c r="K1" s="7" t="s">
        <v>26</v>
      </c>
      <c r="L1" s="7" t="e">
        <f>IF(#REF!=#REF!,IF(K1="Stroke",IF(K2="Stroke",IF((J2-J1)&lt;0,1000+J2-J1,J2-J1),""),""),"")</f>
        <v>#REF!</v>
      </c>
      <c r="M1" s="7" t="s">
        <v>21</v>
      </c>
      <c r="N1" s="7" t="s">
        <v>27</v>
      </c>
      <c r="O1" s="7">
        <v>7</v>
      </c>
      <c r="P1" s="7" t="e">
        <f>IF(#REF!=#REF!,IF(K1="Stroke",IF(K2="Stroke",IF(#REF!=#REF!,IF(Q1=Q2,IF((J2-J1)&lt;0,1000+J2-J1-O1,J2-J1-O1),""),""),""),""),"")</f>
        <v>#REF!</v>
      </c>
      <c r="Q1" s="7">
        <v>1</v>
      </c>
      <c r="R1" s="7" t="e">
        <f>IF(#REF!&lt;&gt;#REF!,COUNTIFS($M$2:$M$988,$M$2,$C$2:$C$988,#REF!),"")</f>
        <v>#REF!</v>
      </c>
      <c r="S1" s="7" t="e">
        <f>IF(R1&lt;&gt;"",IF(R1=1,"",COUNTIFS($Q$2:$Q$988,"&gt;40",$C$2:$C$988,#REF!)),"")</f>
        <v>#REF!</v>
      </c>
      <c r="T1" s="7"/>
      <c r="U1" s="7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</row>
    <row r="2" spans="1:34" s="7" customFormat="1" x14ac:dyDescent="0.25">
      <c r="A2" s="7">
        <f t="shared" si="0"/>
        <v>53914</v>
      </c>
      <c r="B2" s="11" t="str">
        <f t="shared" si="1"/>
        <v>201725145834</v>
      </c>
      <c r="C2" s="7" t="str">
        <f t="shared" si="2"/>
        <v>201725</v>
      </c>
      <c r="D2" s="7">
        <v>2017</v>
      </c>
      <c r="E2" s="7">
        <v>2</v>
      </c>
      <c r="F2" s="7">
        <v>5</v>
      </c>
      <c r="G2" s="7">
        <v>14</v>
      </c>
      <c r="H2" s="7">
        <v>58</v>
      </c>
      <c r="I2" s="7">
        <v>34</v>
      </c>
      <c r="J2" s="7">
        <v>70</v>
      </c>
      <c r="K2" s="7" t="s">
        <v>26</v>
      </c>
      <c r="L2" s="7" t="e">
        <f>IF(#REF!=#REF!,IF(K2="Stroke",IF(K3="Stroke",IF((J3-J2)&lt;0,1000+J3-J2,J3-J2),""),""),"")</f>
        <v>#REF!</v>
      </c>
      <c r="M2" s="7" t="s">
        <v>21</v>
      </c>
      <c r="N2" s="7" t="s">
        <v>27</v>
      </c>
      <c r="O2" s="7">
        <v>7</v>
      </c>
      <c r="P2" s="7" t="e">
        <f>IF(#REF!=#REF!,IF(K2="Stroke",IF(K3="Stroke",IF(#REF!=#REF!,IF(Q2=Q3,IF((J3-J2)&lt;0,1000+J3-J2-O2,J3-J2-O2),""),""),""),""),"")</f>
        <v>#REF!</v>
      </c>
      <c r="Q2" s="7">
        <v>1</v>
      </c>
      <c r="R2" s="7" t="e">
        <f>IF(#REF!&lt;&gt;#REF!,COUNTIFS($K$112:$K$1378,$K$112,#REF!,#REF!),"")</f>
        <v>#REF!</v>
      </c>
      <c r="S2" s="7" t="e">
        <f>IF(AND(#REF!&lt;&gt;#REF!,#REF!=#REF!,M2="positive",M3="negative"),1,"")</f>
        <v>#REF!</v>
      </c>
      <c r="T2" s="7" t="e">
        <f>IF(AND(#REF!=#REF!,K:K="stroke",M:M="positive",S2&lt;&gt;"1"),1,"")</f>
        <v>#REF!</v>
      </c>
      <c r="U2" s="7" t="e">
        <f>IF((AND(R2&lt;&gt;"",W2&lt;&gt;1,K:K="stroke",M:M="negative",#REF!=#REF!)),IF(W2&lt;&gt;0,"",1),"")</f>
        <v>#REF!</v>
      </c>
      <c r="V2" s="7" t="e">
        <f>IF(R2="","",(SUM(S2:U2)+W2))</f>
        <v>#REF!</v>
      </c>
      <c r="W2" s="7" t="e">
        <f>IF(#REF!&lt;&gt;#REF!,COUNTIFS($K$112:$K$1378,"up",#REF!,#REF!),"")</f>
        <v>#REF!</v>
      </c>
      <c r="X2" s="7" t="e">
        <f>IF(#REF!&lt;&gt;#REF!,COUNTIFS($K$112:$K$1378,"SRS",#REF!,#REF!),"")</f>
        <v>#REF!</v>
      </c>
      <c r="Y2" s="7" t="e">
        <f>IF(R2&lt;&gt;"",IF(R2=1,"",COUNTIFS($O$112:$O$1378,"&gt;40",#REF!,#REF!)),"")</f>
        <v>#REF!</v>
      </c>
    </row>
    <row r="3" spans="1:34" x14ac:dyDescent="0.25">
      <c r="A3" s="1">
        <f t="shared" si="0"/>
        <v>53914</v>
      </c>
      <c r="B3" s="2" t="str">
        <f t="shared" si="1"/>
        <v>201725145834</v>
      </c>
      <c r="C3" s="8" t="str">
        <f t="shared" si="2"/>
        <v>201725</v>
      </c>
      <c r="D3" s="4">
        <v>2017</v>
      </c>
      <c r="E3" s="4">
        <v>2</v>
      </c>
      <c r="F3" s="4">
        <v>5</v>
      </c>
      <c r="G3" s="4">
        <v>14</v>
      </c>
      <c r="H3" s="4">
        <v>58</v>
      </c>
      <c r="I3" s="4">
        <v>34</v>
      </c>
      <c r="J3" s="4">
        <v>103</v>
      </c>
      <c r="K3" s="4" t="s">
        <v>26</v>
      </c>
      <c r="L3" s="4" t="e">
        <f>IF(#REF!=#REF!,IF(K3="Stroke",IF(K4="Stroke",IF((J4-J3)&lt;0,1000+J4-J3,J4-J3),""),""),"")</f>
        <v>#REF!</v>
      </c>
      <c r="M3" s="4" t="s">
        <v>21</v>
      </c>
      <c r="N3" s="4" t="s">
        <v>27</v>
      </c>
      <c r="O3" s="4">
        <v>6</v>
      </c>
      <c r="P3" s="8" t="e">
        <f>IF(#REF!=#REF!,IF(K3="Stroke",IF(K4="Stroke",IF(#REF!=#REF!,IF(Q3=Q4,IF((J4-J3)&lt;0,1000+J4-J3-O3,J4-J3-O3),""),""),""),""),"")</f>
        <v>#REF!</v>
      </c>
      <c r="Q3" s="4">
        <v>1</v>
      </c>
      <c r="R3" s="8" t="e">
        <f>IF(#REF!&lt;&gt;#REF!,COUNTIFS($M$2:$M$988,$M$2,$C$2:$C$988,#REF!),"")</f>
        <v>#REF!</v>
      </c>
      <c r="S3" s="8" t="e">
        <f>IF(R3&lt;&gt;"",IF(R3=1,"",COUNTIFS($Q$2:$Q$988,"&gt;40",$C$2:$C$988,#REF!)),"")</f>
        <v>#REF!</v>
      </c>
      <c r="V3" s="1"/>
      <c r="W3" s="1"/>
      <c r="X3" s="1"/>
      <c r="Y3" s="3"/>
    </row>
    <row r="4" spans="1:34" x14ac:dyDescent="0.25">
      <c r="A4" s="8">
        <f t="shared" si="0"/>
        <v>53914</v>
      </c>
      <c r="B4" s="14" t="str">
        <f t="shared" si="1"/>
        <v>201725145834</v>
      </c>
      <c r="C4" s="8" t="str">
        <f t="shared" si="2"/>
        <v>201725</v>
      </c>
      <c r="D4" s="4">
        <v>2017</v>
      </c>
      <c r="E4" s="4">
        <v>2</v>
      </c>
      <c r="F4" s="4">
        <v>5</v>
      </c>
      <c r="G4" s="4">
        <v>14</v>
      </c>
      <c r="H4" s="4">
        <v>58</v>
      </c>
      <c r="I4" s="4">
        <v>34</v>
      </c>
      <c r="J4" s="4">
        <v>103</v>
      </c>
      <c r="K4" s="4" t="s">
        <v>26</v>
      </c>
      <c r="L4" s="8" t="e">
        <f>IF(#REF!=#REF!,IF(K4="Stroke",IF(K5="Stroke",IF((J5-J4)&lt;0,1000+J5-J4,J5-J4),""),""),"")</f>
        <v>#REF!</v>
      </c>
      <c r="M4" s="4" t="s">
        <v>21</v>
      </c>
      <c r="N4" s="4" t="s">
        <v>27</v>
      </c>
      <c r="O4" s="4">
        <v>6</v>
      </c>
      <c r="P4" s="8" t="e">
        <f>IF(#REF!=#REF!,IF(K4="Stroke",IF(K5="Stroke",IF(#REF!=#REF!,IF(Q4=Q5,IF((J5-J4)&lt;0,1000+J5-J4-O4,J5-J4-O4),""),""),""),""),"")</f>
        <v>#REF!</v>
      </c>
      <c r="Q4" s="4">
        <v>1</v>
      </c>
      <c r="R4" s="8" t="e">
        <f>IF(#REF!&lt;&gt;#REF!,COUNTIFS($K$112:$K$1378,$K$112,#REF!,#REF!),"")</f>
        <v>#REF!</v>
      </c>
      <c r="S4" s="8" t="e">
        <f>IF(AND(#REF!&lt;&gt;#REF!,#REF!=#REF!,M4="positive",M5="negative"),1,"")</f>
        <v>#REF!</v>
      </c>
      <c r="T4" s="8" t="e">
        <f>IF(AND(#REF!=#REF!,K:K="stroke",M:M="positive",S4&lt;&gt;"1"),1,"")</f>
        <v>#REF!</v>
      </c>
      <c r="U4" s="8" t="e">
        <f>IF((AND(R4&lt;&gt;"",W4&lt;&gt;1,K:K="stroke",M:M="negative",#REF!=#REF!)),IF(W4&lt;&gt;0,"",1),"")</f>
        <v>#REF!</v>
      </c>
      <c r="V4" s="8" t="e">
        <f>IF(R4="","",(SUM(S4:U4)+W4))</f>
        <v>#REF!</v>
      </c>
      <c r="W4" s="8" t="e">
        <f>IF(#REF!&lt;&gt;#REF!,COUNTIFS($K$112:$K$1378,"up",#REF!,#REF!),"")</f>
        <v>#REF!</v>
      </c>
      <c r="X4" s="8" t="e">
        <f>IF(#REF!&lt;&gt;#REF!,COUNTIFS($K$112:$K$1378,"SRS",#REF!,#REF!),"")</f>
        <v>#REF!</v>
      </c>
      <c r="Y4" s="8" t="e">
        <f>IF(R4&lt;&gt;"",IF(R4=1,"",COUNTIFS($O$112:$O$1378,"&gt;40",#REF!,#REF!)),"")</f>
        <v>#REF!</v>
      </c>
    </row>
    <row r="5" spans="1:34" x14ac:dyDescent="0.25">
      <c r="A5" s="1">
        <f t="shared" si="0"/>
        <v>53914</v>
      </c>
      <c r="B5" s="2" t="str">
        <f t="shared" si="1"/>
        <v>201725145834</v>
      </c>
      <c r="C5" s="8" t="str">
        <f t="shared" si="2"/>
        <v>201725</v>
      </c>
      <c r="D5" s="4">
        <v>2017</v>
      </c>
      <c r="E5" s="4">
        <v>2</v>
      </c>
      <c r="F5" s="4">
        <v>5</v>
      </c>
      <c r="G5" s="4">
        <v>14</v>
      </c>
      <c r="H5" s="4">
        <v>58</v>
      </c>
      <c r="I5" s="4">
        <v>34</v>
      </c>
      <c r="J5" s="4">
        <v>121</v>
      </c>
      <c r="K5" s="4" t="s">
        <v>26</v>
      </c>
      <c r="L5" s="4" t="e">
        <f>IF(#REF!=#REF!,IF(K5="Stroke",IF(K6="Stroke",IF((J6-J5)&lt;0,1000+J6-J5,J6-J5),""),""),"")</f>
        <v>#REF!</v>
      </c>
      <c r="M5" s="4" t="s">
        <v>21</v>
      </c>
      <c r="N5" s="4" t="s">
        <v>27</v>
      </c>
      <c r="O5" s="4">
        <v>5</v>
      </c>
      <c r="P5" s="8"/>
      <c r="Q5" s="4">
        <v>1</v>
      </c>
      <c r="R5" s="8" t="e">
        <f>IF(#REF!&lt;&gt;#REF!,COUNTIFS($M$2:$M$988,$M$2,$C$2:$C$988,#REF!),"")</f>
        <v>#REF!</v>
      </c>
      <c r="S5" s="8" t="e">
        <f>IF(R5&lt;&gt;"",IF(R5=1,"",COUNTIFS($Q$2:$Q$988,"&gt;40",$C$2:$C$988,#REF!)),"")</f>
        <v>#REF!</v>
      </c>
      <c r="V5" s="1"/>
      <c r="W5" s="1"/>
      <c r="X5" s="1"/>
      <c r="Y5" s="3"/>
    </row>
    <row r="6" spans="1:34" x14ac:dyDescent="0.25">
      <c r="A6" s="8">
        <f t="shared" si="0"/>
        <v>53914</v>
      </c>
      <c r="B6" s="14" t="str">
        <f t="shared" si="1"/>
        <v>201725145834</v>
      </c>
      <c r="C6" s="8" t="str">
        <f t="shared" si="2"/>
        <v>201725</v>
      </c>
      <c r="D6" s="4">
        <v>2017</v>
      </c>
      <c r="E6" s="4">
        <v>2</v>
      </c>
      <c r="F6" s="4">
        <v>5</v>
      </c>
      <c r="G6" s="4">
        <v>14</v>
      </c>
      <c r="H6" s="4">
        <v>58</v>
      </c>
      <c r="I6" s="4">
        <v>34</v>
      </c>
      <c r="J6" s="4">
        <v>121</v>
      </c>
      <c r="K6" s="4" t="s">
        <v>26</v>
      </c>
      <c r="L6" s="8" t="e">
        <f>IF(#REF!=#REF!,IF(K6="Stroke",IF(K7="Stroke",IF((J7-J6)&lt;0,1000+J7-J6,J7-J6),""),""),"")</f>
        <v>#REF!</v>
      </c>
      <c r="M6" s="4" t="s">
        <v>21</v>
      </c>
      <c r="N6" s="4" t="s">
        <v>27</v>
      </c>
      <c r="O6" s="4">
        <v>5</v>
      </c>
      <c r="P6" s="8" t="e">
        <f>IF(#REF!=#REF!,IF(K6="Stroke",IF(K7="Stroke",IF(#REF!=#REF!,IF(Q6=Q7,IF((J7-J6)&lt;0,1000+J7-J6-O6,J7-J6-O6),""),""),""),""),"")</f>
        <v>#REF!</v>
      </c>
      <c r="Q6" s="4">
        <v>1</v>
      </c>
      <c r="R6" s="8" t="e">
        <f>IF(#REF!&lt;&gt;#REF!,COUNTIFS($K$112:$K$1378,$K$112,#REF!,#REF!),"")</f>
        <v>#REF!</v>
      </c>
      <c r="S6" s="8" t="e">
        <f>IF(AND(#REF!&lt;&gt;#REF!,#REF!=#REF!,M6="positive",M7="negative"),1,"")</f>
        <v>#REF!</v>
      </c>
      <c r="T6" s="8" t="e">
        <f>IF(AND(#REF!=#REF!,K:K="stroke",M:M="positive",S6&lt;&gt;"1"),1,"")</f>
        <v>#REF!</v>
      </c>
      <c r="U6" s="8" t="e">
        <f>IF((AND(R6&lt;&gt;"",W6&lt;&gt;1,K:K="stroke",M:M="negative",#REF!=#REF!)),IF(W6&lt;&gt;0,"",1),"")</f>
        <v>#REF!</v>
      </c>
      <c r="V6" s="8" t="e">
        <f>IF(R6="","",(SUM(S6:U6)+W6))</f>
        <v>#REF!</v>
      </c>
      <c r="W6" s="8" t="e">
        <f>IF(#REF!&lt;&gt;#REF!,COUNTIFS($K$112:$K$1378,"up",#REF!,#REF!),"")</f>
        <v>#REF!</v>
      </c>
      <c r="X6" s="8" t="e">
        <f>IF(#REF!&lt;&gt;#REF!,COUNTIFS($K$112:$K$1378,"SRS",#REF!,#REF!),"")</f>
        <v>#REF!</v>
      </c>
      <c r="Y6" s="8" t="e">
        <f>IF(R6&lt;&gt;"",IF(R6=1,"",COUNTIFS($O$112:$O$1378,"&gt;40",#REF!,#REF!)),"")</f>
        <v>#REF!</v>
      </c>
    </row>
    <row r="7" spans="1:34" x14ac:dyDescent="0.25">
      <c r="A7" s="1">
        <f t="shared" si="0"/>
        <v>53914</v>
      </c>
      <c r="B7" s="2" t="str">
        <f t="shared" si="1"/>
        <v>201725145834</v>
      </c>
      <c r="C7" s="8" t="str">
        <f t="shared" si="2"/>
        <v>201725</v>
      </c>
      <c r="D7" s="4">
        <v>2017</v>
      </c>
      <c r="E7" s="4">
        <v>2</v>
      </c>
      <c r="F7" s="4">
        <v>5</v>
      </c>
      <c r="G7" s="4">
        <v>14</v>
      </c>
      <c r="H7" s="4">
        <v>58</v>
      </c>
      <c r="I7" s="4">
        <v>34</v>
      </c>
      <c r="J7" s="4">
        <v>208</v>
      </c>
      <c r="K7" s="4" t="s">
        <v>26</v>
      </c>
      <c r="L7" s="4" t="e">
        <f>IF(#REF!=#REF!,IF(K7="Stroke",IF(K8="Stroke",IF((J8-J7)&lt;0,1000+J8-J7,J8-J7),""),""),"")</f>
        <v>#REF!</v>
      </c>
      <c r="M7" s="4" t="s">
        <v>21</v>
      </c>
      <c r="N7" s="4" t="s">
        <v>28</v>
      </c>
      <c r="P7" s="8"/>
      <c r="R7" s="8" t="e">
        <f>IF(#REF!&lt;&gt;#REF!,COUNTIFS($M$2:$M$988,$M$2,$C$2:$C$988,#REF!),"")</f>
        <v>#REF!</v>
      </c>
      <c r="S7" s="8" t="e">
        <f>IF(R7&lt;&gt;"",IF(R7=1,"",COUNTIFS($Q$2:$Q$988,"&gt;40",$C$2:$C$988,#REF!)),"")</f>
        <v>#REF!</v>
      </c>
      <c r="V7" s="1"/>
      <c r="W7" s="1"/>
      <c r="X7" s="1"/>
      <c r="Y7" s="3"/>
    </row>
    <row r="8" spans="1:34" s="7" customFormat="1" x14ac:dyDescent="0.25">
      <c r="A8" s="8">
        <f t="shared" si="0"/>
        <v>53914</v>
      </c>
      <c r="B8" s="14" t="str">
        <f t="shared" si="1"/>
        <v>201725145834</v>
      </c>
      <c r="C8" s="8" t="str">
        <f t="shared" si="2"/>
        <v>201725</v>
      </c>
      <c r="D8" s="4">
        <v>2017</v>
      </c>
      <c r="E8" s="4">
        <v>2</v>
      </c>
      <c r="F8" s="4">
        <v>5</v>
      </c>
      <c r="G8" s="4">
        <v>14</v>
      </c>
      <c r="H8" s="4">
        <v>58</v>
      </c>
      <c r="I8" s="4">
        <v>34</v>
      </c>
      <c r="J8" s="4">
        <v>208</v>
      </c>
      <c r="K8" s="4" t="s">
        <v>26</v>
      </c>
      <c r="L8" s="8" t="e">
        <f>IF(#REF!=#REF!,IF(K8="Stroke",IF(K9="Stroke",IF((J9-J8)&lt;0,1000+J9-J8,J9-J8),""),""),"")</f>
        <v>#REF!</v>
      </c>
      <c r="M8" s="4" t="s">
        <v>21</v>
      </c>
      <c r="N8" s="4" t="s">
        <v>28</v>
      </c>
      <c r="O8" s="4"/>
      <c r="P8" s="8" t="e">
        <f>IF(#REF!=#REF!,IF(K8="Stroke",IF(K9="Stroke",IF(#REF!=#REF!,IF(Q8=Q9,IF((J9-J8)&lt;0,1000+J9-J8-O8,J9-J8-O8),""),""),""),""),"")</f>
        <v>#REF!</v>
      </c>
      <c r="Q8" s="4"/>
      <c r="R8" s="8" t="e">
        <f>IF(#REF!&lt;&gt;#REF!,COUNTIFS($K$112:$K$1378,$K$112,#REF!,#REF!),"")</f>
        <v>#REF!</v>
      </c>
      <c r="S8" s="8" t="e">
        <f>IF(AND(#REF!&lt;&gt;#REF!,#REF!=#REF!,M8="positive",M9="negative"),1,"")</f>
        <v>#REF!</v>
      </c>
      <c r="T8" s="8" t="e">
        <f>IF(AND(#REF!=#REF!,K:K="stroke",M:M="positive",S8&lt;&gt;"1"),1,"")</f>
        <v>#REF!</v>
      </c>
      <c r="U8" s="8" t="e">
        <f>IF((AND(R8&lt;&gt;"",W8&lt;&gt;1,K:K="stroke",M:M="negative",#REF!=#REF!)),IF(W8&lt;&gt;0,"",1),"")</f>
        <v>#REF!</v>
      </c>
      <c r="V8" s="8" t="e">
        <f>IF(R8="","",(SUM(S8:U8)+W8))</f>
        <v>#REF!</v>
      </c>
      <c r="W8" s="8" t="e">
        <f>IF(#REF!&lt;&gt;#REF!,COUNTIFS($K$112:$K$1378,"up",#REF!,#REF!),"")</f>
        <v>#REF!</v>
      </c>
      <c r="X8" s="8" t="e">
        <f>IF(#REF!&lt;&gt;#REF!,COUNTIFS($K$112:$K$1378,"SRS",#REF!,#REF!),"")</f>
        <v>#REF!</v>
      </c>
      <c r="Y8" s="8" t="e">
        <f>IF(R8&lt;&gt;"",IF(R8=1,"",COUNTIFS($O$112:$O$1378,"&gt;40",#REF!,#REF!)),"")</f>
        <v>#REF!</v>
      </c>
      <c r="Z8" s="4"/>
      <c r="AA8" s="4"/>
      <c r="AB8" s="4"/>
      <c r="AC8" s="4"/>
      <c r="AD8" s="4"/>
      <c r="AE8" s="4"/>
      <c r="AF8" s="4"/>
      <c r="AG8" s="4"/>
      <c r="AH8" s="4"/>
    </row>
    <row r="9" spans="1:34" s="7" customFormat="1" x14ac:dyDescent="0.25">
      <c r="A9" s="1">
        <f t="shared" si="0"/>
        <v>53914</v>
      </c>
      <c r="B9" s="2" t="str">
        <f t="shared" si="1"/>
        <v>201725145834</v>
      </c>
      <c r="C9" s="8" t="str">
        <f t="shared" si="2"/>
        <v>201725</v>
      </c>
      <c r="D9" s="4">
        <v>2017</v>
      </c>
      <c r="E9" s="4">
        <v>2</v>
      </c>
      <c r="F9" s="4">
        <v>5</v>
      </c>
      <c r="G9" s="4">
        <v>14</v>
      </c>
      <c r="H9" s="4">
        <v>58</v>
      </c>
      <c r="I9" s="4">
        <v>34</v>
      </c>
      <c r="J9" s="4">
        <v>256</v>
      </c>
      <c r="K9" s="4" t="s">
        <v>26</v>
      </c>
      <c r="L9" s="4" t="e">
        <f>IF(#REF!=#REF!,IF(K9="Stroke",IF(K10="Stroke",IF((J10-J9)&lt;0,1000+J10-J9,J10-J9),""),""),"")</f>
        <v>#REF!</v>
      </c>
      <c r="M9" s="4" t="s">
        <v>21</v>
      </c>
      <c r="N9" s="4" t="s">
        <v>28</v>
      </c>
      <c r="O9" s="4"/>
      <c r="P9" s="8"/>
      <c r="Q9" s="4"/>
      <c r="R9" s="8" t="e">
        <f>IF(#REF!&lt;&gt;#REF!,COUNTIFS($M$2:$M$988,$M$2,$C$2:$C$988,#REF!),"")</f>
        <v>#REF!</v>
      </c>
      <c r="S9" s="8" t="e">
        <f>IF(R9&lt;&gt;"",IF(R9=1,"",COUNTIFS($Q$2:$Q$988,"&gt;40",$C$2:$C$988,#REF!)),"")</f>
        <v>#REF!</v>
      </c>
      <c r="T9" s="4"/>
      <c r="U9" s="4"/>
      <c r="V9" s="1"/>
      <c r="W9" s="1"/>
      <c r="X9" s="1"/>
      <c r="Y9" s="3"/>
      <c r="Z9" s="4"/>
      <c r="AA9" s="4"/>
      <c r="AB9" s="4"/>
      <c r="AC9" s="4"/>
      <c r="AD9" s="4"/>
      <c r="AE9" s="4"/>
      <c r="AF9" s="4"/>
      <c r="AG9" s="4"/>
      <c r="AH9" s="4"/>
    </row>
    <row r="10" spans="1:34" s="7" customFormat="1" x14ac:dyDescent="0.25">
      <c r="A10" s="8">
        <f t="shared" si="0"/>
        <v>53914</v>
      </c>
      <c r="B10" s="14" t="str">
        <f t="shared" si="1"/>
        <v>201725145834</v>
      </c>
      <c r="C10" s="8" t="str">
        <f t="shared" si="2"/>
        <v>201725</v>
      </c>
      <c r="D10" s="4">
        <v>2017</v>
      </c>
      <c r="E10" s="4">
        <v>2</v>
      </c>
      <c r="F10" s="4">
        <v>5</v>
      </c>
      <c r="G10" s="4">
        <v>14</v>
      </c>
      <c r="H10" s="4">
        <v>58</v>
      </c>
      <c r="I10" s="4">
        <v>34</v>
      </c>
      <c r="J10" s="4">
        <v>256</v>
      </c>
      <c r="K10" s="4" t="s">
        <v>26</v>
      </c>
      <c r="L10" s="8" t="e">
        <f>IF(#REF!=#REF!,IF(K10="Stroke",IF(K11="Stroke",IF((J11-J10)&lt;0,1000+J11-J10,J11-J10),""),""),"")</f>
        <v>#REF!</v>
      </c>
      <c r="M10" s="4" t="s">
        <v>21</v>
      </c>
      <c r="N10" s="4" t="s">
        <v>28</v>
      </c>
      <c r="O10" s="4"/>
      <c r="P10" s="8" t="e">
        <f>IF(#REF!=#REF!,IF(K10="Stroke",IF(K11="Stroke",IF(#REF!=#REF!,IF(Q10=Q11,IF((J11-J10)&lt;0,1000+J11-J10-O10,J11-J10-O10),""),""),""),""),"")</f>
        <v>#REF!</v>
      </c>
      <c r="Q10" s="4"/>
      <c r="R10" s="8" t="e">
        <f>IF(#REF!&lt;&gt;#REF!,COUNTIFS($K$112:$K$1378,$K$112,#REF!,#REF!),"")</f>
        <v>#REF!</v>
      </c>
      <c r="S10" s="8" t="e">
        <f>IF(AND(#REF!&lt;&gt;#REF!,#REF!=#REF!,M10="positive",M11="negative"),1,"")</f>
        <v>#REF!</v>
      </c>
      <c r="T10" s="8" t="e">
        <f>IF(AND(#REF!=#REF!,K:K="stroke",M:M="positive",S10&lt;&gt;"1"),1,"")</f>
        <v>#REF!</v>
      </c>
      <c r="U10" s="8" t="e">
        <f>IF((AND(R10&lt;&gt;"",W10&lt;&gt;1,K:K="stroke",M:M="negative",#REF!=#REF!)),IF(W10&lt;&gt;0,"",1),"")</f>
        <v>#REF!</v>
      </c>
      <c r="V10" s="8" t="e">
        <f>IF(R10="","",(SUM(S10:U10)+W10))</f>
        <v>#REF!</v>
      </c>
      <c r="W10" s="8" t="e">
        <f>IF(#REF!&lt;&gt;#REF!,COUNTIFS($K$112:$K$1378,"up",#REF!,#REF!),"")</f>
        <v>#REF!</v>
      </c>
      <c r="X10" s="8" t="e">
        <f>IF(#REF!&lt;&gt;#REF!,COUNTIFS($K$112:$K$1378,"SRS",#REF!,#REF!),"")</f>
        <v>#REF!</v>
      </c>
      <c r="Y10" s="8" t="e">
        <f>IF(R10&lt;&gt;"",IF(R10=1,"",COUNTIFS($O$112:$O$1378,"&gt;40",#REF!,#REF!)),"")</f>
        <v>#REF!</v>
      </c>
      <c r="Z10" s="4"/>
      <c r="AA10" s="4"/>
      <c r="AB10" s="4"/>
      <c r="AC10" s="4"/>
      <c r="AD10" s="4"/>
      <c r="AE10" s="4"/>
      <c r="AF10" s="4"/>
      <c r="AG10" s="4"/>
      <c r="AH10" s="4"/>
    </row>
    <row r="11" spans="1:34" s="7" customFormat="1" x14ac:dyDescent="0.25">
      <c r="A11" s="1">
        <f t="shared" si="0"/>
        <v>53914</v>
      </c>
      <c r="B11" s="2" t="str">
        <f t="shared" si="1"/>
        <v>201725145834</v>
      </c>
      <c r="C11" s="8" t="str">
        <f t="shared" si="2"/>
        <v>201725</v>
      </c>
      <c r="D11" s="4">
        <v>2017</v>
      </c>
      <c r="E11" s="4">
        <v>2</v>
      </c>
      <c r="F11" s="4">
        <v>5</v>
      </c>
      <c r="G11" s="4">
        <v>14</v>
      </c>
      <c r="H11" s="4">
        <v>58</v>
      </c>
      <c r="I11" s="4">
        <v>34</v>
      </c>
      <c r="J11" s="4">
        <v>292</v>
      </c>
      <c r="K11" s="4" t="s">
        <v>26</v>
      </c>
      <c r="L11" s="4" t="e">
        <f>IF(#REF!=#REF!,IF(K11="Stroke",IF(K12="Stroke",IF((J12-J11)&lt;0,1000+J12-J11,J12-J11),""),""),"")</f>
        <v>#REF!</v>
      </c>
      <c r="M11" s="4" t="s">
        <v>21</v>
      </c>
      <c r="N11" s="4" t="s">
        <v>28</v>
      </c>
      <c r="O11" s="4"/>
      <c r="P11" s="8" t="e">
        <f>IF(#REF!=#REF!,IF(K11="Stroke",IF(K12="Stroke",IF(#REF!=#REF!,IF(Q11=Q12,IF((J12-J11)&lt;0,1000+J12-J11-O11,J12-J11-O11),""),""),""),""),"")</f>
        <v>#REF!</v>
      </c>
      <c r="Q11" s="4"/>
      <c r="R11" s="8" t="e">
        <f>IF(#REF!&lt;&gt;#REF!,COUNTIFS($M$2:$M$988,$M$2,$C$2:$C$988,#REF!),"")</f>
        <v>#REF!</v>
      </c>
      <c r="S11" s="8" t="e">
        <f>IF(R11&lt;&gt;"",IF(R11=1,"",COUNTIFS($Q$2:$Q$988,"&gt;40",$C$2:$C$988,#REF!)),"")</f>
        <v>#REF!</v>
      </c>
      <c r="T11" s="4"/>
      <c r="U11" s="4"/>
      <c r="V11" s="1"/>
      <c r="W11" s="1"/>
      <c r="X11" s="1"/>
      <c r="Y11" s="3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 s="8">
        <f t="shared" si="0"/>
        <v>53914</v>
      </c>
      <c r="B12" s="14" t="str">
        <f t="shared" si="1"/>
        <v>201725145834</v>
      </c>
      <c r="C12" s="8" t="str">
        <f t="shared" si="2"/>
        <v>201725</v>
      </c>
      <c r="D12" s="4">
        <v>2017</v>
      </c>
      <c r="E12" s="4">
        <v>2</v>
      </c>
      <c r="F12" s="4">
        <v>5</v>
      </c>
      <c r="G12" s="4">
        <v>14</v>
      </c>
      <c r="H12" s="4">
        <v>58</v>
      </c>
      <c r="I12" s="4">
        <v>34</v>
      </c>
      <c r="J12" s="4">
        <v>292</v>
      </c>
      <c r="K12" s="4" t="s">
        <v>26</v>
      </c>
      <c r="L12" s="8" t="e">
        <f>IF(#REF!=#REF!,IF(K12="Stroke",IF(K13="Stroke",IF((J13-J12)&lt;0,1000+J13-J12,J13-J12),""),""),"")</f>
        <v>#REF!</v>
      </c>
      <c r="M12" s="4" t="s">
        <v>21</v>
      </c>
      <c r="N12" s="4" t="s">
        <v>28</v>
      </c>
      <c r="P12" s="8" t="e">
        <f>IF(#REF!=#REF!,IF(K12="Stroke",IF(K13="Stroke",IF(#REF!=#REF!,IF(Q12=Q13,IF((J13-J12)&lt;0,1000+J13-J12-O12,J13-J12-O12),""),""),""),""),"")</f>
        <v>#REF!</v>
      </c>
      <c r="R12" s="8" t="e">
        <f>IF(#REF!&lt;&gt;#REF!,COUNTIFS($K$112:$K$1378,$K$112,#REF!,#REF!),"")</f>
        <v>#REF!</v>
      </c>
      <c r="S12" s="8" t="e">
        <f>IF(AND(#REF!&lt;&gt;#REF!,#REF!=#REF!,M12="positive",M13="negative"),1,"")</f>
        <v>#REF!</v>
      </c>
      <c r="T12" s="8" t="e">
        <f>IF(AND(#REF!=#REF!,K:K="stroke",M:M="positive",S12&lt;&gt;"1"),1,"")</f>
        <v>#REF!</v>
      </c>
      <c r="U12" s="8" t="e">
        <f>IF((AND(R12&lt;&gt;"",W12&lt;&gt;1,K:K="stroke",M:M="negative",#REF!=#REF!)),IF(W12&lt;&gt;0,"",1),"")</f>
        <v>#REF!</v>
      </c>
      <c r="V12" s="8" t="e">
        <f>IF(R12="","",(SUM(S12:U12)+W12))</f>
        <v>#REF!</v>
      </c>
      <c r="W12" s="8" t="e">
        <f>IF(#REF!&lt;&gt;#REF!,COUNTIFS($K$112:$K$1378,"up",#REF!,#REF!),"")</f>
        <v>#REF!</v>
      </c>
      <c r="X12" s="8" t="e">
        <f>IF(#REF!&lt;&gt;#REF!,COUNTIFS($K$112:$K$1378,"SRS",#REF!,#REF!),"")</f>
        <v>#REF!</v>
      </c>
      <c r="Y12" s="8" t="e">
        <f>IF(R12&lt;&gt;"",IF(R12=1,"",COUNTIFS($O$112:$O$1378,"&gt;40",#REF!,#REF!)),"")</f>
        <v>#REF!</v>
      </c>
    </row>
    <row r="13" spans="1:34" x14ac:dyDescent="0.25">
      <c r="A13" s="5">
        <f t="shared" si="0"/>
        <v>53945</v>
      </c>
      <c r="B13" s="6" t="str">
        <f t="shared" si="1"/>
        <v>20172514595</v>
      </c>
      <c r="C13" s="7" t="str">
        <f t="shared" si="2"/>
        <v>201725</v>
      </c>
      <c r="D13" s="7">
        <v>2017</v>
      </c>
      <c r="E13" s="7">
        <v>2</v>
      </c>
      <c r="F13" s="7">
        <v>5</v>
      </c>
      <c r="G13" s="7">
        <v>14</v>
      </c>
      <c r="H13" s="7">
        <v>59</v>
      </c>
      <c r="I13" s="7">
        <v>5</v>
      </c>
      <c r="J13" s="7">
        <v>32</v>
      </c>
      <c r="K13" s="7" t="s">
        <v>26</v>
      </c>
      <c r="L13" s="7" t="e">
        <f>IF(#REF!=#REF!,IF(K13="Stroke",IF(K14="Stroke",IF((J14-J13)&lt;0,1000+J14-J13,J14-J13),""),""),"")</f>
        <v>#REF!</v>
      </c>
      <c r="M13" s="7" t="s">
        <v>21</v>
      </c>
      <c r="N13" s="7" t="s">
        <v>27</v>
      </c>
      <c r="O13" s="7">
        <v>8</v>
      </c>
      <c r="P13" s="7" t="e">
        <f>IF(#REF!=#REF!,IF(K13="Stroke",IF(K14="Stroke",IF(#REF!=#REF!,IF(Q13=Q14,IF((J14-J13)&lt;0,1000+J14-J13-O13,J14-J13-O13),""),""),""),""),"")</f>
        <v>#REF!</v>
      </c>
      <c r="Q13" s="7">
        <v>1</v>
      </c>
      <c r="R13" s="7" t="e">
        <f>IF(#REF!&lt;&gt;#REF!,COUNTIFS($M$2:$M$988,$M$2,$C$2:$C$988,#REF!),"")</f>
        <v>#REF!</v>
      </c>
      <c r="S13" s="7" t="e">
        <f>IF(R13&lt;&gt;"",IF(R13=1,"",COUNTIFS($Q$2:$Q$988,"&gt;40",$C$2:$C$988,#REF!)),"")</f>
        <v>#REF!</v>
      </c>
      <c r="T13" s="7"/>
      <c r="U13" s="7"/>
      <c r="V13" s="5"/>
      <c r="W13" s="5"/>
      <c r="X13" s="5"/>
      <c r="Y13" s="5"/>
      <c r="Z13" s="7"/>
      <c r="AA13" s="7"/>
      <c r="AB13" s="7"/>
      <c r="AC13" s="7"/>
      <c r="AD13" s="7"/>
      <c r="AE13" s="7"/>
      <c r="AF13" s="7"/>
      <c r="AG13" s="7"/>
      <c r="AH13" s="7"/>
    </row>
    <row r="14" spans="1:34" x14ac:dyDescent="0.25">
      <c r="A14" s="7">
        <f t="shared" si="0"/>
        <v>53945</v>
      </c>
      <c r="B14" s="11" t="str">
        <f t="shared" si="1"/>
        <v>20172514595</v>
      </c>
      <c r="C14" s="7" t="str">
        <f t="shared" si="2"/>
        <v>201725</v>
      </c>
      <c r="D14" s="7">
        <v>2017</v>
      </c>
      <c r="E14" s="7">
        <v>2</v>
      </c>
      <c r="F14" s="7">
        <v>5</v>
      </c>
      <c r="G14" s="7">
        <v>14</v>
      </c>
      <c r="H14" s="7">
        <v>59</v>
      </c>
      <c r="I14" s="7">
        <v>5</v>
      </c>
      <c r="J14" s="7">
        <v>32</v>
      </c>
      <c r="K14" s="7" t="s">
        <v>26</v>
      </c>
      <c r="L14" s="7" t="e">
        <f>IF(#REF!=#REF!,IF(K14="Stroke",IF(K15="Stroke",IF((J15-J14)&lt;0,1000+J15-J14,J15-J14),""),""),"")</f>
        <v>#REF!</v>
      </c>
      <c r="M14" s="7" t="s">
        <v>21</v>
      </c>
      <c r="N14" s="7" t="s">
        <v>27</v>
      </c>
      <c r="O14" s="7">
        <v>8</v>
      </c>
      <c r="P14" s="7" t="e">
        <f>IF(#REF!=#REF!,IF(K14="Stroke",IF(K15="Stroke",IF(#REF!=#REF!,IF(Q14=Q15,IF((J15-J14)&lt;0,1000+J15-J14-O14,J15-J14-O14),""),""),""),""),"")</f>
        <v>#REF!</v>
      </c>
      <c r="Q14" s="7">
        <v>1</v>
      </c>
      <c r="R14" s="7" t="e">
        <f>IF(#REF!&lt;&gt;#REF!,COUNTIFS($K$112:$K$1378,$K$112,#REF!,#REF!),"")</f>
        <v>#REF!</v>
      </c>
      <c r="S14" s="7" t="e">
        <f>IF(AND(#REF!&lt;&gt;#REF!,#REF!=#REF!,M14="positive",M15="negative"),1,"")</f>
        <v>#REF!</v>
      </c>
      <c r="T14" s="7" t="e">
        <f>IF(AND(#REF!=#REF!,K:K="stroke",M:M="positive",S14&lt;&gt;"1"),1,"")</f>
        <v>#REF!</v>
      </c>
      <c r="U14" s="7" t="e">
        <f>IF((AND(R14&lt;&gt;"",W14&lt;&gt;1,K:K="stroke",M:M="negative",#REF!=#REF!)),IF(W14&lt;&gt;0,"",1),"")</f>
        <v>#REF!</v>
      </c>
      <c r="V14" s="7" t="e">
        <f>IF(R14="","",(SUM(S14:U14)+W14))</f>
        <v>#REF!</v>
      </c>
      <c r="W14" s="7" t="e">
        <f>IF(#REF!&lt;&gt;#REF!,COUNTIFS($K$112:$K$1378,"up",#REF!,#REF!),"")</f>
        <v>#REF!</v>
      </c>
      <c r="X14" s="7" t="e">
        <f>IF(#REF!&lt;&gt;#REF!,COUNTIFS($K$112:$K$1378,"SRS",#REF!,#REF!),"")</f>
        <v>#REF!</v>
      </c>
      <c r="Y14" s="7" t="e">
        <f>IF(R14&lt;&gt;"",IF(R14=1,"",COUNTIFS($O$112:$O$1378,"&gt;40",#REF!,#REF!)),"")</f>
        <v>#REF!</v>
      </c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5">
        <f t="shared" si="0"/>
        <v>59343</v>
      </c>
      <c r="B15" s="6" t="str">
        <f t="shared" si="1"/>
        <v>201721016293</v>
      </c>
      <c r="C15" s="7" t="str">
        <f t="shared" si="2"/>
        <v>2017210</v>
      </c>
      <c r="D15" s="7">
        <v>2017</v>
      </c>
      <c r="E15" s="7">
        <v>2</v>
      </c>
      <c r="F15" s="7">
        <v>10</v>
      </c>
      <c r="G15" s="7">
        <v>16</v>
      </c>
      <c r="H15" s="7">
        <v>29</v>
      </c>
      <c r="I15" s="7">
        <v>3</v>
      </c>
      <c r="J15" s="7">
        <v>907</v>
      </c>
      <c r="K15" s="7" t="s">
        <v>26</v>
      </c>
      <c r="L15" s="7" t="e">
        <f>IF(#REF!=#REF!,IF(K15="Stroke",IF(K16="Stroke",IF((J16-J15)&lt;0,1000+J16-J15,J16-J15),""),""),"")</f>
        <v>#REF!</v>
      </c>
      <c r="M15" s="7" t="s">
        <v>21</v>
      </c>
      <c r="N15" s="7" t="s">
        <v>27</v>
      </c>
      <c r="O15" s="7">
        <v>10</v>
      </c>
      <c r="P15" s="7" t="e">
        <f>IF(#REF!=#REF!,IF(K15="Stroke",IF(K16="Stroke",IF(#REF!=#REF!,IF(Q15=Q16,IF((J16-J15)&lt;0,1000+J16-J15-O15,J16-J15-O15),""),""),""),""),"")</f>
        <v>#REF!</v>
      </c>
      <c r="Q15" s="7">
        <v>1</v>
      </c>
      <c r="R15" s="7" t="e">
        <f>IF(#REF!&lt;&gt;#REF!,COUNTIFS($M$2:$M$988,$M$2,$C$2:$C$988,#REF!),"")</f>
        <v>#REF!</v>
      </c>
      <c r="S15" s="7" t="e">
        <f>IF(R15&lt;&gt;"",IF(R15=1,"",COUNTIFS($Q$2:$Q$988,"&gt;40",$C$2:$C$988,#REF!)),"")</f>
        <v>#REF!</v>
      </c>
      <c r="T15" s="7"/>
      <c r="U15" s="7"/>
      <c r="V15" s="5"/>
      <c r="W15" s="5"/>
      <c r="X15" s="5"/>
      <c r="Y15" s="5"/>
      <c r="Z15" s="7"/>
      <c r="AA15" s="7"/>
      <c r="AB15" s="7"/>
      <c r="AC15" s="7"/>
      <c r="AD15" s="7"/>
      <c r="AE15" s="7"/>
      <c r="AF15" s="7"/>
      <c r="AG15" s="7"/>
      <c r="AH15" s="7"/>
    </row>
    <row r="16" spans="1:34" x14ac:dyDescent="0.25">
      <c r="A16" s="7">
        <f t="shared" si="0"/>
        <v>59343</v>
      </c>
      <c r="B16" s="11" t="str">
        <f t="shared" si="1"/>
        <v>201721016293</v>
      </c>
      <c r="C16" s="7" t="str">
        <f t="shared" si="2"/>
        <v>2017210</v>
      </c>
      <c r="D16" s="7">
        <v>2017</v>
      </c>
      <c r="E16" s="7">
        <v>2</v>
      </c>
      <c r="F16" s="7">
        <v>10</v>
      </c>
      <c r="G16" s="7">
        <v>16</v>
      </c>
      <c r="H16" s="7">
        <v>29</v>
      </c>
      <c r="I16" s="7">
        <v>3</v>
      </c>
      <c r="J16" s="7">
        <v>907</v>
      </c>
      <c r="K16" s="7" t="s">
        <v>26</v>
      </c>
      <c r="L16" s="7" t="e">
        <f>IF(#REF!=#REF!,IF(K16="Stroke",IF(K17="Stroke",IF((J17-J16)&lt;0,1000+J17-J16,J17-J16),""),""),"")</f>
        <v>#REF!</v>
      </c>
      <c r="M16" s="7" t="s">
        <v>21</v>
      </c>
      <c r="N16" s="7" t="s">
        <v>27</v>
      </c>
      <c r="O16" s="7">
        <v>10</v>
      </c>
      <c r="P16" s="7" t="e">
        <f>IF(#REF!=#REF!,IF(K16="Stroke",IF(K17="Stroke",IF(#REF!=#REF!,IF(Q16=Q17,IF((J17-J16)&lt;0,1000+J17-J16-O16,J17-J16-O16),""),""),""),""),"")</f>
        <v>#REF!</v>
      </c>
      <c r="Q16" s="7">
        <v>1</v>
      </c>
      <c r="R16" s="7" t="e">
        <f>IF(#REF!&lt;&gt;#REF!,COUNTIFS($K$112:$K$1378,$K$112,#REF!,#REF!),"")</f>
        <v>#REF!</v>
      </c>
      <c r="S16" s="7" t="e">
        <f>IF(AND(#REF!&lt;&gt;#REF!,#REF!=#REF!,M16="positive",M17="negative"),1,"")</f>
        <v>#REF!</v>
      </c>
      <c r="T16" s="7" t="e">
        <f>IF(AND(#REF!=#REF!,K:K="stroke",M:M="positive",S16&lt;&gt;"1"),1,"")</f>
        <v>#REF!</v>
      </c>
      <c r="U16" s="7" t="e">
        <f>IF((AND(R16&lt;&gt;"",W16&lt;&gt;1,K:K="stroke",M:M="negative",#REF!=#REF!)),IF(W16&lt;&gt;0,"",1),"")</f>
        <v>#REF!</v>
      </c>
      <c r="V16" s="7" t="e">
        <f>IF(R16="","",(SUM(S16:U16)+W16))</f>
        <v>#REF!</v>
      </c>
      <c r="W16" s="7" t="e">
        <f>IF(#REF!&lt;&gt;#REF!,COUNTIFS($K$112:$K$1378,"up",#REF!,#REF!),"")</f>
        <v>#REF!</v>
      </c>
      <c r="X16" s="7" t="e">
        <f>IF(#REF!&lt;&gt;#REF!,COUNTIFS($K$112:$K$1378,"SRS",#REF!,#REF!),"")</f>
        <v>#REF!</v>
      </c>
      <c r="Y16" s="7" t="e">
        <f>IF(R16&lt;&gt;"",IF(R16=1,"",COUNTIFS($O$112:$O$1378,"&gt;40",#REF!,#REF!)),"")</f>
        <v>#REF!</v>
      </c>
      <c r="Z16" s="7"/>
      <c r="AA16" s="7"/>
      <c r="AB16" s="7"/>
      <c r="AC16" s="7"/>
      <c r="AD16" s="7"/>
      <c r="AE16" s="7"/>
      <c r="AF16" s="7"/>
      <c r="AG16" s="7"/>
      <c r="AH16" s="7"/>
    </row>
    <row r="17" spans="1:34" x14ac:dyDescent="0.25">
      <c r="A17" s="5">
        <f t="shared" si="0"/>
        <v>59637</v>
      </c>
      <c r="B17" s="6" t="str">
        <f t="shared" si="1"/>
        <v>2017210163357</v>
      </c>
      <c r="C17" s="7" t="str">
        <f t="shared" si="2"/>
        <v>2017210</v>
      </c>
      <c r="D17" s="7">
        <v>2017</v>
      </c>
      <c r="E17" s="7">
        <v>2</v>
      </c>
      <c r="F17" s="7">
        <v>10</v>
      </c>
      <c r="G17" s="7">
        <v>16</v>
      </c>
      <c r="H17" s="7">
        <v>33</v>
      </c>
      <c r="I17" s="7">
        <v>57</v>
      </c>
      <c r="J17" s="7">
        <v>544</v>
      </c>
      <c r="K17" s="7" t="s">
        <v>26</v>
      </c>
      <c r="L17" s="7" t="e">
        <f>IF(#REF!=#REF!,IF(K17="Stroke",IF(K18="Stroke",IF((J18-J17)&lt;0,1000+J18-J17,J18-J17),""),""),"")</f>
        <v>#REF!</v>
      </c>
      <c r="M17" s="7" t="s">
        <v>21</v>
      </c>
      <c r="N17" s="7" t="s">
        <v>27</v>
      </c>
      <c r="O17" s="7">
        <v>4</v>
      </c>
      <c r="P17" s="7" t="e">
        <f>IF(#REF!=#REF!,IF(K17="Stroke",IF(K18="Stroke",IF(#REF!=#REF!,IF(Q17=Q18,IF((J18-J17)&lt;0,1000+J18-J17-O17,J18-J17-O17),""),""),""),""),"")</f>
        <v>#REF!</v>
      </c>
      <c r="Q17" s="7">
        <v>1</v>
      </c>
      <c r="R17" s="7" t="e">
        <f>IF(#REF!&lt;&gt;#REF!,COUNTIFS($M$2:$M$988,$M$2,$C$2:$C$988,#REF!),"")</f>
        <v>#REF!</v>
      </c>
      <c r="S17" s="7" t="e">
        <f>IF(R17&lt;&gt;"",IF(R17=1,"",COUNTIFS($Q$2:$Q$988,"&gt;40",$C$2:$C$988,#REF!)),"")</f>
        <v>#REF!</v>
      </c>
      <c r="T17" s="7"/>
      <c r="U17" s="7"/>
      <c r="V17" s="5"/>
      <c r="W17" s="5"/>
      <c r="X17" s="5"/>
      <c r="Y17" s="5"/>
      <c r="Z17" s="7"/>
      <c r="AA17" s="7"/>
      <c r="AB17" s="7"/>
      <c r="AC17" s="7"/>
      <c r="AD17" s="7"/>
      <c r="AE17" s="7"/>
      <c r="AF17" s="7"/>
      <c r="AG17" s="7"/>
      <c r="AH17" s="7"/>
    </row>
    <row r="18" spans="1:34" x14ac:dyDescent="0.25">
      <c r="A18" s="7">
        <f t="shared" si="0"/>
        <v>59637</v>
      </c>
      <c r="B18" s="11" t="str">
        <f t="shared" si="1"/>
        <v>2017210163357</v>
      </c>
      <c r="C18" s="7" t="str">
        <f t="shared" si="2"/>
        <v>2017210</v>
      </c>
      <c r="D18" s="7">
        <v>2017</v>
      </c>
      <c r="E18" s="7">
        <v>2</v>
      </c>
      <c r="F18" s="7">
        <v>10</v>
      </c>
      <c r="G18" s="7">
        <v>16</v>
      </c>
      <c r="H18" s="7">
        <v>33</v>
      </c>
      <c r="I18" s="7">
        <v>57</v>
      </c>
      <c r="J18" s="7">
        <v>544</v>
      </c>
      <c r="K18" s="7" t="s">
        <v>26</v>
      </c>
      <c r="L18" s="7" t="e">
        <f>IF(#REF!=#REF!,IF(K18="Stroke",IF(K19="Stroke",IF((J19-J18)&lt;0,1000+J19-J18,J19-J18),""),""),"")</f>
        <v>#REF!</v>
      </c>
      <c r="M18" s="7" t="s">
        <v>21</v>
      </c>
      <c r="N18" s="7" t="s">
        <v>27</v>
      </c>
      <c r="O18" s="7">
        <v>4</v>
      </c>
      <c r="P18" s="7" t="e">
        <f>IF(#REF!=#REF!,IF(K18="Stroke",IF(K19="Stroke",IF(#REF!=#REF!,IF(Q18=Q19,IF((J19-J18)&lt;0,1000+J19-J18-O18,J19-J18-O18),""),""),""),""),"")</f>
        <v>#REF!</v>
      </c>
      <c r="Q18" s="7">
        <v>1</v>
      </c>
      <c r="R18" s="7" t="e">
        <f>IF(#REF!&lt;&gt;#REF!,COUNTIFS($K$112:$K$1378,$K$112,#REF!,#REF!),"")</f>
        <v>#REF!</v>
      </c>
      <c r="S18" s="7" t="e">
        <f>IF(AND(#REF!&lt;&gt;#REF!,#REF!=#REF!,M18="positive",M19="negative"),1,"")</f>
        <v>#REF!</v>
      </c>
      <c r="T18" s="7" t="e">
        <f>IF(AND(#REF!=#REF!,K:K="stroke",M:M="positive",S18&lt;&gt;"1"),1,"")</f>
        <v>#REF!</v>
      </c>
      <c r="U18" s="7" t="e">
        <f>IF((AND(R18&lt;&gt;"",W18&lt;&gt;1,K:K="stroke",M:M="negative",#REF!=#REF!)),IF(W18&lt;&gt;0,"",1),"")</f>
        <v>#REF!</v>
      </c>
      <c r="V18" s="7" t="e">
        <f>IF(R18="","",(SUM(S18:U18)+W18))</f>
        <v>#REF!</v>
      </c>
      <c r="W18" s="7" t="e">
        <f>IF(#REF!&lt;&gt;#REF!,COUNTIFS($K$112:$K$1378,"up",#REF!,#REF!),"")</f>
        <v>#REF!</v>
      </c>
      <c r="X18" s="7" t="e">
        <f>IF(#REF!&lt;&gt;#REF!,COUNTIFS($K$112:$K$1378,"SRS",#REF!,#REF!),"")</f>
        <v>#REF!</v>
      </c>
      <c r="Y18" s="7" t="e">
        <f>IF(R18&lt;&gt;"",IF(R18=1,"",COUNTIFS($O$112:$O$1378,"&gt;40",#REF!,#REF!)),"")</f>
        <v>#REF!</v>
      </c>
      <c r="Z18" s="7"/>
      <c r="AA18" s="7"/>
      <c r="AB18" s="7"/>
      <c r="AC18" s="7"/>
      <c r="AD18" s="7"/>
      <c r="AE18" s="7"/>
      <c r="AF18" s="7"/>
      <c r="AG18" s="7"/>
      <c r="AH18" s="7"/>
    </row>
    <row r="19" spans="1:34" x14ac:dyDescent="0.25">
      <c r="A19" s="5">
        <f t="shared" si="0"/>
        <v>59753</v>
      </c>
      <c r="B19" s="6" t="str">
        <f t="shared" si="1"/>
        <v>2017210163553</v>
      </c>
      <c r="C19" s="7" t="str">
        <f t="shared" si="2"/>
        <v>2017210</v>
      </c>
      <c r="D19" s="7">
        <v>2017</v>
      </c>
      <c r="E19" s="7">
        <v>2</v>
      </c>
      <c r="F19" s="7">
        <v>10</v>
      </c>
      <c r="G19" s="7">
        <v>16</v>
      </c>
      <c r="H19" s="7">
        <v>35</v>
      </c>
      <c r="I19" s="7">
        <v>53</v>
      </c>
      <c r="J19" s="7">
        <v>661</v>
      </c>
      <c r="K19" s="7" t="s">
        <v>26</v>
      </c>
      <c r="L19" s="7" t="e">
        <f>IF(#REF!=#REF!,IF(K19="Stroke",IF(K20="Stroke",IF((J20-J19)&lt;0,1000+J20-J19,J20-J19),""),""),"")</f>
        <v>#REF!</v>
      </c>
      <c r="M19" s="7" t="s">
        <v>21</v>
      </c>
      <c r="N19" s="7" t="s">
        <v>27</v>
      </c>
      <c r="O19" s="7">
        <v>4</v>
      </c>
      <c r="P19" s="7" t="e">
        <f>IF(#REF!=#REF!,IF(K19="Stroke",IF(K20="Stroke",IF(#REF!=#REF!,IF(Q19=Q20,IF((J20-J19)&lt;0,1000+J20-J19-O19,J20-J19-O19),""),""),""),""),"")</f>
        <v>#REF!</v>
      </c>
      <c r="Q19" s="7">
        <v>1</v>
      </c>
      <c r="R19" s="7" t="e">
        <f>IF(#REF!&lt;&gt;#REF!,COUNTIFS($M$2:$M$988,$M$2,$C$2:$C$988,#REF!),"")</f>
        <v>#REF!</v>
      </c>
      <c r="S19" s="7" t="e">
        <f>IF(R19&lt;&gt;"",IF(R19=1,"",COUNTIFS($Q$2:$Q$988,"&gt;40",$C$2:$C$988,#REF!)),"")</f>
        <v>#REF!</v>
      </c>
      <c r="T19" s="7"/>
      <c r="U19" s="7"/>
      <c r="V19" s="5"/>
      <c r="W19" s="5"/>
      <c r="X19" s="5"/>
      <c r="Y19" s="5"/>
      <c r="Z19" s="7"/>
      <c r="AA19" s="7"/>
      <c r="AB19" s="7"/>
      <c r="AC19" s="7"/>
      <c r="AD19" s="7"/>
      <c r="AE19" s="7"/>
      <c r="AF19" s="7"/>
      <c r="AG19" s="7"/>
      <c r="AH19" s="7"/>
    </row>
    <row r="20" spans="1:34" x14ac:dyDescent="0.25">
      <c r="A20" s="7">
        <f t="shared" si="0"/>
        <v>59753</v>
      </c>
      <c r="B20" s="11" t="str">
        <f t="shared" si="1"/>
        <v>2017210163553</v>
      </c>
      <c r="C20" s="7" t="str">
        <f t="shared" si="2"/>
        <v>2017210</v>
      </c>
      <c r="D20" s="7">
        <v>2017</v>
      </c>
      <c r="E20" s="7">
        <v>2</v>
      </c>
      <c r="F20" s="7">
        <v>10</v>
      </c>
      <c r="G20" s="7">
        <v>16</v>
      </c>
      <c r="H20" s="7">
        <v>35</v>
      </c>
      <c r="I20" s="7">
        <v>53</v>
      </c>
      <c r="J20" s="7">
        <v>661</v>
      </c>
      <c r="K20" s="7" t="s">
        <v>26</v>
      </c>
      <c r="L20" s="7" t="e">
        <f>IF(#REF!=#REF!,IF(K20="Stroke",IF(K21="Stroke",IF((J21-J20)&lt;0,1000+J21-J20,J21-J20),""),""),"")</f>
        <v>#REF!</v>
      </c>
      <c r="M20" s="7" t="s">
        <v>21</v>
      </c>
      <c r="N20" s="7" t="s">
        <v>27</v>
      </c>
      <c r="O20" s="7">
        <v>4</v>
      </c>
      <c r="P20" s="7" t="e">
        <f>IF(#REF!=#REF!,IF(K20="Stroke",IF(K21="Stroke",IF(#REF!=#REF!,IF(Q20=Q21,IF((J21-J20)&lt;0,1000+J21-J20-O20,J21-J20-O20),""),""),""),""),"")</f>
        <v>#REF!</v>
      </c>
      <c r="Q20" s="7">
        <v>1</v>
      </c>
      <c r="R20" s="7" t="e">
        <f>IF(#REF!&lt;&gt;#REF!,COUNTIFS($K$112:$K$1378,$K$112,#REF!,#REF!),"")</f>
        <v>#REF!</v>
      </c>
      <c r="S20" s="7" t="e">
        <f>IF(AND(#REF!&lt;&gt;#REF!,#REF!=#REF!,M20="positive",M21="negative"),1,"")</f>
        <v>#REF!</v>
      </c>
      <c r="T20" s="7" t="e">
        <f>IF(AND(#REF!=#REF!,K:K="stroke",M:M="positive",S20&lt;&gt;"1"),1,"")</f>
        <v>#REF!</v>
      </c>
      <c r="U20" s="7" t="e">
        <f>IF((AND(R20&lt;&gt;"",W20&lt;&gt;1,K:K="stroke",M:M="negative",#REF!=#REF!)),IF(W20&lt;&gt;0,"",1),"")</f>
        <v>#REF!</v>
      </c>
      <c r="V20" s="7" t="e">
        <f>IF(R20="","",(SUM(S20:U20)+W20))</f>
        <v>#REF!</v>
      </c>
      <c r="W20" s="7" t="e">
        <f>IF(#REF!&lt;&gt;#REF!,COUNTIFS($K$112:$K$1378,"up",#REF!,#REF!),"")</f>
        <v>#REF!</v>
      </c>
      <c r="X20" s="7" t="e">
        <f>IF(#REF!&lt;&gt;#REF!,COUNTIFS($K$112:$K$1378,"SRS",#REF!,#REF!),"")</f>
        <v>#REF!</v>
      </c>
      <c r="Y20" s="7" t="e">
        <f>IF(R20&lt;&gt;"",IF(R20=1,"",COUNTIFS($O$112:$O$1378,"&gt;40",#REF!,#REF!)),"")</f>
        <v>#REF!</v>
      </c>
      <c r="Z20" s="7"/>
      <c r="AA20" s="7"/>
      <c r="AB20" s="7"/>
      <c r="AC20" s="7"/>
      <c r="AD20" s="7"/>
      <c r="AE20" s="7"/>
      <c r="AF20" s="7"/>
      <c r="AG20" s="7"/>
      <c r="AH20" s="7"/>
    </row>
    <row r="21" spans="1:34" x14ac:dyDescent="0.25">
      <c r="A21" s="1">
        <f t="shared" si="0"/>
        <v>59753</v>
      </c>
      <c r="B21" s="2" t="str">
        <f t="shared" si="1"/>
        <v>2017210163553</v>
      </c>
      <c r="C21" s="8" t="str">
        <f t="shared" si="2"/>
        <v>2017210</v>
      </c>
      <c r="D21" s="4">
        <v>2017</v>
      </c>
      <c r="E21" s="4">
        <v>2</v>
      </c>
      <c r="F21" s="4">
        <v>10</v>
      </c>
      <c r="G21" s="4">
        <v>16</v>
      </c>
      <c r="H21" s="4">
        <v>35</v>
      </c>
      <c r="I21" s="4">
        <v>53</v>
      </c>
      <c r="J21" s="4">
        <v>756</v>
      </c>
      <c r="K21" s="4" t="s">
        <v>26</v>
      </c>
      <c r="L21" s="4" t="e">
        <f>IF(#REF!=#REF!,IF(K21="Stroke",IF(K22="Stroke",IF((J22-J21)&lt;0,1000+J22-J21,J22-J21),""),""),"")</f>
        <v>#REF!</v>
      </c>
      <c r="M21" s="4" t="s">
        <v>21</v>
      </c>
      <c r="N21" s="4" t="s">
        <v>27</v>
      </c>
      <c r="O21" s="4">
        <v>7</v>
      </c>
      <c r="P21" s="8" t="e">
        <f>IF(#REF!=#REF!,IF(K21="Stroke",IF(K22="Stroke",IF(#REF!=#REF!,IF(Q21=Q22,IF((J22-J21)&lt;0,1000+J22-J21-O21,J22-J21-O21),""),""),""),""),"")</f>
        <v>#REF!</v>
      </c>
      <c r="Q21" s="4">
        <v>2</v>
      </c>
      <c r="R21" s="8" t="e">
        <f>IF(#REF!&lt;&gt;#REF!,COUNTIFS($M$2:$M$988,$M$2,$C$2:$C$988,#REF!),"")</f>
        <v>#REF!</v>
      </c>
      <c r="S21" s="8" t="e">
        <f>IF(R21&lt;&gt;"",IF(R21=1,"",COUNTIFS($Q$2:$Q$988,"&gt;40",$C$2:$C$988,#REF!)),"")</f>
        <v>#REF!</v>
      </c>
      <c r="V21" s="1"/>
      <c r="W21" s="1"/>
      <c r="X21" s="1"/>
      <c r="Y21" s="3"/>
    </row>
    <row r="22" spans="1:34" x14ac:dyDescent="0.25">
      <c r="A22" s="8">
        <f t="shared" si="0"/>
        <v>59753</v>
      </c>
      <c r="B22" s="14" t="str">
        <f t="shared" si="1"/>
        <v>2017210163553</v>
      </c>
      <c r="C22" s="8" t="str">
        <f t="shared" si="2"/>
        <v>2017210</v>
      </c>
      <c r="D22" s="4">
        <v>2017</v>
      </c>
      <c r="E22" s="4">
        <v>2</v>
      </c>
      <c r="F22" s="4">
        <v>10</v>
      </c>
      <c r="G22" s="4">
        <v>16</v>
      </c>
      <c r="H22" s="4">
        <v>35</v>
      </c>
      <c r="I22" s="4">
        <v>53</v>
      </c>
      <c r="J22" s="4">
        <v>756</v>
      </c>
      <c r="K22" s="4" t="s">
        <v>26</v>
      </c>
      <c r="L22" s="8" t="e">
        <f>IF(#REF!=#REF!,IF(K22="Stroke",IF(K23="Stroke",IF((J23-J22)&lt;0,1000+J23-J22,J23-J22),""),""),"")</f>
        <v>#REF!</v>
      </c>
      <c r="M22" s="4" t="s">
        <v>21</v>
      </c>
      <c r="N22" s="4" t="s">
        <v>27</v>
      </c>
      <c r="O22" s="4">
        <v>7</v>
      </c>
      <c r="P22" s="8" t="e">
        <f>IF(#REF!=#REF!,IF(K22="Stroke",IF(K23="Stroke",IF(#REF!=#REF!,IF(Q22=Q23,IF((J23-J22)&lt;0,1000+J23-J22-O22,J23-J22-O22),""),""),""),""),"")</f>
        <v>#REF!</v>
      </c>
      <c r="Q22" s="4">
        <v>2</v>
      </c>
      <c r="R22" s="8" t="e">
        <f>IF(#REF!&lt;&gt;#REF!,COUNTIFS($K$112:$K$1378,$K$112,#REF!,#REF!),"")</f>
        <v>#REF!</v>
      </c>
      <c r="S22" s="8" t="e">
        <f>IF(AND(#REF!&lt;&gt;#REF!,#REF!=#REF!,M22="positive",M23="negative"),1,"")</f>
        <v>#REF!</v>
      </c>
      <c r="T22" s="8" t="e">
        <f>IF(AND(#REF!=#REF!,K:K="stroke",M:M="positive",S22&lt;&gt;"1"),1,"")</f>
        <v>#REF!</v>
      </c>
      <c r="U22" s="8" t="e">
        <f>IF((AND(R22&lt;&gt;"",W22&lt;&gt;1,K:K="stroke",M:M="negative",#REF!=#REF!)),IF(W22&lt;&gt;0,"",1),"")</f>
        <v>#REF!</v>
      </c>
      <c r="V22" s="8" t="e">
        <f>IF(R22="","",(SUM(S22:U22)+W22))</f>
        <v>#REF!</v>
      </c>
      <c r="W22" s="8" t="e">
        <f>IF(#REF!&lt;&gt;#REF!,COUNTIFS($K$112:$K$1378,"up",#REF!,#REF!),"")</f>
        <v>#REF!</v>
      </c>
      <c r="X22" s="8" t="e">
        <f>IF(#REF!&lt;&gt;#REF!,COUNTIFS($K$112:$K$1378,"SRS",#REF!,#REF!),"")</f>
        <v>#REF!</v>
      </c>
      <c r="Y22" s="8" t="e">
        <f>IF(R22&lt;&gt;"",IF(R22=1,"",COUNTIFS($O$112:$O$1378,"&gt;40",#REF!,#REF!)),"")</f>
        <v>#REF!</v>
      </c>
    </row>
    <row r="23" spans="1:34" x14ac:dyDescent="0.25">
      <c r="A23" s="1">
        <f t="shared" si="0"/>
        <v>59753</v>
      </c>
      <c r="B23" s="2" t="str">
        <f t="shared" si="1"/>
        <v>2017210163553</v>
      </c>
      <c r="C23" s="8" t="str">
        <f t="shared" si="2"/>
        <v>2017210</v>
      </c>
      <c r="D23" s="4">
        <v>2017</v>
      </c>
      <c r="E23" s="4">
        <v>2</v>
      </c>
      <c r="F23" s="4">
        <v>10</v>
      </c>
      <c r="G23" s="4">
        <v>16</v>
      </c>
      <c r="H23" s="4">
        <v>35</v>
      </c>
      <c r="I23" s="4">
        <v>53</v>
      </c>
      <c r="J23" s="4">
        <v>803</v>
      </c>
      <c r="K23" s="4" t="s">
        <v>26</v>
      </c>
      <c r="L23" s="4" t="e">
        <f>IF(#REF!=#REF!,IF(K23="Stroke",IF(K24="Stroke",IF((J24-J23)&lt;0,1000+J24-J23,J24-J23),""),""),"")</f>
        <v>#REF!</v>
      </c>
      <c r="M23" s="4" t="s">
        <v>21</v>
      </c>
      <c r="N23" s="4" t="s">
        <v>27</v>
      </c>
      <c r="O23" s="4">
        <v>3</v>
      </c>
      <c r="P23" s="8" t="e">
        <f>IF(#REF!=#REF!,IF(K23="Stroke",IF(K24="Stroke",IF(#REF!=#REF!,IF(Q23=Q24,IF((J24-J23)&lt;0,1000+J24-J23-O23,J24-J23-O23),""),""),""),""),"")</f>
        <v>#REF!</v>
      </c>
      <c r="Q23" s="4">
        <v>2</v>
      </c>
      <c r="R23" s="8" t="e">
        <f>IF(#REF!&lt;&gt;#REF!,COUNTIFS($M$2:$M$988,$M$2,$C$2:$C$988,#REF!),"")</f>
        <v>#REF!</v>
      </c>
      <c r="S23" s="8" t="e">
        <f>IF(R23&lt;&gt;"",IF(R23=1,"",COUNTIFS($Q$2:$Q$988,"&gt;40",$C$2:$C$988,#REF!)),"")</f>
        <v>#REF!</v>
      </c>
      <c r="V23" s="1"/>
      <c r="W23" s="1"/>
      <c r="X23" s="1"/>
      <c r="Y23" s="3"/>
    </row>
    <row r="24" spans="1:34" x14ac:dyDescent="0.25">
      <c r="A24" s="8">
        <f t="shared" si="0"/>
        <v>59753</v>
      </c>
      <c r="B24" s="14" t="str">
        <f t="shared" si="1"/>
        <v>2017210163553</v>
      </c>
      <c r="C24" s="8" t="str">
        <f t="shared" si="2"/>
        <v>2017210</v>
      </c>
      <c r="D24" s="4">
        <v>2017</v>
      </c>
      <c r="E24" s="4">
        <v>2</v>
      </c>
      <c r="F24" s="4">
        <v>10</v>
      </c>
      <c r="G24" s="4">
        <v>16</v>
      </c>
      <c r="H24" s="4">
        <v>35</v>
      </c>
      <c r="I24" s="4">
        <v>53</v>
      </c>
      <c r="J24" s="4">
        <v>803</v>
      </c>
      <c r="K24" s="4" t="s">
        <v>26</v>
      </c>
      <c r="L24" s="8" t="e">
        <f>IF(#REF!=#REF!,IF(K24="Stroke",IF(K25="Stroke",IF((J25-J24)&lt;0,1000+J25-J24,J25-J24),""),""),"")</f>
        <v>#REF!</v>
      </c>
      <c r="M24" s="4" t="s">
        <v>21</v>
      </c>
      <c r="N24" s="4" t="s">
        <v>27</v>
      </c>
      <c r="O24" s="4">
        <v>3</v>
      </c>
      <c r="P24" s="8" t="e">
        <f>IF(#REF!=#REF!,IF(K24="Stroke",IF(K25="Stroke",IF(#REF!=#REF!,IF(Q24=Q25,IF((J25-J24)&lt;0,1000+J25-J24-O24,J25-J24-O24),""),""),""),""),"")</f>
        <v>#REF!</v>
      </c>
      <c r="Q24" s="4">
        <v>2</v>
      </c>
      <c r="R24" s="8" t="e">
        <f>IF(#REF!&lt;&gt;#REF!,COUNTIFS($K$112:$K$1378,$K$112,#REF!,#REF!),"")</f>
        <v>#REF!</v>
      </c>
      <c r="S24" s="8" t="e">
        <f>IF(AND(#REF!&lt;&gt;#REF!,#REF!=#REF!,M24="positive",M25="negative"),1,"")</f>
        <v>#REF!</v>
      </c>
      <c r="T24" s="8" t="e">
        <f>IF(AND(#REF!=#REF!,K:K="stroke",M:M="positive",S24&lt;&gt;"1"),1,"")</f>
        <v>#REF!</v>
      </c>
      <c r="U24" s="8" t="e">
        <f>IF((AND(R24&lt;&gt;"",W24&lt;&gt;1,K:K="stroke",M:M="negative",#REF!=#REF!)),IF(W24&lt;&gt;0,"",1),"")</f>
        <v>#REF!</v>
      </c>
      <c r="V24" s="8" t="e">
        <f>IF(R24="","",(SUM(S24:U24)+W24))</f>
        <v>#REF!</v>
      </c>
      <c r="W24" s="8" t="e">
        <f>IF(#REF!&lt;&gt;#REF!,COUNTIFS($K$112:$K$1378,"up",#REF!,#REF!),"")</f>
        <v>#REF!</v>
      </c>
      <c r="X24" s="8" t="e">
        <f>IF(#REF!&lt;&gt;#REF!,COUNTIFS($K$112:$K$1378,"SRS",#REF!,#REF!),"")</f>
        <v>#REF!</v>
      </c>
      <c r="Y24" s="8" t="e">
        <f>IF(R24&lt;&gt;"",IF(R24=1,"",COUNTIFS($O$112:$O$1378,"&gt;40",#REF!,#REF!)),"")</f>
        <v>#REF!</v>
      </c>
    </row>
    <row r="25" spans="1:34" x14ac:dyDescent="0.25">
      <c r="A25" s="1">
        <f t="shared" si="0"/>
        <v>59753</v>
      </c>
      <c r="B25" s="2" t="str">
        <f t="shared" si="1"/>
        <v>2017210163553</v>
      </c>
      <c r="C25" s="8" t="str">
        <f t="shared" si="2"/>
        <v>2017210</v>
      </c>
      <c r="D25" s="4">
        <v>2017</v>
      </c>
      <c r="E25" s="4">
        <v>2</v>
      </c>
      <c r="F25" s="4">
        <v>10</v>
      </c>
      <c r="G25" s="4">
        <v>16</v>
      </c>
      <c r="H25" s="4">
        <v>35</v>
      </c>
      <c r="I25" s="4">
        <v>53</v>
      </c>
      <c r="J25" s="4">
        <v>829</v>
      </c>
      <c r="K25" s="4" t="s">
        <v>26</v>
      </c>
      <c r="L25" s="4" t="e">
        <f>IF(#REF!=#REF!,IF(K25="Stroke",IF(K26="Stroke",IF((J26-J25)&lt;0,1000+J26-J25,J26-J25),""),""),"")</f>
        <v>#REF!</v>
      </c>
      <c r="M25" s="4" t="s">
        <v>21</v>
      </c>
      <c r="N25" s="4" t="s">
        <v>27</v>
      </c>
      <c r="O25" s="4">
        <v>4</v>
      </c>
      <c r="P25" s="4" t="e">
        <f>IF(#REF!=#REF!,IF(K25="Stroke",IF(K26="Stroke",IF(#REF!=#REF!,IF(Q25=Q26,IF((J26-J25)&lt;0,1000+J26-J25-O25,J26-J25-O25),""),""),""),""),"")</f>
        <v>#REF!</v>
      </c>
      <c r="Q25" s="4">
        <v>2</v>
      </c>
      <c r="R25" s="8" t="e">
        <f>IF(#REF!&lt;&gt;#REF!,COUNTIFS($M$2:$M$988,$M$2,$C$2:$C$988,#REF!),"")</f>
        <v>#REF!</v>
      </c>
      <c r="S25" s="8" t="e">
        <f>IF(R25&lt;&gt;"",IF(R25=1,"",COUNTIFS($Q$2:$Q$988,"&gt;40",$C$2:$C$988,#REF!)),"")</f>
        <v>#REF!</v>
      </c>
      <c r="V25" s="1"/>
      <c r="W25" s="1"/>
      <c r="X25" s="1"/>
      <c r="Y25" s="3"/>
    </row>
    <row r="26" spans="1:34" x14ac:dyDescent="0.25">
      <c r="A26" s="8">
        <f t="shared" si="0"/>
        <v>59753</v>
      </c>
      <c r="B26" s="14" t="str">
        <f t="shared" si="1"/>
        <v>2017210163553</v>
      </c>
      <c r="C26" s="8" t="str">
        <f t="shared" si="2"/>
        <v>2017210</v>
      </c>
      <c r="D26" s="4">
        <v>2017</v>
      </c>
      <c r="E26" s="4">
        <v>2</v>
      </c>
      <c r="F26" s="4">
        <v>10</v>
      </c>
      <c r="G26" s="4">
        <v>16</v>
      </c>
      <c r="H26" s="4">
        <v>35</v>
      </c>
      <c r="I26" s="4">
        <v>53</v>
      </c>
      <c r="J26" s="4">
        <v>829</v>
      </c>
      <c r="K26" s="4" t="s">
        <v>26</v>
      </c>
      <c r="L26" s="8" t="e">
        <f>IF(#REF!=#REF!,IF(K26="Stroke",IF(K27="Stroke",IF((J27-J26)&lt;0,1000+J27-J26,J27-J26),""),""),"")</f>
        <v>#REF!</v>
      </c>
      <c r="M26" s="4" t="s">
        <v>21</v>
      </c>
      <c r="N26" s="4" t="s">
        <v>27</v>
      </c>
      <c r="O26" s="4">
        <v>4</v>
      </c>
      <c r="P26" s="8" t="e">
        <f>IF(#REF!=#REF!,IF(K26="Stroke",IF(K27="Stroke",IF(#REF!=#REF!,IF(Q26=Q27,IF((J27-J26)&lt;0,1000+J27-J26-O26,J27-J26-O26),""),""),""),""),"")</f>
        <v>#REF!</v>
      </c>
      <c r="Q26" s="4">
        <v>2</v>
      </c>
      <c r="R26" s="8" t="e">
        <f>IF(#REF!&lt;&gt;#REF!,COUNTIFS($K$112:$K$1378,$K$112,#REF!,#REF!),"")</f>
        <v>#REF!</v>
      </c>
      <c r="S26" s="8" t="e">
        <f>IF(AND(#REF!&lt;&gt;#REF!,#REF!=#REF!,M26="positive",M27="negative"),1,"")</f>
        <v>#REF!</v>
      </c>
      <c r="T26" s="8" t="e">
        <f>IF(AND(#REF!=#REF!,K:K="stroke",M:M="positive",S26&lt;&gt;"1"),1,"")</f>
        <v>#REF!</v>
      </c>
      <c r="U26" s="8" t="e">
        <f>IF((AND(R26&lt;&gt;"",W26&lt;&gt;1,K:K="stroke",M:M="negative",#REF!=#REF!)),IF(W26&lt;&gt;0,"",1),"")</f>
        <v>#REF!</v>
      </c>
      <c r="V26" s="8" t="e">
        <f>IF(R26="","",(SUM(S26:U26)+W26))</f>
        <v>#REF!</v>
      </c>
      <c r="W26" s="8" t="e">
        <f>IF(#REF!&lt;&gt;#REF!,COUNTIFS($K$112:$K$1378,"up",#REF!,#REF!),"")</f>
        <v>#REF!</v>
      </c>
      <c r="X26" s="8" t="e">
        <f>IF(#REF!&lt;&gt;#REF!,COUNTIFS($K$112:$K$1378,"SRS",#REF!,#REF!),"")</f>
        <v>#REF!</v>
      </c>
      <c r="Y26" s="8" t="e">
        <f>IF(R26&lt;&gt;"",IF(R26=1,"",COUNTIFS($O$112:$O$1378,"&gt;40",#REF!,#REF!)),"")</f>
        <v>#REF!</v>
      </c>
    </row>
    <row r="27" spans="1:34" x14ac:dyDescent="0.25">
      <c r="A27" s="1">
        <f t="shared" si="0"/>
        <v>59753</v>
      </c>
      <c r="B27" s="2" t="str">
        <f t="shared" si="1"/>
        <v>2017210163553</v>
      </c>
      <c r="C27" s="8" t="str">
        <f t="shared" si="2"/>
        <v>2017210</v>
      </c>
      <c r="D27" s="4">
        <v>2017</v>
      </c>
      <c r="E27" s="4">
        <v>2</v>
      </c>
      <c r="F27" s="4">
        <v>10</v>
      </c>
      <c r="G27" s="4">
        <v>16</v>
      </c>
      <c r="H27" s="4">
        <v>35</v>
      </c>
      <c r="I27" s="4">
        <v>53</v>
      </c>
      <c r="J27" s="4">
        <v>863</v>
      </c>
      <c r="K27" s="4" t="s">
        <v>26</v>
      </c>
      <c r="L27" s="4" t="e">
        <f>IF(#REF!=#REF!,IF(K27="Stroke",IF(K28="Stroke",IF((J28-J27)&lt;0,1000+J28-J27,J28-J27),""),""),"")</f>
        <v>#REF!</v>
      </c>
      <c r="M27" s="4" t="s">
        <v>21</v>
      </c>
      <c r="N27" s="4" t="s">
        <v>27</v>
      </c>
      <c r="O27" s="4">
        <v>1</v>
      </c>
      <c r="P27" s="4" t="e">
        <f>IF(#REF!=#REF!,IF(K27="Stroke",IF(K28="Stroke",IF(#REF!=#REF!,IF(Q27=Q28,IF((J28-J27)&lt;0,1000+J28-J27-O27,J28-J27-O27),""),""),""),""),"")</f>
        <v>#REF!</v>
      </c>
      <c r="Q27" s="4">
        <v>2</v>
      </c>
      <c r="R27" s="8" t="e">
        <f>IF(#REF!&lt;&gt;#REF!,COUNTIFS($M$2:$M$988,$M$2,$C$2:$C$988,#REF!),"")</f>
        <v>#REF!</v>
      </c>
      <c r="S27" s="8" t="e">
        <f>IF(R27&lt;&gt;"",IF(R27=1,"",COUNTIFS($Q$2:$Q$988,"&gt;40",$C$2:$C$988,#REF!)),"")</f>
        <v>#REF!</v>
      </c>
      <c r="V27" s="1"/>
      <c r="W27" s="1"/>
      <c r="X27" s="1"/>
      <c r="Y27" s="3"/>
    </row>
    <row r="28" spans="1:34" x14ac:dyDescent="0.25">
      <c r="A28" s="8">
        <f t="shared" si="0"/>
        <v>59753</v>
      </c>
      <c r="B28" s="14" t="str">
        <f t="shared" si="1"/>
        <v>2017210163553</v>
      </c>
      <c r="C28" s="8" t="str">
        <f t="shared" si="2"/>
        <v>2017210</v>
      </c>
      <c r="D28" s="4">
        <v>2017</v>
      </c>
      <c r="E28" s="4">
        <v>2</v>
      </c>
      <c r="F28" s="4">
        <v>10</v>
      </c>
      <c r="G28" s="4">
        <v>16</v>
      </c>
      <c r="H28" s="4">
        <v>35</v>
      </c>
      <c r="I28" s="4">
        <v>53</v>
      </c>
      <c r="J28" s="4">
        <v>863</v>
      </c>
      <c r="K28" s="4" t="s">
        <v>26</v>
      </c>
      <c r="L28" s="8" t="e">
        <f>IF(#REF!=#REF!,IF(K28="Stroke",IF(K29="Stroke",IF((J29-J28)&lt;0,1000+J29-J28,J29-J28),""),""),"")</f>
        <v>#REF!</v>
      </c>
      <c r="M28" s="4" t="s">
        <v>21</v>
      </c>
      <c r="N28" s="4" t="s">
        <v>27</v>
      </c>
      <c r="O28" s="4">
        <v>1</v>
      </c>
      <c r="P28" s="8" t="e">
        <f>IF(#REF!=#REF!,IF(K28="Stroke",IF(K29="Stroke",IF(#REF!=#REF!,IF(Q28=Q29,IF((J29-J28)&lt;0,1000+J29-J28-O28,J29-J28-O28),""),""),""),""),"")</f>
        <v>#REF!</v>
      </c>
      <c r="Q28" s="4">
        <v>2</v>
      </c>
      <c r="R28" s="8" t="e">
        <f>IF(#REF!&lt;&gt;#REF!,COUNTIFS($K$112:$K$1378,$K$112,#REF!,#REF!),"")</f>
        <v>#REF!</v>
      </c>
      <c r="S28" s="8" t="e">
        <f>IF(AND(#REF!&lt;&gt;#REF!,#REF!=#REF!,M28="positive",M29="negative"),1,"")</f>
        <v>#REF!</v>
      </c>
      <c r="T28" s="8" t="e">
        <f>IF(AND(#REF!=#REF!,K:K="stroke",M:M="positive",S28&lt;&gt;"1"),1,"")</f>
        <v>#REF!</v>
      </c>
      <c r="U28" s="8" t="e">
        <f>IF((AND(R28&lt;&gt;"",W28&lt;&gt;1,K:K="stroke",M:M="negative",#REF!=#REF!)),IF(W28&lt;&gt;0,"",1),"")</f>
        <v>#REF!</v>
      </c>
      <c r="V28" s="8" t="e">
        <f>IF(R28="","",(SUM(S28:U28)+W28))</f>
        <v>#REF!</v>
      </c>
      <c r="W28" s="8" t="e">
        <f>IF(#REF!&lt;&gt;#REF!,COUNTIFS($K$112:$K$1378,"up",#REF!,#REF!),"")</f>
        <v>#REF!</v>
      </c>
      <c r="X28" s="8" t="e">
        <f>IF(#REF!&lt;&gt;#REF!,COUNTIFS($K$112:$K$1378,"SRS",#REF!,#REF!),"")</f>
        <v>#REF!</v>
      </c>
      <c r="Y28" s="8" t="e">
        <f>IF(R28&lt;&gt;"",IF(R28=1,"",COUNTIFS($O$112:$O$1378,"&gt;40",#REF!,#REF!)),"")</f>
        <v>#REF!</v>
      </c>
    </row>
    <row r="29" spans="1:34" x14ac:dyDescent="0.25">
      <c r="A29" s="1">
        <f t="shared" si="0"/>
        <v>59753</v>
      </c>
      <c r="B29" s="2" t="str">
        <f t="shared" si="1"/>
        <v>2017210163553</v>
      </c>
      <c r="C29" s="8" t="str">
        <f t="shared" si="2"/>
        <v>2017210</v>
      </c>
      <c r="D29" s="4">
        <v>2017</v>
      </c>
      <c r="E29" s="4">
        <v>2</v>
      </c>
      <c r="F29" s="4">
        <v>10</v>
      </c>
      <c r="G29" s="4">
        <v>16</v>
      </c>
      <c r="H29" s="4">
        <v>35</v>
      </c>
      <c r="I29" s="4">
        <v>53</v>
      </c>
      <c r="J29" s="4">
        <v>888</v>
      </c>
      <c r="K29" s="4" t="s">
        <v>26</v>
      </c>
      <c r="L29" s="4" t="e">
        <f>IF(#REF!=#REF!,IF(K29="Stroke",IF(K30="Stroke",IF((J30-J29)&lt;0,1000+J30-J29,J30-J29),""),""),"")</f>
        <v>#REF!</v>
      </c>
      <c r="M29" s="4" t="s">
        <v>21</v>
      </c>
      <c r="N29" s="4" t="s">
        <v>27</v>
      </c>
      <c r="O29" s="4">
        <v>2</v>
      </c>
      <c r="P29" s="4" t="e">
        <f>IF(#REF!=#REF!,IF(K29="Stroke",IF(K30="Stroke",IF(#REF!=#REF!,IF(Q29=Q30,IF((J30-J29)&lt;0,1000+J30-J29-O29,J30-J29-O29),""),""),""),""),"")</f>
        <v>#REF!</v>
      </c>
      <c r="Q29" s="4">
        <v>2</v>
      </c>
      <c r="R29" s="8" t="e">
        <f>IF(#REF!&lt;&gt;#REF!,COUNTIFS($M$2:$M$988,$M$2,$C$2:$C$988,#REF!),"")</f>
        <v>#REF!</v>
      </c>
      <c r="S29" s="8" t="e">
        <f>IF(R29&lt;&gt;"",IF(R29=1,"",COUNTIFS($Q$2:$Q$988,"&gt;40",$C$2:$C$988,#REF!)),"")</f>
        <v>#REF!</v>
      </c>
      <c r="V29" s="1"/>
      <c r="W29" s="1"/>
      <c r="X29" s="1"/>
      <c r="Y29" s="3"/>
    </row>
    <row r="30" spans="1:34" x14ac:dyDescent="0.25">
      <c r="A30" s="8">
        <f t="shared" si="0"/>
        <v>59753</v>
      </c>
      <c r="B30" s="14" t="str">
        <f t="shared" si="1"/>
        <v>2017210163553</v>
      </c>
      <c r="C30" s="8" t="str">
        <f t="shared" si="2"/>
        <v>2017210</v>
      </c>
      <c r="D30" s="4">
        <v>2017</v>
      </c>
      <c r="E30" s="4">
        <v>2</v>
      </c>
      <c r="F30" s="4">
        <v>10</v>
      </c>
      <c r="G30" s="4">
        <v>16</v>
      </c>
      <c r="H30" s="4">
        <v>35</v>
      </c>
      <c r="I30" s="4">
        <v>53</v>
      </c>
      <c r="J30" s="4">
        <v>888</v>
      </c>
      <c r="K30" s="4" t="s">
        <v>26</v>
      </c>
      <c r="L30" s="8" t="e">
        <f>IF(#REF!=#REF!,IF(K30="Stroke",IF(K31="Stroke",IF((J31-J30)&lt;0,1000+J31-J30,J31-J30),""),""),"")</f>
        <v>#REF!</v>
      </c>
      <c r="M30" s="4" t="s">
        <v>21</v>
      </c>
      <c r="N30" s="4" t="s">
        <v>27</v>
      </c>
      <c r="O30" s="4">
        <v>2</v>
      </c>
      <c r="P30" s="8" t="e">
        <f>IF(#REF!=#REF!,IF(K30="Stroke",IF(K31="Stroke",IF(#REF!=#REF!,IF(Q30=Q31,IF((J31-J30)&lt;0,1000+J31-J30-O30,J31-J30-O30),""),""),""),""),"")</f>
        <v>#REF!</v>
      </c>
      <c r="Q30" s="4">
        <v>2</v>
      </c>
      <c r="R30" s="8" t="e">
        <f>IF(#REF!&lt;&gt;#REF!,COUNTIFS($K$112:$K$1378,$K$112,#REF!,#REF!),"")</f>
        <v>#REF!</v>
      </c>
      <c r="S30" s="8" t="e">
        <f>IF(AND(#REF!&lt;&gt;#REF!,#REF!=#REF!,M30="positive",M31="negative"),1,"")</f>
        <v>#REF!</v>
      </c>
      <c r="T30" s="8" t="e">
        <f>IF(AND(#REF!=#REF!,K:K="stroke",M:M="positive",S30&lt;&gt;"1"),1,"")</f>
        <v>#REF!</v>
      </c>
      <c r="U30" s="8" t="e">
        <f>IF((AND(R30&lt;&gt;"",W30&lt;&gt;1,K:K="stroke",M:M="negative",#REF!=#REF!)),IF(W30&lt;&gt;0,"",1),"")</f>
        <v>#REF!</v>
      </c>
      <c r="V30" s="8" t="e">
        <f>IF(R30="","",(SUM(S30:U30)+W30))</f>
        <v>#REF!</v>
      </c>
      <c r="W30" s="8" t="e">
        <f>IF(#REF!&lt;&gt;#REF!,COUNTIFS($K$112:$K$1378,"up",#REF!,#REF!),"")</f>
        <v>#REF!</v>
      </c>
      <c r="X30" s="8" t="e">
        <f>IF(#REF!&lt;&gt;#REF!,COUNTIFS($K$112:$K$1378,"SRS",#REF!,#REF!),"")</f>
        <v>#REF!</v>
      </c>
      <c r="Y30" s="8" t="e">
        <f>IF(R30&lt;&gt;"",IF(R30=1,"",COUNTIFS($O$112:$O$1378,"&gt;40",#REF!,#REF!)),"")</f>
        <v>#REF!</v>
      </c>
    </row>
    <row r="31" spans="1:34" x14ac:dyDescent="0.25">
      <c r="A31" s="1">
        <f t="shared" si="0"/>
        <v>59753</v>
      </c>
      <c r="B31" s="2" t="str">
        <f t="shared" si="1"/>
        <v>2017210163553</v>
      </c>
      <c r="C31" s="8" t="str">
        <f t="shared" si="2"/>
        <v>2017210</v>
      </c>
      <c r="D31" s="4">
        <v>2017</v>
      </c>
      <c r="E31" s="4">
        <v>2</v>
      </c>
      <c r="F31" s="4">
        <v>10</v>
      </c>
      <c r="G31" s="4">
        <v>16</v>
      </c>
      <c r="H31" s="4">
        <v>35</v>
      </c>
      <c r="I31" s="4">
        <v>53</v>
      </c>
      <c r="J31" s="4">
        <v>903</v>
      </c>
      <c r="K31" s="4" t="s">
        <v>26</v>
      </c>
      <c r="L31" s="4" t="e">
        <f>IF(#REF!=#REF!,IF(K31="Stroke",IF(K32="Stroke",IF((J32-J31)&lt;0,1000+J32-J31,J32-J31),""),""),"")</f>
        <v>#REF!</v>
      </c>
      <c r="M31" s="4" t="s">
        <v>21</v>
      </c>
      <c r="N31" s="4" t="s">
        <v>27</v>
      </c>
      <c r="O31" s="4">
        <v>2</v>
      </c>
      <c r="P31" s="4" t="e">
        <f>IF(#REF!=#REF!,IF(K31="Stroke",IF(K32="Stroke",IF(#REF!=#REF!,IF(Q31=Q32,IF((J32-J31)&lt;0,1000+J32-J31-O31,J32-J31-O31),""),""),""),""),"")</f>
        <v>#REF!</v>
      </c>
      <c r="Q31" s="4">
        <v>2</v>
      </c>
      <c r="R31" s="8" t="e">
        <f>IF(#REF!&lt;&gt;#REF!,COUNTIFS($M$2:$M$988,$M$2,$C$2:$C$988,#REF!),"")</f>
        <v>#REF!</v>
      </c>
      <c r="S31" s="8" t="e">
        <f>IF(R31&lt;&gt;"",IF(R31=1,"",COUNTIFS($Q$2:$Q$988,"&gt;40",$C$2:$C$988,#REF!)),"")</f>
        <v>#REF!</v>
      </c>
      <c r="V31" s="1"/>
      <c r="W31" s="1"/>
      <c r="X31" s="1"/>
      <c r="Y31" s="3"/>
    </row>
    <row r="32" spans="1:34" x14ac:dyDescent="0.25">
      <c r="A32" s="8">
        <f t="shared" si="0"/>
        <v>59753</v>
      </c>
      <c r="B32" s="14" t="str">
        <f t="shared" si="1"/>
        <v>2017210163553</v>
      </c>
      <c r="C32" s="8" t="str">
        <f t="shared" si="2"/>
        <v>2017210</v>
      </c>
      <c r="D32" s="4">
        <v>2017</v>
      </c>
      <c r="E32" s="4">
        <v>2</v>
      </c>
      <c r="F32" s="4">
        <v>10</v>
      </c>
      <c r="G32" s="4">
        <v>16</v>
      </c>
      <c r="H32" s="4">
        <v>35</v>
      </c>
      <c r="I32" s="4">
        <v>53</v>
      </c>
      <c r="J32" s="4">
        <v>903</v>
      </c>
      <c r="K32" s="4" t="s">
        <v>26</v>
      </c>
      <c r="L32" s="8" t="e">
        <f>IF(#REF!=#REF!,IF(K32="Stroke",IF(K33="Stroke",IF((J33-J32)&lt;0,1000+J33-J32,J33-J32),""),""),"")</f>
        <v>#REF!</v>
      </c>
      <c r="M32" s="4" t="s">
        <v>21</v>
      </c>
      <c r="N32" s="4" t="s">
        <v>27</v>
      </c>
      <c r="O32" s="4">
        <v>2</v>
      </c>
      <c r="P32" s="8" t="e">
        <f>IF(#REF!=#REF!,IF(K32="Stroke",IF(K33="Stroke",IF(#REF!=#REF!,IF(Q32=Q33,IF((J33-J32)&lt;0,1000+J33-J32-O32,J33-J32-O32),""),""),""),""),"")</f>
        <v>#REF!</v>
      </c>
      <c r="Q32" s="4">
        <v>2</v>
      </c>
      <c r="R32" s="8" t="e">
        <f>IF(#REF!&lt;&gt;#REF!,COUNTIFS($K$112:$K$1378,$K$112,#REF!,#REF!),"")</f>
        <v>#REF!</v>
      </c>
      <c r="S32" s="8" t="e">
        <f>IF(AND(#REF!&lt;&gt;#REF!,#REF!=#REF!,M32="positive",M33="negative"),1,"")</f>
        <v>#REF!</v>
      </c>
      <c r="T32" s="8" t="e">
        <f>IF(AND(#REF!=#REF!,K:K="stroke",M:M="positive",S32&lt;&gt;"1"),1,"")</f>
        <v>#REF!</v>
      </c>
      <c r="U32" s="8" t="e">
        <f>IF((AND(R32&lt;&gt;"",W32&lt;&gt;1,K:K="stroke",M:M="negative",#REF!=#REF!)),IF(W32&lt;&gt;0,"",1),"")</f>
        <v>#REF!</v>
      </c>
      <c r="V32" s="8" t="e">
        <f>IF(R32="","",(SUM(S32:U32)+W32))</f>
        <v>#REF!</v>
      </c>
      <c r="W32" s="8" t="e">
        <f>IF(#REF!&lt;&gt;#REF!,COUNTIFS($K$112:$K$1378,"up",#REF!,#REF!),"")</f>
        <v>#REF!</v>
      </c>
      <c r="X32" s="8" t="e">
        <f>IF(#REF!&lt;&gt;#REF!,COUNTIFS($K$112:$K$1378,"SRS",#REF!,#REF!),"")</f>
        <v>#REF!</v>
      </c>
      <c r="Y32" s="8" t="e">
        <f>IF(R32&lt;&gt;"",IF(R32=1,"",COUNTIFS($O$112:$O$1378,"&gt;40",#REF!,#REF!)),"")</f>
        <v>#REF!</v>
      </c>
    </row>
    <row r="33" spans="1:34" x14ac:dyDescent="0.25">
      <c r="A33" s="1">
        <f t="shared" si="0"/>
        <v>59753</v>
      </c>
      <c r="B33" s="2" t="str">
        <f t="shared" si="1"/>
        <v>2017210163553</v>
      </c>
      <c r="C33" s="8" t="str">
        <f t="shared" si="2"/>
        <v>2017210</v>
      </c>
      <c r="D33" s="4">
        <v>2017</v>
      </c>
      <c r="E33" s="4">
        <v>2</v>
      </c>
      <c r="F33" s="4">
        <v>10</v>
      </c>
      <c r="G33" s="4">
        <v>16</v>
      </c>
      <c r="H33" s="4">
        <v>35</v>
      </c>
      <c r="I33" s="4">
        <v>53</v>
      </c>
      <c r="J33" s="4">
        <v>921</v>
      </c>
      <c r="K33" s="4" t="s">
        <v>26</v>
      </c>
      <c r="L33" s="4" t="e">
        <f>IF(#REF!=#REF!,IF(K33="Stroke",IF(K34="Stroke",IF((J34-J33)&lt;0,1000+J34-J33,J34-J33),""),""),"")</f>
        <v>#REF!</v>
      </c>
      <c r="M33" s="4" t="s">
        <v>21</v>
      </c>
      <c r="N33" s="4" t="s">
        <v>27</v>
      </c>
      <c r="O33" s="4">
        <v>1</v>
      </c>
      <c r="P33" s="4" t="e">
        <f>IF(#REF!=#REF!,IF(K33="Stroke",IF(K34="Stroke",IF(#REF!=#REF!,IF(Q33=Q34,IF((J34-J33)&lt;0,1000+J34-J33-O33,J34-J33-O33),""),""),""),""),"")</f>
        <v>#REF!</v>
      </c>
      <c r="Q33" s="4">
        <v>2</v>
      </c>
      <c r="R33" s="8" t="e">
        <f>IF(#REF!&lt;&gt;#REF!,COUNTIFS($M$2:$M$988,$M$2,$C$2:$C$988,#REF!),"")</f>
        <v>#REF!</v>
      </c>
      <c r="S33" s="8" t="e">
        <f>IF(R33&lt;&gt;"",IF(R33=1,"",COUNTIFS($Q$2:$Q$988,"&gt;40",$C$2:$C$988,#REF!)),"")</f>
        <v>#REF!</v>
      </c>
      <c r="V33" s="1"/>
      <c r="W33" s="1"/>
      <c r="X33" s="1"/>
      <c r="Y33" s="3"/>
    </row>
    <row r="34" spans="1:34" x14ac:dyDescent="0.25">
      <c r="A34" s="8">
        <f t="shared" si="0"/>
        <v>59753</v>
      </c>
      <c r="B34" s="14" t="str">
        <f t="shared" si="1"/>
        <v>2017210163553</v>
      </c>
      <c r="C34" s="8" t="str">
        <f t="shared" si="2"/>
        <v>2017210</v>
      </c>
      <c r="D34" s="4">
        <v>2017</v>
      </c>
      <c r="E34" s="4">
        <v>2</v>
      </c>
      <c r="F34" s="4">
        <v>10</v>
      </c>
      <c r="G34" s="4">
        <v>16</v>
      </c>
      <c r="H34" s="4">
        <v>35</v>
      </c>
      <c r="I34" s="4">
        <v>53</v>
      </c>
      <c r="J34" s="4">
        <v>921</v>
      </c>
      <c r="K34" s="4" t="s">
        <v>26</v>
      </c>
      <c r="L34" s="8" t="e">
        <f>IF(#REF!=#REF!,IF(K34="Stroke",IF(K35="Stroke",IF((J35-J34)&lt;0,1000+J35-J34,J35-J34),""),""),"")</f>
        <v>#REF!</v>
      </c>
      <c r="M34" s="4" t="s">
        <v>21</v>
      </c>
      <c r="N34" s="4" t="s">
        <v>27</v>
      </c>
      <c r="O34" s="4">
        <v>1</v>
      </c>
      <c r="P34" s="8" t="e">
        <f>IF(#REF!=#REF!,IF(K34="Stroke",IF(K35="Stroke",IF(#REF!=#REF!,IF(Q34=Q35,IF((J35-J34)&lt;0,1000+J35-J34-O34,J35-J34-O34),""),""),""),""),"")</f>
        <v>#REF!</v>
      </c>
      <c r="Q34" s="4">
        <v>2</v>
      </c>
      <c r="R34" s="8" t="e">
        <f>IF(#REF!&lt;&gt;#REF!,COUNTIFS($K$112:$K$1378,$K$112,#REF!,#REF!),"")</f>
        <v>#REF!</v>
      </c>
      <c r="S34" s="8" t="e">
        <f>IF(AND(#REF!&lt;&gt;#REF!,#REF!=#REF!,M34="positive",M35="negative"),1,"")</f>
        <v>#REF!</v>
      </c>
      <c r="T34" s="8" t="e">
        <f>IF(AND(#REF!=#REF!,K:K="stroke",M:M="positive",S34&lt;&gt;"1"),1,"")</f>
        <v>#REF!</v>
      </c>
      <c r="U34" s="8" t="e">
        <f>IF((AND(R34&lt;&gt;"",W34&lt;&gt;1,K:K="stroke",M:M="negative",#REF!=#REF!)),IF(W34&lt;&gt;0,"",1),"")</f>
        <v>#REF!</v>
      </c>
      <c r="V34" s="8" t="e">
        <f>IF(R34="","",(SUM(S34:U34)+W34))</f>
        <v>#REF!</v>
      </c>
      <c r="W34" s="8" t="e">
        <f>IF(#REF!&lt;&gt;#REF!,COUNTIFS($K$112:$K$1378,"up",#REF!,#REF!),"")</f>
        <v>#REF!</v>
      </c>
      <c r="X34" s="8" t="e">
        <f>IF(#REF!&lt;&gt;#REF!,COUNTIFS($K$112:$K$1378,"SRS",#REF!,#REF!),"")</f>
        <v>#REF!</v>
      </c>
      <c r="Y34" s="8" t="e">
        <f>IF(R34&lt;&gt;"",IF(R34=1,"",COUNTIFS($O$112:$O$1378,"&gt;40",#REF!,#REF!)),"")</f>
        <v>#REF!</v>
      </c>
    </row>
    <row r="35" spans="1:34" x14ac:dyDescent="0.25">
      <c r="A35" s="1">
        <f t="shared" si="0"/>
        <v>59753</v>
      </c>
      <c r="B35" s="2" t="str">
        <f t="shared" si="1"/>
        <v>2017210163553</v>
      </c>
      <c r="C35" s="8" t="str">
        <f t="shared" si="2"/>
        <v>2017210</v>
      </c>
      <c r="D35" s="4">
        <v>2017</v>
      </c>
      <c r="E35" s="4">
        <v>2</v>
      </c>
      <c r="F35" s="4">
        <v>10</v>
      </c>
      <c r="G35" s="4">
        <v>16</v>
      </c>
      <c r="H35" s="4">
        <v>35</v>
      </c>
      <c r="I35" s="4">
        <v>53</v>
      </c>
      <c r="J35" s="4">
        <v>942</v>
      </c>
      <c r="K35" s="4" t="s">
        <v>26</v>
      </c>
      <c r="L35" s="4" t="e">
        <f>IF(#REF!=#REF!,IF(K35="Stroke",IF(K36="Stroke",IF((J36-J35)&lt;0,1000+J36-J35,J36-J35),""),""),"")</f>
        <v>#REF!</v>
      </c>
      <c r="M35" s="4" t="s">
        <v>21</v>
      </c>
      <c r="N35" s="4" t="s">
        <v>27</v>
      </c>
      <c r="O35" s="4">
        <v>1</v>
      </c>
      <c r="P35" s="4" t="e">
        <f>IF(#REF!=#REF!,IF(K35="Stroke",IF(K36="Stroke",IF(#REF!=#REF!,IF(Q35=Q36,IF((J36-J35)&lt;0,1000+J36-J35-O35,J36-J35-O35),""),""),""),""),"")</f>
        <v>#REF!</v>
      </c>
      <c r="Q35" s="4">
        <v>2</v>
      </c>
      <c r="R35" s="8" t="e">
        <f>IF(#REF!&lt;&gt;#REF!,COUNTIFS($M$2:$M$988,$M$2,$C$2:$C$988,#REF!),"")</f>
        <v>#REF!</v>
      </c>
      <c r="S35" s="8" t="e">
        <f>IF(R35&lt;&gt;"",IF(R35=1,"",COUNTIFS($Q$2:$Q$988,"&gt;40",$C$2:$C$988,#REF!)),"")</f>
        <v>#REF!</v>
      </c>
      <c r="V35" s="1"/>
      <c r="W35" s="1"/>
      <c r="X35" s="1"/>
      <c r="Y35" s="3"/>
    </row>
    <row r="36" spans="1:34" x14ac:dyDescent="0.25">
      <c r="A36" s="8">
        <f t="shared" si="0"/>
        <v>59753</v>
      </c>
      <c r="B36" s="14" t="str">
        <f t="shared" si="1"/>
        <v>2017210163553</v>
      </c>
      <c r="C36" s="8" t="str">
        <f t="shared" si="2"/>
        <v>2017210</v>
      </c>
      <c r="D36" s="4">
        <v>2017</v>
      </c>
      <c r="E36" s="4">
        <v>2</v>
      </c>
      <c r="F36" s="4">
        <v>10</v>
      </c>
      <c r="G36" s="4">
        <v>16</v>
      </c>
      <c r="H36" s="4">
        <v>35</v>
      </c>
      <c r="I36" s="4">
        <v>53</v>
      </c>
      <c r="J36" s="4">
        <v>942</v>
      </c>
      <c r="K36" s="4" t="s">
        <v>26</v>
      </c>
      <c r="L36" s="8" t="e">
        <f>IF(#REF!=#REF!,IF(K36="Stroke",IF(K37="Stroke",IF((J37-J36)&lt;0,1000+J37-J36,J37-J36),""),""),"")</f>
        <v>#REF!</v>
      </c>
      <c r="M36" s="4" t="s">
        <v>21</v>
      </c>
      <c r="N36" s="4" t="s">
        <v>27</v>
      </c>
      <c r="O36" s="4">
        <v>1</v>
      </c>
      <c r="P36" s="8" t="e">
        <f>IF(#REF!=#REF!,IF(K36="Stroke",IF(K37="Stroke",IF(#REF!=#REF!,IF(Q36=Q37,IF((J37-J36)&lt;0,1000+J37-J36-O36,J37-J36-O36),""),""),""),""),"")</f>
        <v>#REF!</v>
      </c>
      <c r="Q36" s="4">
        <v>2</v>
      </c>
      <c r="R36" s="8" t="e">
        <f>IF(#REF!&lt;&gt;#REF!,COUNTIFS($K$112:$K$1378,$K$112,#REF!,#REF!),"")</f>
        <v>#REF!</v>
      </c>
      <c r="S36" s="8" t="e">
        <f>IF(AND(#REF!&lt;&gt;#REF!,#REF!=#REF!,M36="positive",M37="negative"),1,"")</f>
        <v>#REF!</v>
      </c>
      <c r="T36" s="8" t="e">
        <f>IF(AND(#REF!=#REF!,K:K="stroke",M:M="positive",S36&lt;&gt;"1"),1,"")</f>
        <v>#REF!</v>
      </c>
      <c r="U36" s="8" t="e">
        <f>IF((AND(R36&lt;&gt;"",W36&lt;&gt;1,K:K="stroke",M:M="negative",#REF!=#REF!)),IF(W36&lt;&gt;0,"",1),"")</f>
        <v>#REF!</v>
      </c>
      <c r="V36" s="8" t="e">
        <f>IF(R36="","",(SUM(S36:U36)+W36))</f>
        <v>#REF!</v>
      </c>
      <c r="W36" s="8" t="e">
        <f>IF(#REF!&lt;&gt;#REF!,COUNTIFS($K$112:$K$1378,"up",#REF!,#REF!),"")</f>
        <v>#REF!</v>
      </c>
      <c r="X36" s="8" t="e">
        <f>IF(#REF!&lt;&gt;#REF!,COUNTIFS($K$112:$K$1378,"SRS",#REF!,#REF!),"")</f>
        <v>#REF!</v>
      </c>
      <c r="Y36" s="8" t="e">
        <f>IF(R36&lt;&gt;"",IF(R36=1,"",COUNTIFS($O$112:$O$1378,"&gt;40",#REF!,#REF!)),"")</f>
        <v>#REF!</v>
      </c>
    </row>
    <row r="37" spans="1:34" x14ac:dyDescent="0.25">
      <c r="A37" s="1">
        <f t="shared" si="0"/>
        <v>59753</v>
      </c>
      <c r="B37" s="2" t="str">
        <f t="shared" si="1"/>
        <v>2017210163553</v>
      </c>
      <c r="C37" s="8" t="str">
        <f t="shared" si="2"/>
        <v>2017210</v>
      </c>
      <c r="D37" s="4">
        <v>2017</v>
      </c>
      <c r="E37" s="4">
        <v>2</v>
      </c>
      <c r="F37" s="4">
        <v>10</v>
      </c>
      <c r="G37" s="4">
        <v>16</v>
      </c>
      <c r="H37" s="4">
        <v>35</v>
      </c>
      <c r="I37" s="4">
        <v>53</v>
      </c>
      <c r="J37" s="4">
        <v>959</v>
      </c>
      <c r="K37" s="4" t="s">
        <v>26</v>
      </c>
      <c r="L37" s="4" t="e">
        <f>IF(#REF!=#REF!,IF(K37="Stroke",IF(K38="Stroke",IF((J38-J37)&lt;0,1000+J38-J37,J38-J37),""),""),"")</f>
        <v>#REF!</v>
      </c>
      <c r="M37" s="4" t="s">
        <v>21</v>
      </c>
      <c r="N37" s="4" t="s">
        <v>27</v>
      </c>
      <c r="O37" s="4">
        <v>2</v>
      </c>
      <c r="P37" s="4" t="e">
        <f>IF(#REF!=#REF!,IF(K37="Stroke",IF(K38="Stroke",IF(#REF!=#REF!,IF(Q37=Q38,IF((J38-J37)&lt;0,1000+J38-J37-O37,J38-J37-O37),""),""),""),""),"")</f>
        <v>#REF!</v>
      </c>
      <c r="Q37" s="4">
        <v>2</v>
      </c>
      <c r="R37" s="8" t="e">
        <f>IF(#REF!&lt;&gt;#REF!,COUNTIFS($M$2:$M$988,$M$2,$C$2:$C$988,#REF!),"")</f>
        <v>#REF!</v>
      </c>
      <c r="S37" s="8" t="e">
        <f>IF(R37&lt;&gt;"",IF(R37=1,"",COUNTIFS($Q$2:$Q$988,"&gt;40",$C$2:$C$988,#REF!)),"")</f>
        <v>#REF!</v>
      </c>
      <c r="V37" s="1"/>
      <c r="W37" s="1"/>
      <c r="X37" s="1"/>
      <c r="Y37" s="3"/>
    </row>
    <row r="38" spans="1:34" s="7" customFormat="1" x14ac:dyDescent="0.25">
      <c r="A38" s="8">
        <f t="shared" si="0"/>
        <v>59753</v>
      </c>
      <c r="B38" s="14" t="str">
        <f t="shared" si="1"/>
        <v>2017210163553</v>
      </c>
      <c r="C38" s="8" t="str">
        <f t="shared" si="2"/>
        <v>2017210</v>
      </c>
      <c r="D38" s="4">
        <v>2017</v>
      </c>
      <c r="E38" s="4">
        <v>2</v>
      </c>
      <c r="F38" s="4">
        <v>10</v>
      </c>
      <c r="G38" s="4">
        <v>16</v>
      </c>
      <c r="H38" s="4">
        <v>35</v>
      </c>
      <c r="I38" s="4">
        <v>53</v>
      </c>
      <c r="J38" s="4">
        <v>959</v>
      </c>
      <c r="K38" s="4" t="s">
        <v>26</v>
      </c>
      <c r="L38" s="8" t="e">
        <f>IF(#REF!=#REF!,IF(K38="Stroke",IF(K39="Stroke",IF((J39-J38)&lt;0,1000+J39-J38,J39-J38),""),""),"")</f>
        <v>#REF!</v>
      </c>
      <c r="M38" s="4" t="s">
        <v>21</v>
      </c>
      <c r="N38" s="4" t="s">
        <v>27</v>
      </c>
      <c r="O38" s="4">
        <v>2</v>
      </c>
      <c r="P38" s="8" t="e">
        <f>IF(#REF!=#REF!,IF(K38="Stroke",IF(K39="Stroke",IF(#REF!=#REF!,IF(Q38=Q39,IF((J39-J38)&lt;0,1000+J39-J38-O38,J39-J38-O38),""),""),""),""),"")</f>
        <v>#REF!</v>
      </c>
      <c r="Q38" s="4">
        <v>2</v>
      </c>
      <c r="R38" s="8" t="e">
        <f>IF(#REF!&lt;&gt;#REF!,COUNTIFS($K$112:$K$1378,$K$112,#REF!,#REF!),"")</f>
        <v>#REF!</v>
      </c>
      <c r="S38" s="8" t="e">
        <f>IF(AND(#REF!&lt;&gt;#REF!,#REF!=#REF!,M38="positive",M39="negative"),1,"")</f>
        <v>#REF!</v>
      </c>
      <c r="T38" s="8" t="e">
        <f>IF(AND(#REF!=#REF!,K:K="stroke",M:M="positive",S38&lt;&gt;"1"),1,"")</f>
        <v>#REF!</v>
      </c>
      <c r="U38" s="8" t="e">
        <f>IF((AND(R38&lt;&gt;"",W38&lt;&gt;1,K:K="stroke",M:M="negative",#REF!=#REF!)),IF(W38&lt;&gt;0,"",1),"")</f>
        <v>#REF!</v>
      </c>
      <c r="V38" s="8" t="e">
        <f>IF(R38="","",(SUM(S38:U38)+W38))</f>
        <v>#REF!</v>
      </c>
      <c r="W38" s="8" t="e">
        <f>IF(#REF!&lt;&gt;#REF!,COUNTIFS($K$112:$K$1378,"up",#REF!,#REF!),"")</f>
        <v>#REF!</v>
      </c>
      <c r="X38" s="8" t="e">
        <f>IF(#REF!&lt;&gt;#REF!,COUNTIFS($K$112:$K$1378,"SRS",#REF!,#REF!),"")</f>
        <v>#REF!</v>
      </c>
      <c r="Y38" s="8" t="e">
        <f>IF(R38&lt;&gt;"",IF(R38=1,"",COUNTIFS($O$112:$O$1378,"&gt;40",#REF!,#REF!)),"")</f>
        <v>#REF!</v>
      </c>
      <c r="Z38" s="4"/>
      <c r="AA38" s="4"/>
      <c r="AB38" s="4"/>
      <c r="AC38" s="4"/>
      <c r="AD38" s="4"/>
      <c r="AE38" s="4"/>
      <c r="AF38" s="4"/>
      <c r="AG38" s="4"/>
      <c r="AH38" s="4"/>
    </row>
    <row r="39" spans="1:34" x14ac:dyDescent="0.25">
      <c r="A39" s="1">
        <f t="shared" si="0"/>
        <v>59753</v>
      </c>
      <c r="B39" s="2" t="str">
        <f t="shared" si="1"/>
        <v>2017210163553</v>
      </c>
      <c r="C39" s="8" t="str">
        <f t="shared" si="2"/>
        <v>2017210</v>
      </c>
      <c r="D39" s="4">
        <v>2017</v>
      </c>
      <c r="E39" s="4">
        <v>2</v>
      </c>
      <c r="F39" s="4">
        <v>10</v>
      </c>
      <c r="G39" s="4">
        <v>16</v>
      </c>
      <c r="H39" s="4">
        <v>35</v>
      </c>
      <c r="I39" s="4">
        <v>53</v>
      </c>
      <c r="J39" s="4">
        <v>978</v>
      </c>
      <c r="K39" s="4" t="s">
        <v>26</v>
      </c>
      <c r="L39" s="4" t="e">
        <f>IF(#REF!=#REF!,IF(K39="Stroke",IF(K40="Stroke",IF((J40-J39)&lt;0,1000+J40-J39,J40-J39),""),""),"")</f>
        <v>#REF!</v>
      </c>
      <c r="M39" s="4" t="s">
        <v>21</v>
      </c>
      <c r="N39" s="4" t="s">
        <v>27</v>
      </c>
      <c r="O39" s="4">
        <v>1</v>
      </c>
      <c r="P39" s="4" t="e">
        <f>IF(#REF!=#REF!,IF(K39="Stroke",IF(K40="Stroke",IF(#REF!=#REF!,IF(Q39=Q40,IF((J40-J39)&lt;0,1000+J40-J39-O39,J40-J39-O39),""),""),""),""),"")</f>
        <v>#REF!</v>
      </c>
      <c r="Q39" s="4">
        <v>2</v>
      </c>
      <c r="R39" s="8" t="e">
        <f>IF(#REF!&lt;&gt;#REF!,COUNTIFS($M$2:$M$988,$M$2,$C$2:$C$988,#REF!),"")</f>
        <v>#REF!</v>
      </c>
      <c r="S39" s="8" t="e">
        <f>IF(R39&lt;&gt;"",IF(R39=1,"",COUNTIFS($Q$2:$Q$988,"&gt;40",$C$2:$C$988,#REF!)),"")</f>
        <v>#REF!</v>
      </c>
      <c r="V39" s="1"/>
      <c r="W39" s="1"/>
      <c r="X39" s="1"/>
      <c r="Y39" s="3"/>
    </row>
    <row r="40" spans="1:34" x14ac:dyDescent="0.25">
      <c r="A40" s="8">
        <f t="shared" si="0"/>
        <v>59753</v>
      </c>
      <c r="B40" s="14" t="str">
        <f t="shared" si="1"/>
        <v>2017210163553</v>
      </c>
      <c r="C40" s="8" t="str">
        <f t="shared" si="2"/>
        <v>2017210</v>
      </c>
      <c r="D40" s="4">
        <v>2017</v>
      </c>
      <c r="E40" s="4">
        <v>2</v>
      </c>
      <c r="F40" s="4">
        <v>10</v>
      </c>
      <c r="G40" s="4">
        <v>16</v>
      </c>
      <c r="H40" s="4">
        <v>35</v>
      </c>
      <c r="I40" s="4">
        <v>53</v>
      </c>
      <c r="J40" s="4">
        <v>978</v>
      </c>
      <c r="K40" s="4" t="s">
        <v>26</v>
      </c>
      <c r="L40" s="8" t="e">
        <f>IF(#REF!=#REF!,IF(K40="Stroke",IF(K41="Stroke",IF((J41-J40)&lt;0,1000+J41-J40,J41-J40),""),""),"")</f>
        <v>#REF!</v>
      </c>
      <c r="M40" s="4" t="s">
        <v>21</v>
      </c>
      <c r="N40" s="4" t="s">
        <v>27</v>
      </c>
      <c r="O40" s="4">
        <v>1</v>
      </c>
      <c r="P40" s="8" t="e">
        <f>IF(#REF!=#REF!,IF(K40="Stroke",IF(K41="Stroke",IF(#REF!=#REF!,IF(Q40=Q41,IF((J41-J40)&lt;0,1000+J41-J40-O40,J41-J40-O40),""),""),""),""),"")</f>
        <v>#REF!</v>
      </c>
      <c r="Q40" s="4">
        <v>2</v>
      </c>
      <c r="R40" s="8" t="e">
        <f>IF(#REF!&lt;&gt;#REF!,COUNTIFS($K$112:$K$1378,$K$112,#REF!,#REF!),"")</f>
        <v>#REF!</v>
      </c>
      <c r="S40" s="8" t="e">
        <f>IF(AND(#REF!&lt;&gt;#REF!,#REF!=#REF!,M40="positive",M41="negative"),1,"")</f>
        <v>#REF!</v>
      </c>
      <c r="T40" s="8" t="e">
        <f>IF(AND(#REF!=#REF!,K:K="stroke",M:M="positive",S40&lt;&gt;"1"),1,"")</f>
        <v>#REF!</v>
      </c>
      <c r="U40" s="8" t="e">
        <f>IF((AND(R40&lt;&gt;"",W40&lt;&gt;1,K:K="stroke",M:M="negative",#REF!=#REF!)),IF(W40&lt;&gt;0,"",1),"")</f>
        <v>#REF!</v>
      </c>
      <c r="V40" s="8" t="e">
        <f>IF(R40="","",(SUM(S40:U40)+W40))</f>
        <v>#REF!</v>
      </c>
      <c r="W40" s="8" t="e">
        <f>IF(#REF!&lt;&gt;#REF!,COUNTIFS($K$112:$K$1378,"up",#REF!,#REF!),"")</f>
        <v>#REF!</v>
      </c>
      <c r="X40" s="8" t="e">
        <f>IF(#REF!&lt;&gt;#REF!,COUNTIFS($K$112:$K$1378,"SRS",#REF!,#REF!),"")</f>
        <v>#REF!</v>
      </c>
      <c r="Y40" s="8" t="e">
        <f>IF(R40&lt;&gt;"",IF(R40=1,"",COUNTIFS($O$112:$O$1378,"&gt;40",#REF!,#REF!)),"")</f>
        <v>#REF!</v>
      </c>
    </row>
    <row r="41" spans="1:34" x14ac:dyDescent="0.25">
      <c r="A41" s="1">
        <f t="shared" si="0"/>
        <v>59753</v>
      </c>
      <c r="B41" s="2" t="str">
        <f t="shared" si="1"/>
        <v>2017210163553</v>
      </c>
      <c r="C41" s="8" t="str">
        <f t="shared" si="2"/>
        <v>2017210</v>
      </c>
      <c r="D41" s="4">
        <v>2017</v>
      </c>
      <c r="E41" s="4">
        <v>2</v>
      </c>
      <c r="F41" s="4">
        <v>10</v>
      </c>
      <c r="G41" s="4">
        <v>16</v>
      </c>
      <c r="H41" s="4">
        <v>35</v>
      </c>
      <c r="I41" s="4">
        <v>53</v>
      </c>
      <c r="J41" s="4">
        <v>996</v>
      </c>
      <c r="K41" s="4" t="s">
        <v>26</v>
      </c>
      <c r="L41" s="4" t="e">
        <f>IF(#REF!=#REF!,IF(K41="Stroke",IF(K42="Stroke",IF((J42-J41)&lt;0,1000+J42-J41,J42-J41),""),""),"")</f>
        <v>#REF!</v>
      </c>
      <c r="M41" s="4" t="s">
        <v>21</v>
      </c>
      <c r="N41" s="4" t="s">
        <v>27</v>
      </c>
      <c r="O41" s="4">
        <v>2</v>
      </c>
      <c r="P41" s="4" t="e">
        <f>IF(#REF!=#REF!,IF(K41="Stroke",IF(K42="Stroke",IF(#REF!=#REF!,IF(Q41=Q42,IF((J42-J41)&lt;0,1000+J42-J41-O41,J42-J41-O41),""),""),""),""),"")</f>
        <v>#REF!</v>
      </c>
      <c r="Q41" s="4">
        <v>2</v>
      </c>
      <c r="R41" s="8" t="e">
        <f>IF(#REF!&lt;&gt;#REF!,COUNTIFS($M$2:$M$988,$M$2,$C$2:$C$988,#REF!),"")</f>
        <v>#REF!</v>
      </c>
      <c r="S41" s="8" t="e">
        <f>IF(R41&lt;&gt;"",IF(R41=1,"",COUNTIFS($Q$2:$Q$988,"&gt;40",$C$2:$C$988,#REF!)),"")</f>
        <v>#REF!</v>
      </c>
      <c r="V41" s="1"/>
      <c r="W41" s="1"/>
      <c r="X41" s="1"/>
      <c r="Y41" s="3"/>
    </row>
    <row r="42" spans="1:34" x14ac:dyDescent="0.25">
      <c r="A42" s="8">
        <f t="shared" si="0"/>
        <v>59753</v>
      </c>
      <c r="B42" s="14" t="str">
        <f t="shared" si="1"/>
        <v>2017210163553</v>
      </c>
      <c r="C42" s="8" t="str">
        <f t="shared" si="2"/>
        <v>2017210</v>
      </c>
      <c r="D42" s="4">
        <v>2017</v>
      </c>
      <c r="E42" s="4">
        <v>2</v>
      </c>
      <c r="F42" s="4">
        <v>10</v>
      </c>
      <c r="G42" s="4">
        <v>16</v>
      </c>
      <c r="H42" s="4">
        <v>35</v>
      </c>
      <c r="I42" s="4">
        <v>53</v>
      </c>
      <c r="J42" s="4">
        <v>996</v>
      </c>
      <c r="K42" s="4" t="s">
        <v>26</v>
      </c>
      <c r="L42" s="8" t="e">
        <f>IF(#REF!=#REF!,IF(K42="Stroke",IF(K43="Stroke",IF((J43-J42)&lt;0,1000+J43-J42,J43-J42),""),""),"")</f>
        <v>#REF!</v>
      </c>
      <c r="M42" s="4" t="s">
        <v>21</v>
      </c>
      <c r="N42" s="4" t="s">
        <v>27</v>
      </c>
      <c r="O42" s="4">
        <v>2</v>
      </c>
      <c r="P42" s="8" t="e">
        <f>IF(#REF!=#REF!,IF(K42="Stroke",IF(K43="Stroke",IF(#REF!=#REF!,IF(Q42=Q43,IF((J43-J42)&lt;0,1000+J43-J42-O42,J43-J42-O42),""),""),""),""),"")</f>
        <v>#REF!</v>
      </c>
      <c r="Q42" s="4">
        <v>2</v>
      </c>
      <c r="R42" s="8" t="e">
        <f>IF(#REF!&lt;&gt;#REF!,COUNTIFS($K$112:$K$1378,$K$112,#REF!,#REF!),"")</f>
        <v>#REF!</v>
      </c>
      <c r="S42" s="8" t="e">
        <f>IF(AND(#REF!&lt;&gt;#REF!,#REF!=#REF!,M42="positive",M43="negative"),1,"")</f>
        <v>#REF!</v>
      </c>
      <c r="T42" s="8" t="e">
        <f>IF(AND(#REF!=#REF!,K:K="stroke",M:M="positive",S42&lt;&gt;"1"),1,"")</f>
        <v>#REF!</v>
      </c>
      <c r="U42" s="8" t="e">
        <f>IF((AND(R42&lt;&gt;"",W42&lt;&gt;1,K:K="stroke",M:M="negative",#REF!=#REF!)),IF(W42&lt;&gt;0,"",1),"")</f>
        <v>#REF!</v>
      </c>
      <c r="V42" s="8" t="e">
        <f>IF(R42="","",(SUM(S42:U42)+W42))</f>
        <v>#REF!</v>
      </c>
      <c r="W42" s="8" t="e">
        <f>IF(#REF!&lt;&gt;#REF!,COUNTIFS($K$112:$K$1378,"up",#REF!,#REF!),"")</f>
        <v>#REF!</v>
      </c>
      <c r="X42" s="8" t="e">
        <f>IF(#REF!&lt;&gt;#REF!,COUNTIFS($K$112:$K$1378,"SRS",#REF!,#REF!),"")</f>
        <v>#REF!</v>
      </c>
      <c r="Y42" s="8" t="e">
        <f>IF(R42&lt;&gt;"",IF(R42=1,"",COUNTIFS($O$112:$O$1378,"&gt;40",#REF!,#REF!)),"")</f>
        <v>#REF!</v>
      </c>
    </row>
    <row r="43" spans="1:34" s="7" customFormat="1" x14ac:dyDescent="0.25">
      <c r="A43" s="1">
        <f t="shared" si="0"/>
        <v>59754</v>
      </c>
      <c r="B43" s="2" t="str">
        <f t="shared" si="1"/>
        <v>2017210163554</v>
      </c>
      <c r="C43" s="8" t="str">
        <f t="shared" si="2"/>
        <v>2017210</v>
      </c>
      <c r="D43" s="4">
        <v>2017</v>
      </c>
      <c r="E43" s="4">
        <v>2</v>
      </c>
      <c r="F43" s="4">
        <v>10</v>
      </c>
      <c r="G43" s="4">
        <v>16</v>
      </c>
      <c r="H43" s="4">
        <v>35</v>
      </c>
      <c r="I43" s="4">
        <v>54</v>
      </c>
      <c r="J43" s="4">
        <v>12</v>
      </c>
      <c r="K43" s="4" t="s">
        <v>26</v>
      </c>
      <c r="L43" s="4" t="e">
        <f>IF(#REF!=#REF!,IF(K43="Stroke",IF(K44="Stroke",IF((J44-J43)&lt;0,1000+J44-J43,J44-J43),""),""),"")</f>
        <v>#REF!</v>
      </c>
      <c r="M43" s="4" t="s">
        <v>21</v>
      </c>
      <c r="N43" s="4" t="s">
        <v>27</v>
      </c>
      <c r="O43" s="4">
        <v>1</v>
      </c>
      <c r="P43" s="4" t="e">
        <f>IF(#REF!=#REF!,IF(K43="Stroke",IF(K44="Stroke",IF(#REF!=#REF!,IF(Q43=Q44,IF((J44-J43)&lt;0,1000+J44-J43-O43,J44-J43-O43),""),""),""),""),"")</f>
        <v>#REF!</v>
      </c>
      <c r="Q43" s="4">
        <v>2</v>
      </c>
      <c r="R43" s="8" t="e">
        <f>IF(#REF!&lt;&gt;#REF!,COUNTIFS($M$2:$M$988,$M$2,$C$2:$C$988,#REF!),"")</f>
        <v>#REF!</v>
      </c>
      <c r="S43" s="8" t="e">
        <f>IF(R43&lt;&gt;"",IF(R43=1,"",COUNTIFS($Q$2:$Q$988,"&gt;40",$C$2:$C$988,#REF!)),"")</f>
        <v>#REF!</v>
      </c>
      <c r="T43" s="4"/>
      <c r="U43" s="4"/>
      <c r="V43" s="1"/>
      <c r="W43" s="1"/>
      <c r="X43" s="1"/>
      <c r="Y43" s="3"/>
      <c r="Z43" s="4"/>
      <c r="AA43" s="4"/>
      <c r="AB43" s="4"/>
      <c r="AC43" s="4"/>
      <c r="AD43" s="4"/>
      <c r="AE43" s="4"/>
      <c r="AF43" s="4"/>
      <c r="AG43" s="4"/>
      <c r="AH43" s="4"/>
    </row>
    <row r="44" spans="1:34" s="7" customFormat="1" x14ac:dyDescent="0.25">
      <c r="A44" s="8">
        <f t="shared" si="0"/>
        <v>59754</v>
      </c>
      <c r="B44" s="14" t="str">
        <f t="shared" si="1"/>
        <v>2017210163554</v>
      </c>
      <c r="C44" s="8" t="str">
        <f t="shared" si="2"/>
        <v>2017210</v>
      </c>
      <c r="D44" s="4">
        <v>2017</v>
      </c>
      <c r="E44" s="4">
        <v>2</v>
      </c>
      <c r="F44" s="4">
        <v>10</v>
      </c>
      <c r="G44" s="4">
        <v>16</v>
      </c>
      <c r="H44" s="4">
        <v>35</v>
      </c>
      <c r="I44" s="4">
        <v>54</v>
      </c>
      <c r="J44" s="4">
        <v>12</v>
      </c>
      <c r="K44" s="4" t="s">
        <v>26</v>
      </c>
      <c r="L44" s="8" t="e">
        <f>IF(#REF!=#REF!,IF(K44="Stroke",IF(K45="Stroke",IF((J45-J44)&lt;0,1000+J45-J44,J45-J44),""),""),"")</f>
        <v>#REF!</v>
      </c>
      <c r="M44" s="4" t="s">
        <v>21</v>
      </c>
      <c r="N44" s="4" t="s">
        <v>27</v>
      </c>
      <c r="O44" s="4">
        <v>1</v>
      </c>
      <c r="P44" s="8" t="e">
        <f>IF(#REF!=#REF!,IF(K44="Stroke",IF(K45="Stroke",IF(#REF!=#REF!,IF(Q44=Q45,IF((J45-J44)&lt;0,1000+J45-J44-O44,J45-J44-O44),""),""),""),""),"")</f>
        <v>#REF!</v>
      </c>
      <c r="Q44" s="4">
        <v>2</v>
      </c>
      <c r="R44" s="8" t="e">
        <f>IF(#REF!&lt;&gt;#REF!,COUNTIFS($K$112:$K$1378,$K$112,#REF!,#REF!),"")</f>
        <v>#REF!</v>
      </c>
      <c r="S44" s="8" t="e">
        <f>IF(AND(#REF!&lt;&gt;#REF!,#REF!=#REF!,M44="positive",M45="negative"),1,"")</f>
        <v>#REF!</v>
      </c>
      <c r="T44" s="8" t="e">
        <f>IF(AND(#REF!=#REF!,K:K="stroke",M:M="positive",S44&lt;&gt;"1"),1,"")</f>
        <v>#REF!</v>
      </c>
      <c r="U44" s="8" t="e">
        <f>IF((AND(R44&lt;&gt;"",W44&lt;&gt;1,K:K="stroke",M:M="negative",#REF!=#REF!)),IF(W44&lt;&gt;0,"",1),"")</f>
        <v>#REF!</v>
      </c>
      <c r="V44" s="8" t="e">
        <f>IF(R44="","",(SUM(S44:U44)+W44))</f>
        <v>#REF!</v>
      </c>
      <c r="W44" s="8" t="e">
        <f>IF(#REF!&lt;&gt;#REF!,COUNTIFS($K$112:$K$1378,"up",#REF!,#REF!),"")</f>
        <v>#REF!</v>
      </c>
      <c r="X44" s="8" t="e">
        <f>IF(#REF!&lt;&gt;#REF!,COUNTIFS($K$112:$K$1378,"SRS",#REF!,#REF!),"")</f>
        <v>#REF!</v>
      </c>
      <c r="Y44" s="8" t="e">
        <f>IF(R44&lt;&gt;"",IF(R44=1,"",COUNTIFS($O$112:$O$1378,"&gt;40",#REF!,#REF!)),"")</f>
        <v>#REF!</v>
      </c>
      <c r="Z44" s="4"/>
      <c r="AA44" s="4"/>
      <c r="AB44" s="4"/>
      <c r="AC44" s="4"/>
      <c r="AD44" s="4"/>
      <c r="AE44" s="4"/>
      <c r="AF44" s="4"/>
      <c r="AG44" s="4"/>
      <c r="AH44" s="4"/>
    </row>
    <row r="45" spans="1:34" x14ac:dyDescent="0.25">
      <c r="A45" s="1">
        <f t="shared" si="0"/>
        <v>59754</v>
      </c>
      <c r="B45" s="2" t="str">
        <f t="shared" si="1"/>
        <v>2017210163554</v>
      </c>
      <c r="C45" s="8" t="str">
        <f t="shared" si="2"/>
        <v>2017210</v>
      </c>
      <c r="D45" s="4">
        <v>2017</v>
      </c>
      <c r="E45" s="4">
        <v>2</v>
      </c>
      <c r="F45" s="4">
        <v>10</v>
      </c>
      <c r="G45" s="4">
        <v>16</v>
      </c>
      <c r="H45" s="4">
        <v>35</v>
      </c>
      <c r="I45" s="4">
        <v>54</v>
      </c>
      <c r="J45" s="4">
        <v>31</v>
      </c>
      <c r="K45" s="4" t="s">
        <v>26</v>
      </c>
      <c r="L45" s="4" t="e">
        <f>IF(#REF!=#REF!,IF(K45="Stroke",IF(K46="Stroke",IF((J46-J45)&lt;0,1000+J46-J45,J46-J45),""),""),"")</f>
        <v>#REF!</v>
      </c>
      <c r="M45" s="4" t="s">
        <v>21</v>
      </c>
      <c r="N45" s="4" t="s">
        <v>27</v>
      </c>
      <c r="O45" s="4">
        <v>3</v>
      </c>
      <c r="P45" s="4" t="e">
        <f>IF(#REF!=#REF!,IF(K45="Stroke",IF(K46="Stroke",IF(#REF!=#REF!,IF(Q45=Q46,IF((J46-J45)&lt;0,1000+J46-J45-O45,J46-J45-O45),""),""),""),""),"")</f>
        <v>#REF!</v>
      </c>
      <c r="Q45" s="4">
        <v>2</v>
      </c>
      <c r="R45" s="8" t="e">
        <f>IF(#REF!&lt;&gt;#REF!,COUNTIFS($M$2:$M$988,$M$2,$C$2:$C$988,#REF!),"")</f>
        <v>#REF!</v>
      </c>
      <c r="S45" s="8" t="e">
        <f>IF(R45&lt;&gt;"",IF(R45=1,"",COUNTIFS($Q$2:$Q$988,"&gt;40",$C$2:$C$988,#REF!)),"")</f>
        <v>#REF!</v>
      </c>
      <c r="V45" s="1"/>
      <c r="W45" s="1"/>
      <c r="X45" s="1"/>
      <c r="Y45" s="3"/>
    </row>
    <row r="46" spans="1:34" s="7" customFormat="1" x14ac:dyDescent="0.25">
      <c r="A46" s="8">
        <f t="shared" si="0"/>
        <v>59754</v>
      </c>
      <c r="B46" s="14" t="str">
        <f t="shared" si="1"/>
        <v>2017210163554</v>
      </c>
      <c r="C46" s="8" t="str">
        <f t="shared" si="2"/>
        <v>2017210</v>
      </c>
      <c r="D46" s="4">
        <v>2017</v>
      </c>
      <c r="E46" s="4">
        <v>2</v>
      </c>
      <c r="F46" s="4">
        <v>10</v>
      </c>
      <c r="G46" s="4">
        <v>16</v>
      </c>
      <c r="H46" s="4">
        <v>35</v>
      </c>
      <c r="I46" s="4">
        <v>54</v>
      </c>
      <c r="J46" s="4">
        <v>31</v>
      </c>
      <c r="K46" s="4" t="s">
        <v>26</v>
      </c>
      <c r="L46" s="8" t="e">
        <f>IF(#REF!=#REF!,IF(K46="Stroke",IF(K47="Stroke",IF((J47-J46)&lt;0,1000+J47-J46,J47-J46),""),""),"")</f>
        <v>#REF!</v>
      </c>
      <c r="M46" s="4" t="s">
        <v>21</v>
      </c>
      <c r="N46" s="4" t="s">
        <v>27</v>
      </c>
      <c r="O46" s="4">
        <v>3</v>
      </c>
      <c r="P46" s="8" t="e">
        <f>IF(#REF!=#REF!,IF(K46="Stroke",IF(K47="Stroke",IF(#REF!=#REF!,IF(Q46=Q47,IF((J47-J46)&lt;0,1000+J47-J46-O46,J47-J46-O46),""),""),""),""),"")</f>
        <v>#REF!</v>
      </c>
      <c r="Q46" s="4">
        <v>2</v>
      </c>
      <c r="R46" s="8" t="e">
        <f>IF(#REF!&lt;&gt;#REF!,COUNTIFS($K$112:$K$1378,$K$112,#REF!,#REF!),"")</f>
        <v>#REF!</v>
      </c>
      <c r="S46" s="8" t="e">
        <f>IF(AND(#REF!&lt;&gt;#REF!,#REF!=#REF!,M46="positive",M47="negative"),1,"")</f>
        <v>#REF!</v>
      </c>
      <c r="T46" s="8" t="e">
        <f>IF(AND(#REF!=#REF!,K:K="stroke",M:M="positive",S46&lt;&gt;"1"),1,"")</f>
        <v>#REF!</v>
      </c>
      <c r="U46" s="8" t="e">
        <f>IF((AND(R46&lt;&gt;"",W46&lt;&gt;1,K:K="stroke",M:M="negative",#REF!=#REF!)),IF(W46&lt;&gt;0,"",1),"")</f>
        <v>#REF!</v>
      </c>
      <c r="V46" s="8" t="e">
        <f>IF(R46="","",(SUM(S46:U46)+W46))</f>
        <v>#REF!</v>
      </c>
      <c r="W46" s="8" t="e">
        <f>IF(#REF!&lt;&gt;#REF!,COUNTIFS($K$112:$K$1378,"up",#REF!,#REF!),"")</f>
        <v>#REF!</v>
      </c>
      <c r="X46" s="8" t="e">
        <f>IF(#REF!&lt;&gt;#REF!,COUNTIFS($K$112:$K$1378,"SRS",#REF!,#REF!),"")</f>
        <v>#REF!</v>
      </c>
      <c r="Y46" s="8" t="e">
        <f>IF(R46&lt;&gt;"",IF(R46=1,"",COUNTIFS($O$112:$O$1378,"&gt;40",#REF!,#REF!)),"")</f>
        <v>#REF!</v>
      </c>
      <c r="Z46" s="4"/>
      <c r="AA46" s="4"/>
      <c r="AB46" s="4"/>
      <c r="AC46" s="4"/>
      <c r="AD46" s="4"/>
      <c r="AE46" s="4"/>
      <c r="AF46" s="4"/>
      <c r="AG46" s="4"/>
      <c r="AH46" s="4"/>
    </row>
    <row r="47" spans="1:34" x14ac:dyDescent="0.25">
      <c r="A47" s="1">
        <f t="shared" si="0"/>
        <v>59754</v>
      </c>
      <c r="B47" s="2" t="str">
        <f t="shared" si="1"/>
        <v>2017210163554</v>
      </c>
      <c r="C47" s="8" t="str">
        <f t="shared" si="2"/>
        <v>2017210</v>
      </c>
      <c r="D47" s="4">
        <v>2017</v>
      </c>
      <c r="E47" s="4">
        <v>2</v>
      </c>
      <c r="F47" s="4">
        <v>10</v>
      </c>
      <c r="G47" s="4">
        <v>16</v>
      </c>
      <c r="H47" s="4">
        <v>35</v>
      </c>
      <c r="I47" s="4">
        <v>54</v>
      </c>
      <c r="J47" s="4">
        <v>61</v>
      </c>
      <c r="K47" s="4" t="s">
        <v>26</v>
      </c>
      <c r="L47" s="4" t="e">
        <f>IF(#REF!=#REF!,IF(K47="Stroke",IF(K48="Stroke",IF((J48-J47)&lt;0,1000+J48-J47,J48-J47),""),""),"")</f>
        <v>#REF!</v>
      </c>
      <c r="M47" s="4" t="s">
        <v>21</v>
      </c>
      <c r="N47" s="4" t="s">
        <v>27</v>
      </c>
      <c r="O47" s="4">
        <v>1</v>
      </c>
      <c r="P47" s="4" t="e">
        <f>IF(#REF!=#REF!,IF(K47="Stroke",IF(K48="Stroke",IF(#REF!=#REF!,IF(Q47=Q48,IF((J48-J47)&lt;0,1000+J48-J47-O47,J48-J47-O47),""),""),""),""),"")</f>
        <v>#REF!</v>
      </c>
      <c r="Q47" s="4">
        <v>2</v>
      </c>
      <c r="R47" s="8" t="e">
        <f>IF(#REF!&lt;&gt;#REF!,COUNTIFS($M$2:$M$988,$M$2,$C$2:$C$988,#REF!),"")</f>
        <v>#REF!</v>
      </c>
      <c r="S47" s="8" t="e">
        <f>IF(R47&lt;&gt;"",IF(R47=1,"",COUNTIFS($Q$2:$Q$988,"&gt;40",$C$2:$C$988,#REF!)),"")</f>
        <v>#REF!</v>
      </c>
      <c r="V47" s="1"/>
      <c r="W47" s="1"/>
      <c r="X47" s="1"/>
      <c r="Y47" s="3"/>
    </row>
    <row r="48" spans="1:34" x14ac:dyDescent="0.25">
      <c r="A48" s="8">
        <f t="shared" si="0"/>
        <v>59754</v>
      </c>
      <c r="B48" s="14" t="str">
        <f t="shared" si="1"/>
        <v>2017210163554</v>
      </c>
      <c r="C48" s="8" t="str">
        <f t="shared" si="2"/>
        <v>2017210</v>
      </c>
      <c r="D48" s="4">
        <v>2017</v>
      </c>
      <c r="E48" s="4">
        <v>2</v>
      </c>
      <c r="F48" s="4">
        <v>10</v>
      </c>
      <c r="G48" s="4">
        <v>16</v>
      </c>
      <c r="H48" s="4">
        <v>35</v>
      </c>
      <c r="I48" s="4">
        <v>54</v>
      </c>
      <c r="J48" s="4">
        <v>61</v>
      </c>
      <c r="K48" s="4" t="s">
        <v>26</v>
      </c>
      <c r="L48" s="8" t="e">
        <f>IF(#REF!=#REF!,IF(K48="Stroke",IF(K49="Stroke",IF((J49-J48)&lt;0,1000+J49-J48,J49-J48),""),""),"")</f>
        <v>#REF!</v>
      </c>
      <c r="M48" s="4" t="s">
        <v>21</v>
      </c>
      <c r="N48" s="4" t="s">
        <v>27</v>
      </c>
      <c r="O48" s="4">
        <v>1</v>
      </c>
      <c r="P48" s="8" t="e">
        <f>IF(#REF!=#REF!,IF(K48="Stroke",IF(K49="Stroke",IF(#REF!=#REF!,IF(Q48=Q49,IF((J49-J48)&lt;0,1000+J49-J48-O48,J49-J48-O48),""),""),""),""),"")</f>
        <v>#REF!</v>
      </c>
      <c r="Q48" s="4">
        <v>2</v>
      </c>
      <c r="R48" s="8" t="e">
        <f>IF(#REF!&lt;&gt;#REF!,COUNTIFS($K$112:$K$1378,$K$112,#REF!,#REF!),"")</f>
        <v>#REF!</v>
      </c>
      <c r="S48" s="8" t="e">
        <f>IF(AND(#REF!&lt;&gt;#REF!,#REF!=#REF!,M48="positive",M49="negative"),1,"")</f>
        <v>#REF!</v>
      </c>
      <c r="T48" s="8" t="e">
        <f>IF(AND(#REF!=#REF!,K:K="stroke",M:M="positive",S48&lt;&gt;"1"),1,"")</f>
        <v>#REF!</v>
      </c>
      <c r="U48" s="8" t="e">
        <f>IF((AND(R48&lt;&gt;"",W48&lt;&gt;1,K:K="stroke",M:M="negative",#REF!=#REF!)),IF(W48&lt;&gt;0,"",1),"")</f>
        <v>#REF!</v>
      </c>
      <c r="V48" s="8" t="e">
        <f>IF(R48="","",(SUM(S48:U48)+W48))</f>
        <v>#REF!</v>
      </c>
      <c r="W48" s="8" t="e">
        <f>IF(#REF!&lt;&gt;#REF!,COUNTIFS($K$112:$K$1378,"up",#REF!,#REF!),"")</f>
        <v>#REF!</v>
      </c>
      <c r="X48" s="8" t="e">
        <f>IF(#REF!&lt;&gt;#REF!,COUNTIFS($K$112:$K$1378,"SRS",#REF!,#REF!),"")</f>
        <v>#REF!</v>
      </c>
      <c r="Y48" s="8" t="e">
        <f>IF(R48&lt;&gt;"",IF(R48=1,"",COUNTIFS($O$112:$O$1378,"&gt;40",#REF!,#REF!)),"")</f>
        <v>#REF!</v>
      </c>
    </row>
    <row r="49" spans="1:34" x14ac:dyDescent="0.25">
      <c r="A49" s="1">
        <f t="shared" si="0"/>
        <v>59754</v>
      </c>
      <c r="B49" s="2" t="str">
        <f t="shared" si="1"/>
        <v>2017210163554</v>
      </c>
      <c r="C49" s="8" t="str">
        <f t="shared" si="2"/>
        <v>2017210</v>
      </c>
      <c r="D49" s="4">
        <v>2017</v>
      </c>
      <c r="E49" s="4">
        <v>2</v>
      </c>
      <c r="F49" s="4">
        <v>10</v>
      </c>
      <c r="G49" s="4">
        <v>16</v>
      </c>
      <c r="H49" s="4">
        <v>35</v>
      </c>
      <c r="I49" s="4">
        <v>54</v>
      </c>
      <c r="J49" s="4">
        <v>80</v>
      </c>
      <c r="K49" s="4" t="s">
        <v>26</v>
      </c>
      <c r="L49" s="4" t="e">
        <f>IF(#REF!=#REF!,IF(K49="Stroke",IF(K50="Stroke",IF((J50-J49)&lt;0,1000+J50-J49,J50-J49),""),""),"")</f>
        <v>#REF!</v>
      </c>
      <c r="M49" s="4" t="s">
        <v>21</v>
      </c>
      <c r="N49" s="4" t="s">
        <v>27</v>
      </c>
      <c r="O49" s="4">
        <v>3</v>
      </c>
      <c r="P49" s="4" t="e">
        <f>IF(#REF!=#REF!,IF(K49="Stroke",IF(K50="Stroke",IF(#REF!=#REF!,IF(Q49=Q50,IF((J50-J49)&lt;0,1000+J50-J49-O49,J50-J49-O49),""),""),""),""),"")</f>
        <v>#REF!</v>
      </c>
      <c r="Q49" s="4">
        <v>2</v>
      </c>
      <c r="R49" s="8" t="e">
        <f>IF(#REF!&lt;&gt;#REF!,COUNTIFS($M$2:$M$988,$M$2,$C$2:$C$988,#REF!),"")</f>
        <v>#REF!</v>
      </c>
      <c r="S49" s="8" t="e">
        <f>IF(R49&lt;&gt;"",IF(R49=1,"",COUNTIFS($Q$2:$Q$988,"&gt;40",$C$2:$C$988,#REF!)),"")</f>
        <v>#REF!</v>
      </c>
      <c r="V49" s="1"/>
      <c r="W49" s="1"/>
      <c r="X49" s="1"/>
      <c r="Y49" s="3"/>
    </row>
    <row r="50" spans="1:34" x14ac:dyDescent="0.25">
      <c r="A50" s="8">
        <f t="shared" si="0"/>
        <v>59754</v>
      </c>
      <c r="B50" s="14" t="str">
        <f t="shared" si="1"/>
        <v>2017210163554</v>
      </c>
      <c r="C50" s="8" t="str">
        <f t="shared" si="2"/>
        <v>2017210</v>
      </c>
      <c r="D50" s="4">
        <v>2017</v>
      </c>
      <c r="E50" s="4">
        <v>2</v>
      </c>
      <c r="F50" s="4">
        <v>10</v>
      </c>
      <c r="G50" s="4">
        <v>16</v>
      </c>
      <c r="H50" s="4">
        <v>35</v>
      </c>
      <c r="I50" s="4">
        <v>54</v>
      </c>
      <c r="J50" s="4">
        <v>80</v>
      </c>
      <c r="K50" s="4" t="s">
        <v>26</v>
      </c>
      <c r="L50" s="8" t="e">
        <f>IF(#REF!=#REF!,IF(K50="Stroke",IF(K51="Stroke",IF((J51-J50)&lt;0,1000+J51-J50,J51-J50),""),""),"")</f>
        <v>#REF!</v>
      </c>
      <c r="M50" s="4" t="s">
        <v>21</v>
      </c>
      <c r="N50" s="4" t="s">
        <v>27</v>
      </c>
      <c r="O50" s="4">
        <v>3</v>
      </c>
      <c r="P50" s="8" t="e">
        <f>IF(#REF!=#REF!,IF(K50="Stroke",IF(K51="Stroke",IF(#REF!=#REF!,IF(Q50=Q51,IF((J51-J50)&lt;0,1000+J51-J50-O50,J51-J50-O50),""),""),""),""),"")</f>
        <v>#REF!</v>
      </c>
      <c r="Q50" s="4">
        <v>2</v>
      </c>
      <c r="R50" s="8" t="e">
        <f>IF(#REF!&lt;&gt;#REF!,COUNTIFS($K$112:$K$1378,$K$112,#REF!,#REF!),"")</f>
        <v>#REF!</v>
      </c>
      <c r="S50" s="8" t="e">
        <f>IF(AND(#REF!&lt;&gt;#REF!,#REF!=#REF!,M50="positive",M51="negative"),1,"")</f>
        <v>#REF!</v>
      </c>
      <c r="T50" s="8" t="e">
        <f>IF(AND(#REF!=#REF!,K:K="stroke",M:M="positive",S50&lt;&gt;"1"),1,"")</f>
        <v>#REF!</v>
      </c>
      <c r="U50" s="8" t="e">
        <f>IF((AND(R50&lt;&gt;"",W50&lt;&gt;1,K:K="stroke",M:M="negative",#REF!=#REF!)),IF(W50&lt;&gt;0,"",1),"")</f>
        <v>#REF!</v>
      </c>
      <c r="V50" s="8" t="e">
        <f>IF(R50="","",(SUM(S50:U50)+W50))</f>
        <v>#REF!</v>
      </c>
      <c r="W50" s="8" t="e">
        <f>IF(#REF!&lt;&gt;#REF!,COUNTIFS($K$112:$K$1378,"up",#REF!,#REF!),"")</f>
        <v>#REF!</v>
      </c>
      <c r="X50" s="8" t="e">
        <f>IF(#REF!&lt;&gt;#REF!,COUNTIFS($K$112:$K$1378,"SRS",#REF!,#REF!),"")</f>
        <v>#REF!</v>
      </c>
      <c r="Y50" s="8" t="e">
        <f>IF(R50&lt;&gt;"",IF(R50=1,"",COUNTIFS($O$112:$O$1378,"&gt;40",#REF!,#REF!)),"")</f>
        <v>#REF!</v>
      </c>
    </row>
    <row r="51" spans="1:34" x14ac:dyDescent="0.25">
      <c r="A51" s="1">
        <f t="shared" si="0"/>
        <v>59754</v>
      </c>
      <c r="B51" s="2" t="str">
        <f t="shared" si="1"/>
        <v>2017210163554</v>
      </c>
      <c r="C51" s="8" t="str">
        <f t="shared" si="2"/>
        <v>2017210</v>
      </c>
      <c r="D51" s="4">
        <v>2017</v>
      </c>
      <c r="E51" s="4">
        <v>2</v>
      </c>
      <c r="F51" s="4">
        <v>10</v>
      </c>
      <c r="G51" s="4">
        <v>16</v>
      </c>
      <c r="H51" s="4">
        <v>35</v>
      </c>
      <c r="I51" s="4">
        <v>54</v>
      </c>
      <c r="J51" s="4">
        <v>135</v>
      </c>
      <c r="K51" s="4" t="s">
        <v>26</v>
      </c>
      <c r="L51" s="4" t="e">
        <f>IF(#REF!=#REF!,IF(K51="Stroke",IF(K52="Stroke",IF((J52-J51)&lt;0,1000+J52-J51,J52-J51),""),""),"")</f>
        <v>#REF!</v>
      </c>
      <c r="M51" s="4" t="s">
        <v>21</v>
      </c>
      <c r="N51" s="4" t="s">
        <v>27</v>
      </c>
      <c r="O51" s="4">
        <v>67</v>
      </c>
      <c r="P51" s="4" t="e">
        <f>IF(#REF!=#REF!,IF(K51="Stroke",IF(K52="Stroke",IF(#REF!=#REF!,IF(Q51=Q52,IF((J52-J51)&lt;0,1000+J52-J51-O51,J52-J51-O51),""),""),""),""),"")</f>
        <v>#REF!</v>
      </c>
      <c r="Q51" s="4">
        <v>2</v>
      </c>
      <c r="R51" s="8" t="e">
        <f>IF(#REF!&lt;&gt;#REF!,COUNTIFS($M$2:$M$988,$M$2,$C$2:$C$988,#REF!),"")</f>
        <v>#REF!</v>
      </c>
      <c r="S51" s="8" t="e">
        <f>IF(R51&lt;&gt;"",IF(R51=1,"",COUNTIFS($Q$2:$Q$988,"&gt;40",$C$2:$C$988,#REF!)),"")</f>
        <v>#REF!</v>
      </c>
      <c r="V51" s="1"/>
      <c r="W51" s="1"/>
      <c r="X51" s="1"/>
      <c r="Y51" s="3"/>
    </row>
    <row r="52" spans="1:34" x14ac:dyDescent="0.25">
      <c r="A52" s="8">
        <f t="shared" si="0"/>
        <v>59754</v>
      </c>
      <c r="B52" s="14" t="str">
        <f t="shared" si="1"/>
        <v>2017210163554</v>
      </c>
      <c r="C52" s="8" t="str">
        <f t="shared" si="2"/>
        <v>2017210</v>
      </c>
      <c r="D52" s="4">
        <v>2017</v>
      </c>
      <c r="E52" s="4">
        <v>2</v>
      </c>
      <c r="F52" s="4">
        <v>10</v>
      </c>
      <c r="G52" s="4">
        <v>16</v>
      </c>
      <c r="H52" s="4">
        <v>35</v>
      </c>
      <c r="I52" s="4">
        <v>54</v>
      </c>
      <c r="J52" s="4">
        <v>135</v>
      </c>
      <c r="K52" s="4" t="s">
        <v>26</v>
      </c>
      <c r="L52" s="8" t="e">
        <f>IF(#REF!=#REF!,IF(K52="Stroke",IF(K53="Stroke",IF((J53-J52)&lt;0,1000+J53-J52,J53-J52),""),""),"")</f>
        <v>#REF!</v>
      </c>
      <c r="M52" s="4" t="s">
        <v>21</v>
      </c>
      <c r="N52" s="4" t="s">
        <v>27</v>
      </c>
      <c r="O52" s="4">
        <v>67</v>
      </c>
      <c r="P52" s="8" t="e">
        <f>IF(#REF!=#REF!,IF(K52="Stroke",IF(K53="Stroke",IF(#REF!=#REF!,IF(Q52=Q53,IF((J53-J52)&lt;0,1000+J53-J52-O52,J53-J52-O52),""),""),""),""),"")</f>
        <v>#REF!</v>
      </c>
      <c r="Q52" s="4">
        <v>2</v>
      </c>
      <c r="R52" s="8" t="e">
        <f>IF(#REF!&lt;&gt;#REF!,COUNTIFS($K$112:$K$1378,$K$112,#REF!,#REF!),"")</f>
        <v>#REF!</v>
      </c>
      <c r="S52" s="8" t="e">
        <f>IF(AND(#REF!&lt;&gt;#REF!,#REF!=#REF!,M52="positive",M53="negative"),1,"")</f>
        <v>#REF!</v>
      </c>
      <c r="T52" s="8" t="e">
        <f>IF(AND(#REF!=#REF!,K:K="stroke",M:M="positive",S52&lt;&gt;"1"),1,"")</f>
        <v>#REF!</v>
      </c>
      <c r="U52" s="8" t="e">
        <f>IF((AND(R52&lt;&gt;"",W52&lt;&gt;1,K:K="stroke",M:M="negative",#REF!=#REF!)),IF(W52&lt;&gt;0,"",1),"")</f>
        <v>#REF!</v>
      </c>
      <c r="V52" s="8" t="e">
        <f>IF(R52="","",(SUM(S52:U52)+W52))</f>
        <v>#REF!</v>
      </c>
      <c r="W52" s="8" t="e">
        <f>IF(#REF!&lt;&gt;#REF!,COUNTIFS($K$112:$K$1378,"up",#REF!,#REF!),"")</f>
        <v>#REF!</v>
      </c>
      <c r="X52" s="8" t="e">
        <f>IF(#REF!&lt;&gt;#REF!,COUNTIFS($K$112:$K$1378,"SRS",#REF!,#REF!),"")</f>
        <v>#REF!</v>
      </c>
      <c r="Y52" s="8" t="e">
        <f>IF(R52&lt;&gt;"",IF(R52=1,"",COUNTIFS($O$112:$O$1378,"&gt;40",#REF!,#REF!)),"")</f>
        <v>#REF!</v>
      </c>
    </row>
    <row r="53" spans="1:34" x14ac:dyDescent="0.25">
      <c r="A53" s="1">
        <f t="shared" si="0"/>
        <v>59754</v>
      </c>
      <c r="B53" s="2" t="str">
        <f t="shared" si="1"/>
        <v>2017210163554</v>
      </c>
      <c r="C53" s="8" t="str">
        <f t="shared" si="2"/>
        <v>2017210</v>
      </c>
      <c r="D53" s="4">
        <v>2017</v>
      </c>
      <c r="E53" s="4">
        <v>2</v>
      </c>
      <c r="F53" s="4">
        <v>10</v>
      </c>
      <c r="G53" s="4">
        <v>16</v>
      </c>
      <c r="H53" s="4">
        <v>35</v>
      </c>
      <c r="I53" s="4">
        <v>54</v>
      </c>
      <c r="J53" s="4">
        <v>144</v>
      </c>
      <c r="K53" s="4" t="s">
        <v>29</v>
      </c>
      <c r="L53" s="4" t="e">
        <f>IF(#REF!=#REF!,IF(K53="Stroke",IF(K54="Stroke",IF((J54-J53)&lt;0,1000+J54-J53,J54-J53),""),""),"")</f>
        <v>#REF!</v>
      </c>
      <c r="M53" s="4" t="s">
        <v>21</v>
      </c>
      <c r="N53" s="4" t="s">
        <v>27</v>
      </c>
      <c r="O53" s="4">
        <v>0</v>
      </c>
      <c r="P53" s="4" t="e">
        <f>IF(#REF!=#REF!,IF(K53="Stroke",IF(K54="Stroke",IF(#REF!=#REF!,IF(Q53=Q54,IF((J54-J53)&lt;0,1000+J54-J53-O53,J54-J53-O53),""),""),""),""),"")</f>
        <v>#REF!</v>
      </c>
      <c r="Q53" s="4">
        <v>2</v>
      </c>
      <c r="R53" s="8" t="e">
        <f>IF(#REF!&lt;&gt;#REF!,COUNTIFS($M$2:$M$988,$M$2,$C$2:$C$988,#REF!),"")</f>
        <v>#REF!</v>
      </c>
      <c r="S53" s="8" t="e">
        <f>IF(R53&lt;&gt;"",IF(R53=1,"",COUNTIFS($Q$2:$Q$988,"&gt;40",$C$2:$C$988,#REF!)),"")</f>
        <v>#REF!</v>
      </c>
      <c r="V53" s="1"/>
      <c r="W53" s="1"/>
      <c r="X53" s="1"/>
      <c r="Y53" s="3"/>
    </row>
    <row r="54" spans="1:34" x14ac:dyDescent="0.25">
      <c r="A54" s="8">
        <f t="shared" si="0"/>
        <v>59754</v>
      </c>
      <c r="B54" s="14" t="str">
        <f t="shared" si="1"/>
        <v>2017210163554</v>
      </c>
      <c r="C54" s="8" t="str">
        <f t="shared" si="2"/>
        <v>2017210</v>
      </c>
      <c r="D54" s="4">
        <v>2017</v>
      </c>
      <c r="E54" s="4">
        <v>2</v>
      </c>
      <c r="F54" s="4">
        <v>10</v>
      </c>
      <c r="G54" s="4">
        <v>16</v>
      </c>
      <c r="H54" s="4">
        <v>35</v>
      </c>
      <c r="I54" s="4">
        <v>54</v>
      </c>
      <c r="J54" s="4">
        <v>144</v>
      </c>
      <c r="K54" s="4" t="s">
        <v>29</v>
      </c>
      <c r="L54" s="8" t="e">
        <f>IF(#REF!=#REF!,IF(K54="Stroke",IF(K55="Stroke",IF((J55-J54)&lt;0,1000+J55-J54,J55-J54),""),""),"")</f>
        <v>#REF!</v>
      </c>
      <c r="M54" s="4" t="s">
        <v>21</v>
      </c>
      <c r="N54" s="4" t="s">
        <v>27</v>
      </c>
      <c r="O54" s="4">
        <v>0</v>
      </c>
      <c r="P54" s="8" t="e">
        <f>IF(#REF!=#REF!,IF(K54="Stroke",IF(K55="Stroke",IF(#REF!=#REF!,IF(Q54=Q55,IF((J55-J54)&lt;0,1000+J55-J54-O54,J55-J54-O54),""),""),""),""),"")</f>
        <v>#REF!</v>
      </c>
      <c r="Q54" s="4">
        <v>2</v>
      </c>
      <c r="R54" s="8" t="e">
        <f>IF(#REF!&lt;&gt;#REF!,COUNTIFS($K$112:$K$1378,$K$112,#REF!,#REF!),"")</f>
        <v>#REF!</v>
      </c>
      <c r="S54" s="8" t="e">
        <f>IF(AND(#REF!&lt;&gt;#REF!,#REF!=#REF!,M54="positive",M55="negative"),1,"")</f>
        <v>#REF!</v>
      </c>
      <c r="T54" s="8" t="e">
        <f>IF(AND(#REF!=#REF!,K:K="stroke",M:M="positive",S54&lt;&gt;"1"),1,"")</f>
        <v>#REF!</v>
      </c>
      <c r="U54" s="8" t="e">
        <f>IF((AND(R54&lt;&gt;"",W54&lt;&gt;1,K:K="stroke",M:M="negative",#REF!=#REF!)),IF(W54&lt;&gt;0,"",1),"")</f>
        <v>#REF!</v>
      </c>
      <c r="V54" s="8" t="e">
        <f>IF(R54="","",(SUM(S54:U54)+W54))</f>
        <v>#REF!</v>
      </c>
      <c r="W54" s="8" t="e">
        <f>IF(#REF!&lt;&gt;#REF!,COUNTIFS($K$112:$K$1378,"up",#REF!,#REF!),"")</f>
        <v>#REF!</v>
      </c>
      <c r="X54" s="8" t="e">
        <f>IF(#REF!&lt;&gt;#REF!,COUNTIFS($K$112:$K$1378,"SRS",#REF!,#REF!),"")</f>
        <v>#REF!</v>
      </c>
      <c r="Y54" s="8" t="e">
        <f>IF(R54&lt;&gt;"",IF(R54=1,"",COUNTIFS($O$112:$O$1378,"&gt;40",#REF!,#REF!)),"")</f>
        <v>#REF!</v>
      </c>
    </row>
    <row r="55" spans="1:34" x14ac:dyDescent="0.25">
      <c r="A55" s="1">
        <f t="shared" si="0"/>
        <v>59754</v>
      </c>
      <c r="B55" s="2" t="str">
        <f t="shared" si="1"/>
        <v>2017210163554</v>
      </c>
      <c r="C55" s="8" t="str">
        <f t="shared" si="2"/>
        <v>2017210</v>
      </c>
      <c r="D55" s="4">
        <v>2017</v>
      </c>
      <c r="E55" s="4">
        <v>2</v>
      </c>
      <c r="F55" s="4">
        <v>10</v>
      </c>
      <c r="G55" s="4">
        <v>16</v>
      </c>
      <c r="H55" s="4">
        <v>35</v>
      </c>
      <c r="I55" s="4">
        <v>54</v>
      </c>
      <c r="J55" s="4">
        <v>249</v>
      </c>
      <c r="K55" s="4" t="s">
        <v>26</v>
      </c>
      <c r="L55" s="4" t="e">
        <f>IF(#REF!=#REF!,IF(K55="Stroke",IF(K56="Stroke",IF((J56-J55)&lt;0,1000+J56-J55,J56-J55),""),""),"")</f>
        <v>#REF!</v>
      </c>
      <c r="M55" s="4" t="s">
        <v>21</v>
      </c>
      <c r="N55" s="4" t="s">
        <v>27</v>
      </c>
      <c r="O55" s="4">
        <v>2</v>
      </c>
      <c r="P55" s="4" t="e">
        <f>IF(#REF!=#REF!,IF(K55="Stroke",IF(K56="Stroke",IF(#REF!=#REF!,IF(Q55=Q56,IF((J56-J55)&lt;0,1000+J56-J55-O55,J56-J55-O55),""),""),""),""),"")</f>
        <v>#REF!</v>
      </c>
      <c r="Q55" s="4">
        <v>2</v>
      </c>
      <c r="R55" s="8" t="e">
        <f>IF(#REF!&lt;&gt;#REF!,COUNTIFS($M$2:$M$988,$M$2,$C$2:$C$988,#REF!),"")</f>
        <v>#REF!</v>
      </c>
      <c r="S55" s="8" t="e">
        <f>IF(R55&lt;&gt;"",IF(R55=1,"",COUNTIFS($Q$2:$Q$988,"&gt;40",$C$2:$C$988,#REF!)),"")</f>
        <v>#REF!</v>
      </c>
      <c r="V55" s="1"/>
      <c r="W55" s="1"/>
      <c r="X55" s="1"/>
      <c r="Y55" s="3"/>
    </row>
    <row r="56" spans="1:34" x14ac:dyDescent="0.25">
      <c r="A56" s="8">
        <f t="shared" si="0"/>
        <v>59754</v>
      </c>
      <c r="B56" s="14" t="str">
        <f t="shared" si="1"/>
        <v>2017210163554</v>
      </c>
      <c r="C56" s="8" t="str">
        <f t="shared" si="2"/>
        <v>2017210</v>
      </c>
      <c r="D56" s="4">
        <v>2017</v>
      </c>
      <c r="E56" s="4">
        <v>2</v>
      </c>
      <c r="F56" s="4">
        <v>10</v>
      </c>
      <c r="G56" s="4">
        <v>16</v>
      </c>
      <c r="H56" s="4">
        <v>35</v>
      </c>
      <c r="I56" s="4">
        <v>54</v>
      </c>
      <c r="J56" s="4">
        <v>249</v>
      </c>
      <c r="K56" s="4" t="s">
        <v>26</v>
      </c>
      <c r="L56" s="8" t="e">
        <f>IF(#REF!=#REF!,IF(K56="Stroke",IF(K57="Stroke",IF((J57-J56)&lt;0,1000+J57-J56,J57-J56),""),""),"")</f>
        <v>#REF!</v>
      </c>
      <c r="M56" s="4" t="s">
        <v>21</v>
      </c>
      <c r="N56" s="4" t="s">
        <v>27</v>
      </c>
      <c r="O56" s="4">
        <v>2</v>
      </c>
      <c r="P56" s="8" t="e">
        <f>IF(#REF!=#REF!,IF(K56="Stroke",IF(K57="Stroke",IF(#REF!=#REF!,IF(Q56=Q57,IF((J57-J56)&lt;0,1000+J57-J56-O56,J57-J56-O56),""),""),""),""),"")</f>
        <v>#REF!</v>
      </c>
      <c r="Q56" s="4">
        <v>2</v>
      </c>
      <c r="R56" s="8" t="e">
        <f>IF(#REF!&lt;&gt;#REF!,COUNTIFS($K$112:$K$1378,$K$112,#REF!,#REF!),"")</f>
        <v>#REF!</v>
      </c>
      <c r="S56" s="8" t="e">
        <f>IF(AND(#REF!&lt;&gt;#REF!,#REF!=#REF!,M56="positive",M57="negative"),1,"")</f>
        <v>#REF!</v>
      </c>
      <c r="T56" s="8" t="e">
        <f>IF(AND(#REF!=#REF!,K:K="stroke",M:M="positive",S56&lt;&gt;"1"),1,"")</f>
        <v>#REF!</v>
      </c>
      <c r="U56" s="8" t="e">
        <f>IF((AND(R56&lt;&gt;"",W56&lt;&gt;1,K:K="stroke",M:M="negative",#REF!=#REF!)),IF(W56&lt;&gt;0,"",1),"")</f>
        <v>#REF!</v>
      </c>
      <c r="V56" s="8" t="e">
        <f>IF(R56="","",(SUM(S56:U56)+W56))</f>
        <v>#REF!</v>
      </c>
      <c r="W56" s="8" t="e">
        <f>IF(#REF!&lt;&gt;#REF!,COUNTIFS($K$112:$K$1378,"up",#REF!,#REF!),"")</f>
        <v>#REF!</v>
      </c>
      <c r="X56" s="8" t="e">
        <f>IF(#REF!&lt;&gt;#REF!,COUNTIFS($K$112:$K$1378,"SRS",#REF!,#REF!),"")</f>
        <v>#REF!</v>
      </c>
      <c r="Y56" s="8" t="e">
        <f>IF(R56&lt;&gt;"",IF(R56=1,"",COUNTIFS($O$112:$O$1378,"&gt;40",#REF!,#REF!)),"")</f>
        <v>#REF!</v>
      </c>
    </row>
    <row r="57" spans="1:34" x14ac:dyDescent="0.25">
      <c r="A57" s="1">
        <f t="shared" si="0"/>
        <v>59754</v>
      </c>
      <c r="B57" s="2" t="str">
        <f t="shared" si="1"/>
        <v>2017210163554</v>
      </c>
      <c r="C57" s="8" t="str">
        <f t="shared" si="2"/>
        <v>2017210</v>
      </c>
      <c r="D57" s="4">
        <v>2017</v>
      </c>
      <c r="E57" s="4">
        <v>2</v>
      </c>
      <c r="F57" s="4">
        <v>10</v>
      </c>
      <c r="G57" s="4">
        <v>16</v>
      </c>
      <c r="H57" s="4">
        <v>35</v>
      </c>
      <c r="I57" s="4">
        <v>54</v>
      </c>
      <c r="J57" s="4">
        <v>293</v>
      </c>
      <c r="K57" s="4" t="s">
        <v>26</v>
      </c>
      <c r="L57" s="4" t="e">
        <f>IF(#REF!=#REF!,IF(K57="Stroke",IF(K58="Stroke",IF((J58-J57)&lt;0,1000+J58-J57,J58-J57),""),""),"")</f>
        <v>#REF!</v>
      </c>
      <c r="M57" s="4" t="s">
        <v>21</v>
      </c>
      <c r="N57" s="4" t="s">
        <v>27</v>
      </c>
      <c r="O57" s="4">
        <v>2</v>
      </c>
      <c r="P57" s="4" t="e">
        <f>IF(#REF!=#REF!,IF(K57="Stroke",IF(K58="Stroke",IF(#REF!=#REF!,IF(Q57=Q58,IF((J58-J57)&lt;0,1000+J58-J57-O57,J58-J57-O57),""),""),""),""),"")</f>
        <v>#REF!</v>
      </c>
      <c r="Q57" s="4">
        <v>2</v>
      </c>
      <c r="R57" s="8" t="e">
        <f>IF(#REF!&lt;&gt;#REF!,COUNTIFS($M$2:$M$988,$M$2,$C$2:$C$988,#REF!),"")</f>
        <v>#REF!</v>
      </c>
      <c r="S57" s="8" t="e">
        <f>IF(R57&lt;&gt;"",IF(R57=1,"",COUNTIFS($Q$2:$Q$988,"&gt;40",$C$2:$C$988,#REF!)),"")</f>
        <v>#REF!</v>
      </c>
      <c r="V57" s="1"/>
      <c r="W57" s="1"/>
      <c r="X57" s="1"/>
      <c r="Y57" s="3"/>
    </row>
    <row r="58" spans="1:34" x14ac:dyDescent="0.25">
      <c r="A58" s="8">
        <f t="shared" si="0"/>
        <v>59754</v>
      </c>
      <c r="B58" s="14" t="str">
        <f t="shared" si="1"/>
        <v>2017210163554</v>
      </c>
      <c r="C58" s="8" t="str">
        <f t="shared" si="2"/>
        <v>2017210</v>
      </c>
      <c r="D58" s="4">
        <v>2017</v>
      </c>
      <c r="E58" s="4">
        <v>2</v>
      </c>
      <c r="F58" s="4">
        <v>10</v>
      </c>
      <c r="G58" s="4">
        <v>16</v>
      </c>
      <c r="H58" s="4">
        <v>35</v>
      </c>
      <c r="I58" s="4">
        <v>54</v>
      </c>
      <c r="J58" s="4">
        <v>293</v>
      </c>
      <c r="K58" s="4" t="s">
        <v>26</v>
      </c>
      <c r="L58" s="8" t="e">
        <f>IF(#REF!=#REF!,IF(K58="Stroke",IF(K59="Stroke",IF((J59-J58)&lt;0,1000+J59-J58,J59-J58),""),""),"")</f>
        <v>#REF!</v>
      </c>
      <c r="M58" s="4" t="s">
        <v>21</v>
      </c>
      <c r="N58" s="4" t="s">
        <v>27</v>
      </c>
      <c r="O58" s="4">
        <v>2</v>
      </c>
      <c r="P58" s="8" t="e">
        <f>IF(#REF!=#REF!,IF(K58="Stroke",IF(K59="Stroke",IF(#REF!=#REF!,IF(Q58=Q59,IF((J59-J58)&lt;0,1000+J59-J58-O58,J59-J58-O58),""),""),""),""),"")</f>
        <v>#REF!</v>
      </c>
      <c r="Q58" s="4">
        <v>2</v>
      </c>
      <c r="R58" s="8" t="e">
        <f>IF(#REF!&lt;&gt;#REF!,COUNTIFS($K$112:$K$1378,$K$112,#REF!,#REF!),"")</f>
        <v>#REF!</v>
      </c>
      <c r="S58" s="8" t="e">
        <f>IF(AND(#REF!&lt;&gt;#REF!,#REF!=#REF!,M58="positive",M59="negative"),1,"")</f>
        <v>#REF!</v>
      </c>
      <c r="T58" s="8" t="e">
        <f>IF(AND(#REF!=#REF!,K:K="stroke",M:M="positive",S58&lt;&gt;"1"),1,"")</f>
        <v>#REF!</v>
      </c>
      <c r="U58" s="8" t="e">
        <f>IF((AND(R58&lt;&gt;"",W58&lt;&gt;1,K:K="stroke",M:M="negative",#REF!=#REF!)),IF(W58&lt;&gt;0,"",1),"")</f>
        <v>#REF!</v>
      </c>
      <c r="V58" s="8" t="e">
        <f>IF(R58="","",(SUM(S58:U58)+W58))</f>
        <v>#REF!</v>
      </c>
      <c r="W58" s="8" t="e">
        <f>IF(#REF!&lt;&gt;#REF!,COUNTIFS($K$112:$K$1378,"up",#REF!,#REF!),"")</f>
        <v>#REF!</v>
      </c>
      <c r="X58" s="8" t="e">
        <f>IF(#REF!&lt;&gt;#REF!,COUNTIFS($K$112:$K$1378,"SRS",#REF!,#REF!),"")</f>
        <v>#REF!</v>
      </c>
      <c r="Y58" s="8" t="e">
        <f>IF(R58&lt;&gt;"",IF(R58=1,"",COUNTIFS($O$112:$O$1378,"&gt;40",#REF!,#REF!)),"")</f>
        <v>#REF!</v>
      </c>
    </row>
    <row r="59" spans="1:34" s="7" customFormat="1" x14ac:dyDescent="0.25">
      <c r="A59" s="1">
        <f t="shared" si="0"/>
        <v>59754</v>
      </c>
      <c r="B59" s="2" t="str">
        <f t="shared" si="1"/>
        <v>2017210163554</v>
      </c>
      <c r="C59" s="8" t="str">
        <f t="shared" si="2"/>
        <v>2017210</v>
      </c>
      <c r="D59" s="4">
        <v>2017</v>
      </c>
      <c r="E59" s="4">
        <v>2</v>
      </c>
      <c r="F59" s="4">
        <v>10</v>
      </c>
      <c r="G59" s="4">
        <v>16</v>
      </c>
      <c r="H59" s="4">
        <v>35</v>
      </c>
      <c r="I59" s="4">
        <v>54</v>
      </c>
      <c r="J59" s="4">
        <v>318</v>
      </c>
      <c r="K59" s="4" t="s">
        <v>26</v>
      </c>
      <c r="L59" s="4" t="e">
        <f>IF(#REF!=#REF!,IF(K59="Stroke",IF(K60="Stroke",IF((J60-J59)&lt;0,1000+J60-J59,J60-J59),""),""),"")</f>
        <v>#REF!</v>
      </c>
      <c r="M59" s="4" t="s">
        <v>21</v>
      </c>
      <c r="N59" s="4" t="s">
        <v>27</v>
      </c>
      <c r="O59" s="4">
        <v>1</v>
      </c>
      <c r="P59" s="4" t="e">
        <f>IF(#REF!=#REF!,IF(K59="Stroke",IF(K60="Stroke",IF(#REF!=#REF!,IF(Q59=Q60,IF((J60-J59)&lt;0,1000+J60-J59-O59,J60-J59-O59),""),""),""),""),"")</f>
        <v>#REF!</v>
      </c>
      <c r="Q59" s="4">
        <v>2</v>
      </c>
      <c r="R59" s="8" t="e">
        <f>IF(#REF!&lt;&gt;#REF!,COUNTIFS($M$2:$M$988,$M$2,$C$2:$C$988,#REF!),"")</f>
        <v>#REF!</v>
      </c>
      <c r="S59" s="8" t="e">
        <f>IF(R59&lt;&gt;"",IF(R59=1,"",COUNTIFS($Q$2:$Q$988,"&gt;40",$C$2:$C$988,#REF!)),"")</f>
        <v>#REF!</v>
      </c>
      <c r="T59" s="4"/>
      <c r="U59" s="4"/>
      <c r="V59" s="1"/>
      <c r="W59" s="1"/>
      <c r="X59" s="1"/>
      <c r="Y59" s="3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25">
      <c r="A60" s="8">
        <f t="shared" si="0"/>
        <v>59754</v>
      </c>
      <c r="B60" s="14" t="str">
        <f t="shared" si="1"/>
        <v>2017210163554</v>
      </c>
      <c r="C60" s="8" t="str">
        <f t="shared" si="2"/>
        <v>2017210</v>
      </c>
      <c r="D60" s="4">
        <v>2017</v>
      </c>
      <c r="E60" s="4">
        <v>2</v>
      </c>
      <c r="F60" s="4">
        <v>10</v>
      </c>
      <c r="G60" s="4">
        <v>16</v>
      </c>
      <c r="H60" s="4">
        <v>35</v>
      </c>
      <c r="I60" s="4">
        <v>54</v>
      </c>
      <c r="J60" s="4">
        <v>318</v>
      </c>
      <c r="K60" s="4" t="s">
        <v>26</v>
      </c>
      <c r="L60" s="8" t="e">
        <f>IF(#REF!=#REF!,IF(K60="Stroke",IF(K61="Stroke",IF((J61-J60)&lt;0,1000+J61-J60,J61-J60),""),""),"")</f>
        <v>#REF!</v>
      </c>
      <c r="M60" s="4" t="s">
        <v>21</v>
      </c>
      <c r="N60" s="4" t="s">
        <v>27</v>
      </c>
      <c r="O60" s="4">
        <v>1</v>
      </c>
      <c r="P60" s="8" t="e">
        <f>IF(#REF!=#REF!,IF(K60="Stroke",IF(K61="Stroke",IF(#REF!=#REF!,IF(Q60=Q61,IF((J61-J60)&lt;0,1000+J61-J60-O60,J61-J60-O60),""),""),""),""),"")</f>
        <v>#REF!</v>
      </c>
      <c r="Q60" s="4">
        <v>2</v>
      </c>
      <c r="R60" s="8" t="e">
        <f>IF(#REF!&lt;&gt;#REF!,COUNTIFS($K$112:$K$1378,$K$112,#REF!,#REF!),"")</f>
        <v>#REF!</v>
      </c>
      <c r="S60" s="8" t="e">
        <f>IF(AND(#REF!&lt;&gt;#REF!,#REF!=#REF!,M60="positive",M61="negative"),1,"")</f>
        <v>#REF!</v>
      </c>
      <c r="T60" s="8" t="e">
        <f>IF(AND(#REF!=#REF!,K:K="stroke",M:M="positive",S60&lt;&gt;"1"),1,"")</f>
        <v>#REF!</v>
      </c>
      <c r="U60" s="8" t="e">
        <f>IF((AND(R60&lt;&gt;"",W60&lt;&gt;1,K:K="stroke",M:M="negative",#REF!=#REF!)),IF(W60&lt;&gt;0,"",1),"")</f>
        <v>#REF!</v>
      </c>
      <c r="V60" s="8" t="e">
        <f>IF(R60="","",(SUM(S60:U60)+W60))</f>
        <v>#REF!</v>
      </c>
      <c r="W60" s="8" t="e">
        <f>IF(#REF!&lt;&gt;#REF!,COUNTIFS($K$112:$K$1378,"up",#REF!,#REF!),"")</f>
        <v>#REF!</v>
      </c>
      <c r="X60" s="8" t="e">
        <f>IF(#REF!&lt;&gt;#REF!,COUNTIFS($K$112:$K$1378,"SRS",#REF!,#REF!),"")</f>
        <v>#REF!</v>
      </c>
      <c r="Y60" s="8" t="e">
        <f>IF(R60&lt;&gt;"",IF(R60=1,"",COUNTIFS($O$112:$O$1378,"&gt;40",#REF!,#REF!)),"")</f>
        <v>#REF!</v>
      </c>
    </row>
    <row r="61" spans="1:34" x14ac:dyDescent="0.25">
      <c r="A61" s="1">
        <f t="shared" si="0"/>
        <v>59754</v>
      </c>
      <c r="B61" s="2" t="str">
        <f t="shared" si="1"/>
        <v>2017210163554</v>
      </c>
      <c r="C61" s="8" t="str">
        <f t="shared" si="2"/>
        <v>2017210</v>
      </c>
      <c r="D61" s="4">
        <v>2017</v>
      </c>
      <c r="E61" s="4">
        <v>2</v>
      </c>
      <c r="F61" s="4">
        <v>10</v>
      </c>
      <c r="G61" s="4">
        <v>16</v>
      </c>
      <c r="H61" s="4">
        <v>35</v>
      </c>
      <c r="I61" s="4">
        <v>54</v>
      </c>
      <c r="J61" s="4">
        <v>350</v>
      </c>
      <c r="K61" s="4" t="s">
        <v>26</v>
      </c>
      <c r="L61" s="4" t="e">
        <f>IF(#REF!=#REF!,IF(K61="Stroke",IF(K62="Stroke",IF((J62-J61)&lt;0,1000+J62-J61,J62-J61),""),""),"")</f>
        <v>#REF!</v>
      </c>
      <c r="M61" s="4" t="s">
        <v>21</v>
      </c>
      <c r="N61" s="4" t="s">
        <v>27</v>
      </c>
      <c r="O61" s="4">
        <v>3</v>
      </c>
      <c r="P61" s="4" t="e">
        <f>IF(#REF!=#REF!,IF(K61="Stroke",IF(K62="Stroke",IF(#REF!=#REF!,IF(Q61=Q62,IF((J62-J61)&lt;0,1000+J62-J61-O61,J62-J61-O61),""),""),""),""),"")</f>
        <v>#REF!</v>
      </c>
      <c r="Q61" s="4">
        <v>2</v>
      </c>
      <c r="R61" s="8" t="e">
        <f>IF(#REF!&lt;&gt;#REF!,COUNTIFS($M$2:$M$988,$M$2,$C$2:$C$988,#REF!),"")</f>
        <v>#REF!</v>
      </c>
      <c r="S61" s="8" t="e">
        <f>IF(R61&lt;&gt;"",IF(R61=1,"",COUNTIFS($Q$2:$Q$988,"&gt;40",$C$2:$C$988,#REF!)),"")</f>
        <v>#REF!</v>
      </c>
      <c r="V61" s="1"/>
      <c r="W61" s="1"/>
      <c r="X61" s="1"/>
      <c r="Y61" s="3"/>
    </row>
    <row r="62" spans="1:34" x14ac:dyDescent="0.25">
      <c r="A62" s="8">
        <f t="shared" si="0"/>
        <v>59754</v>
      </c>
      <c r="B62" s="14" t="str">
        <f t="shared" si="1"/>
        <v>2017210163554</v>
      </c>
      <c r="C62" s="8" t="str">
        <f t="shared" si="2"/>
        <v>2017210</v>
      </c>
      <c r="D62" s="4">
        <v>2017</v>
      </c>
      <c r="E62" s="4">
        <v>2</v>
      </c>
      <c r="F62" s="4">
        <v>10</v>
      </c>
      <c r="G62" s="4">
        <v>16</v>
      </c>
      <c r="H62" s="4">
        <v>35</v>
      </c>
      <c r="I62" s="4">
        <v>54</v>
      </c>
      <c r="J62" s="4">
        <v>350</v>
      </c>
      <c r="K62" s="4" t="s">
        <v>26</v>
      </c>
      <c r="L62" s="8" t="e">
        <f>IF(#REF!=#REF!,IF(K62="Stroke",IF(K63="Stroke",IF((J63-J62)&lt;0,1000+J63-J62,J63-J62),""),""),"")</f>
        <v>#REF!</v>
      </c>
      <c r="M62" s="4" t="s">
        <v>21</v>
      </c>
      <c r="N62" s="4" t="s">
        <v>27</v>
      </c>
      <c r="O62" s="4">
        <v>3</v>
      </c>
      <c r="P62" s="8" t="e">
        <f>IF(#REF!=#REF!,IF(K62="Stroke",IF(K63="Stroke",IF(#REF!=#REF!,IF(Q62=Q63,IF((J63-J62)&lt;0,1000+J63-J62-O62,J63-J62-O62),""),""),""),""),"")</f>
        <v>#REF!</v>
      </c>
      <c r="Q62" s="4">
        <v>2</v>
      </c>
      <c r="R62" s="8" t="e">
        <f>IF(#REF!&lt;&gt;#REF!,COUNTIFS($K$112:$K$1378,$K$112,#REF!,#REF!),"")</f>
        <v>#REF!</v>
      </c>
      <c r="S62" s="8" t="e">
        <f>IF(AND(#REF!&lt;&gt;#REF!,#REF!=#REF!,M62="positive",M63="negative"),1,"")</f>
        <v>#REF!</v>
      </c>
      <c r="T62" s="8" t="e">
        <f>IF(AND(#REF!=#REF!,K:K="stroke",M:M="positive",S62&lt;&gt;"1"),1,"")</f>
        <v>#REF!</v>
      </c>
      <c r="U62" s="8" t="e">
        <f>IF((AND(R62&lt;&gt;"",W62&lt;&gt;1,K:K="stroke",M:M="negative",#REF!=#REF!)),IF(W62&lt;&gt;0,"",1),"")</f>
        <v>#REF!</v>
      </c>
      <c r="V62" s="8" t="e">
        <f>IF(R62="","",(SUM(S62:U62)+W62))</f>
        <v>#REF!</v>
      </c>
      <c r="W62" s="8" t="e">
        <f>IF(#REF!&lt;&gt;#REF!,COUNTIFS($K$112:$K$1378,"up",#REF!,#REF!),"")</f>
        <v>#REF!</v>
      </c>
      <c r="X62" s="8" t="e">
        <f>IF(#REF!&lt;&gt;#REF!,COUNTIFS($K$112:$K$1378,"SRS",#REF!,#REF!),"")</f>
        <v>#REF!</v>
      </c>
      <c r="Y62" s="8" t="e">
        <f>IF(R62&lt;&gt;"",IF(R62=1,"",COUNTIFS($O$112:$O$1378,"&gt;40",#REF!,#REF!)),"")</f>
        <v>#REF!</v>
      </c>
    </row>
    <row r="63" spans="1:34" x14ac:dyDescent="0.25">
      <c r="A63" s="1">
        <f t="shared" si="0"/>
        <v>59754</v>
      </c>
      <c r="B63" s="2" t="str">
        <f t="shared" si="1"/>
        <v>2017210163554</v>
      </c>
      <c r="C63" s="8" t="str">
        <f t="shared" si="2"/>
        <v>2017210</v>
      </c>
      <c r="D63" s="4">
        <v>2017</v>
      </c>
      <c r="E63" s="4">
        <v>2</v>
      </c>
      <c r="F63" s="4">
        <v>10</v>
      </c>
      <c r="G63" s="4">
        <v>16</v>
      </c>
      <c r="H63" s="4">
        <v>35</v>
      </c>
      <c r="I63" s="4">
        <v>54</v>
      </c>
      <c r="J63" s="4">
        <v>369</v>
      </c>
      <c r="K63" s="4" t="s">
        <v>26</v>
      </c>
      <c r="L63" s="4" t="e">
        <f>IF(#REF!=#REF!,IF(K63="Stroke",IF(K64="Stroke",IF((J64-J63)&lt;0,1000+J64-J63,J64-J63),""),""),"")</f>
        <v>#REF!</v>
      </c>
      <c r="M63" s="4" t="s">
        <v>21</v>
      </c>
      <c r="N63" s="4" t="s">
        <v>27</v>
      </c>
      <c r="O63" s="4">
        <v>1</v>
      </c>
      <c r="P63" s="4" t="e">
        <f>IF(#REF!=#REF!,IF(K63="Stroke",IF(K64="Stroke",IF(#REF!=#REF!,IF(Q63=Q64,IF((J64-J63)&lt;0,1000+J64-J63-O63,J64-J63-O63),""),""),""),""),"")</f>
        <v>#REF!</v>
      </c>
      <c r="Q63" s="4">
        <v>2</v>
      </c>
      <c r="R63" s="8" t="e">
        <f>IF(#REF!&lt;&gt;#REF!,COUNTIFS($M$2:$M$988,$M$2,$C$2:$C$988,#REF!),"")</f>
        <v>#REF!</v>
      </c>
      <c r="S63" s="8" t="e">
        <f>IF(R63&lt;&gt;"",IF(R63=1,"",COUNTIFS($Q$2:$Q$988,"&gt;40",$C$2:$C$988,#REF!)),"")</f>
        <v>#REF!</v>
      </c>
      <c r="V63" s="1"/>
      <c r="W63" s="1"/>
      <c r="X63" s="1"/>
      <c r="Y63" s="3"/>
    </row>
    <row r="64" spans="1:34" s="7" customFormat="1" x14ac:dyDescent="0.25">
      <c r="A64" s="8">
        <f t="shared" si="0"/>
        <v>59754</v>
      </c>
      <c r="B64" s="14" t="str">
        <f t="shared" si="1"/>
        <v>2017210163554</v>
      </c>
      <c r="C64" s="8" t="str">
        <f t="shared" si="2"/>
        <v>2017210</v>
      </c>
      <c r="D64" s="4">
        <v>2017</v>
      </c>
      <c r="E64" s="4">
        <v>2</v>
      </c>
      <c r="F64" s="4">
        <v>10</v>
      </c>
      <c r="G64" s="4">
        <v>16</v>
      </c>
      <c r="H64" s="4">
        <v>35</v>
      </c>
      <c r="I64" s="4">
        <v>54</v>
      </c>
      <c r="J64" s="4">
        <v>369</v>
      </c>
      <c r="K64" s="4" t="s">
        <v>26</v>
      </c>
      <c r="L64" s="8" t="e">
        <f>IF(#REF!=#REF!,IF(K64="Stroke",IF(K65="Stroke",IF((J65-J64)&lt;0,1000+J65-J64,J65-J64),""),""),"")</f>
        <v>#REF!</v>
      </c>
      <c r="M64" s="4" t="s">
        <v>21</v>
      </c>
      <c r="N64" s="4" t="s">
        <v>27</v>
      </c>
      <c r="O64" s="4">
        <v>1</v>
      </c>
      <c r="P64" s="8" t="e">
        <f>IF(#REF!=#REF!,IF(K64="Stroke",IF(K65="Stroke",IF(#REF!=#REF!,IF(Q64=Q65,IF((J65-J64)&lt;0,1000+J65-J64-O64,J65-J64-O64),""),""),""),""),"")</f>
        <v>#REF!</v>
      </c>
      <c r="Q64" s="4">
        <v>2</v>
      </c>
      <c r="R64" s="8" t="e">
        <f>IF(#REF!&lt;&gt;#REF!,COUNTIFS($K$112:$K$1378,$K$112,#REF!,#REF!),"")</f>
        <v>#REF!</v>
      </c>
      <c r="S64" s="8" t="e">
        <f>IF(AND(#REF!&lt;&gt;#REF!,#REF!=#REF!,M64="positive",M65="negative"),1,"")</f>
        <v>#REF!</v>
      </c>
      <c r="T64" s="8" t="e">
        <f>IF(AND(#REF!=#REF!,K:K="stroke",M:M="positive",S64&lt;&gt;"1"),1,"")</f>
        <v>#REF!</v>
      </c>
      <c r="U64" s="8" t="e">
        <f>IF((AND(R64&lt;&gt;"",W64&lt;&gt;1,K:K="stroke",M:M="negative",#REF!=#REF!)),IF(W64&lt;&gt;0,"",1),"")</f>
        <v>#REF!</v>
      </c>
      <c r="V64" s="8" t="e">
        <f>IF(R64="","",(SUM(S64:U64)+W64))</f>
        <v>#REF!</v>
      </c>
      <c r="W64" s="8" t="e">
        <f>IF(#REF!&lt;&gt;#REF!,COUNTIFS($K$112:$K$1378,"up",#REF!,#REF!),"")</f>
        <v>#REF!</v>
      </c>
      <c r="X64" s="8" t="e">
        <f>IF(#REF!&lt;&gt;#REF!,COUNTIFS($K$112:$K$1378,"SRS",#REF!,#REF!),"")</f>
        <v>#REF!</v>
      </c>
      <c r="Y64" s="8" t="e">
        <f>IF(R64&lt;&gt;"",IF(R64=1,"",COUNTIFS($O$112:$O$1378,"&gt;40",#REF!,#REF!)),"")</f>
        <v>#REF!</v>
      </c>
      <c r="Z64" s="4"/>
      <c r="AA64" s="4"/>
      <c r="AB64" s="4"/>
      <c r="AC64" s="4"/>
      <c r="AD64" s="4"/>
      <c r="AE64" s="4"/>
      <c r="AF64" s="4"/>
      <c r="AG64" s="4"/>
      <c r="AH64" s="4"/>
    </row>
    <row r="65" spans="1:34" x14ac:dyDescent="0.25">
      <c r="A65" s="1">
        <f t="shared" ref="A65:A128" si="3">I65+(H65*60)+(G65*3600)</f>
        <v>59754</v>
      </c>
      <c r="B65" s="2" t="str">
        <f t="shared" ref="B65:B128" si="4">CONCATENATE(D65,E65,F65,G65,H65,I65)</f>
        <v>2017210163554</v>
      </c>
      <c r="C65" s="8" t="str">
        <f t="shared" ref="C65:C128" si="5">CONCATENATE(D65,E65,F65)</f>
        <v>2017210</v>
      </c>
      <c r="D65" s="4">
        <v>2017</v>
      </c>
      <c r="E65" s="4">
        <v>2</v>
      </c>
      <c r="F65" s="4">
        <v>10</v>
      </c>
      <c r="G65" s="4">
        <v>16</v>
      </c>
      <c r="H65" s="4">
        <v>35</v>
      </c>
      <c r="I65" s="4">
        <v>54</v>
      </c>
      <c r="J65" s="4">
        <v>401</v>
      </c>
      <c r="K65" s="4" t="s">
        <v>26</v>
      </c>
      <c r="L65" s="4" t="e">
        <f>IF(#REF!=#REF!,IF(K65="Stroke",IF(K66="Stroke",IF((J66-J65)&lt;0,1000+J66-J65,J66-J65),""),""),"")</f>
        <v>#REF!</v>
      </c>
      <c r="M65" s="4" t="s">
        <v>21</v>
      </c>
      <c r="N65" s="4" t="s">
        <v>27</v>
      </c>
      <c r="O65" s="4">
        <v>4</v>
      </c>
      <c r="P65" s="4" t="e">
        <f>IF(#REF!=#REF!,IF(K65="Stroke",IF(K66="Stroke",IF(#REF!=#REF!,IF(Q65=Q66,IF((J66-J65)&lt;0,1000+J66-J65-O65,J66-J65-O65),""),""),""),""),"")</f>
        <v>#REF!</v>
      </c>
      <c r="Q65" s="4">
        <v>2</v>
      </c>
      <c r="R65" s="8" t="e">
        <f>IF(#REF!&lt;&gt;#REF!,COUNTIFS($M$2:$M$988,$M$2,$C$2:$C$988,#REF!),"")</f>
        <v>#REF!</v>
      </c>
      <c r="S65" s="8" t="e">
        <f>IF(R65&lt;&gt;"",IF(R65=1,"",COUNTIFS($Q$2:$Q$988,"&gt;40",$C$2:$C$988,#REF!)),"")</f>
        <v>#REF!</v>
      </c>
      <c r="V65" s="1"/>
      <c r="W65" s="1"/>
      <c r="X65" s="1"/>
      <c r="Y65" s="3"/>
    </row>
    <row r="66" spans="1:34" x14ac:dyDescent="0.25">
      <c r="A66" s="8">
        <f t="shared" si="3"/>
        <v>59754</v>
      </c>
      <c r="B66" s="14" t="str">
        <f t="shared" si="4"/>
        <v>2017210163554</v>
      </c>
      <c r="C66" s="8" t="str">
        <f t="shared" si="5"/>
        <v>2017210</v>
      </c>
      <c r="D66" s="4">
        <v>2017</v>
      </c>
      <c r="E66" s="4">
        <v>2</v>
      </c>
      <c r="F66" s="4">
        <v>10</v>
      </c>
      <c r="G66" s="4">
        <v>16</v>
      </c>
      <c r="H66" s="4">
        <v>35</v>
      </c>
      <c r="I66" s="4">
        <v>54</v>
      </c>
      <c r="J66" s="4">
        <v>401</v>
      </c>
      <c r="K66" s="4" t="s">
        <v>26</v>
      </c>
      <c r="L66" s="8" t="e">
        <f>IF(#REF!=#REF!,IF(K66="Stroke",IF(K67="Stroke",IF((J67-J66)&lt;0,1000+J67-J66,J67-J66),""),""),"")</f>
        <v>#REF!</v>
      </c>
      <c r="M66" s="4" t="s">
        <v>21</v>
      </c>
      <c r="N66" s="4" t="s">
        <v>27</v>
      </c>
      <c r="O66" s="4">
        <v>4</v>
      </c>
      <c r="P66" s="8" t="e">
        <f>IF(#REF!=#REF!,IF(K66="Stroke",IF(K67="Stroke",IF(#REF!=#REF!,IF(Q66=Q67,IF((J67-J66)&lt;0,1000+J67-J66-O66,J67-J66-O66),""),""),""),""),"")</f>
        <v>#REF!</v>
      </c>
      <c r="Q66" s="4">
        <v>2</v>
      </c>
      <c r="R66" s="8" t="e">
        <f>IF(#REF!&lt;&gt;#REF!,COUNTIFS($K$112:$K$1378,$K$112,#REF!,#REF!),"")</f>
        <v>#REF!</v>
      </c>
      <c r="S66" s="8" t="e">
        <f>IF(AND(#REF!&lt;&gt;#REF!,#REF!=#REF!,M66="positive",M67="negative"),1,"")</f>
        <v>#REF!</v>
      </c>
      <c r="T66" s="8" t="e">
        <f>IF(AND(#REF!=#REF!,K:K="stroke",M:M="positive",S66&lt;&gt;"1"),1,"")</f>
        <v>#REF!</v>
      </c>
      <c r="U66" s="8" t="e">
        <f>IF((AND(R66&lt;&gt;"",W66&lt;&gt;1,K:K="stroke",M:M="negative",#REF!=#REF!)),IF(W66&lt;&gt;0,"",1),"")</f>
        <v>#REF!</v>
      </c>
      <c r="V66" s="8" t="e">
        <f>IF(R66="","",(SUM(S66:U66)+W66))</f>
        <v>#REF!</v>
      </c>
      <c r="W66" s="8" t="e">
        <f>IF(#REF!&lt;&gt;#REF!,COUNTIFS($K$112:$K$1378,"up",#REF!,#REF!),"")</f>
        <v>#REF!</v>
      </c>
      <c r="X66" s="8" t="e">
        <f>IF(#REF!&lt;&gt;#REF!,COUNTIFS($K$112:$K$1378,"SRS",#REF!,#REF!),"")</f>
        <v>#REF!</v>
      </c>
      <c r="Y66" s="8" t="e">
        <f>IF(R66&lt;&gt;"",IF(R66=1,"",COUNTIFS($O$112:$O$1378,"&gt;40",#REF!,#REF!)),"")</f>
        <v>#REF!</v>
      </c>
    </row>
    <row r="67" spans="1:34" s="7" customFormat="1" x14ac:dyDescent="0.25">
      <c r="A67" s="1">
        <f t="shared" si="3"/>
        <v>59754</v>
      </c>
      <c r="B67" s="2" t="str">
        <f t="shared" si="4"/>
        <v>2017210163554</v>
      </c>
      <c r="C67" s="8" t="str">
        <f t="shared" si="5"/>
        <v>2017210</v>
      </c>
      <c r="D67" s="4">
        <v>2017</v>
      </c>
      <c r="E67" s="4">
        <v>2</v>
      </c>
      <c r="F67" s="4">
        <v>10</v>
      </c>
      <c r="G67" s="4">
        <v>16</v>
      </c>
      <c r="H67" s="4">
        <v>35</v>
      </c>
      <c r="I67" s="4">
        <v>54</v>
      </c>
      <c r="J67" s="4">
        <v>475</v>
      </c>
      <c r="K67" s="4" t="s">
        <v>26</v>
      </c>
      <c r="L67" s="4" t="e">
        <f>IF(#REF!=#REF!,IF(K67="Stroke",IF(K68="Stroke",IF((J68-J67)&lt;0,1000+J68-J67,J68-J67),""),""),"")</f>
        <v>#REF!</v>
      </c>
      <c r="M67" s="4" t="s">
        <v>21</v>
      </c>
      <c r="N67" s="4" t="s">
        <v>27</v>
      </c>
      <c r="O67" s="4">
        <v>22</v>
      </c>
      <c r="P67" s="4" t="e">
        <f>IF(#REF!=#REF!,IF(K67="Stroke",IF(K68="Stroke",IF(#REF!=#REF!,IF(Q67=Q68,IF((J68-J67)&lt;0,1000+J68-J67-O67,J68-J67-O67),""),""),""),""),"")</f>
        <v>#REF!</v>
      </c>
      <c r="Q67" s="4">
        <v>2</v>
      </c>
      <c r="R67" s="8" t="e">
        <f>IF(#REF!&lt;&gt;#REF!,COUNTIFS($M$2:$M$988,$M$2,$C$2:$C$988,#REF!),"")</f>
        <v>#REF!</v>
      </c>
      <c r="S67" s="8" t="e">
        <f>IF(R67&lt;&gt;"",IF(R67=1,"",COUNTIFS($Q$2:$Q$988,"&gt;40",$C$2:$C$988,#REF!)),"")</f>
        <v>#REF!</v>
      </c>
      <c r="T67" s="4"/>
      <c r="U67" s="4"/>
      <c r="V67" s="1"/>
      <c r="W67" s="1"/>
      <c r="X67" s="1"/>
      <c r="Y67" s="3"/>
      <c r="Z67" s="4"/>
      <c r="AA67" s="4"/>
      <c r="AB67" s="4"/>
      <c r="AC67" s="4"/>
      <c r="AD67" s="4"/>
      <c r="AE67" s="4"/>
      <c r="AF67" s="4"/>
      <c r="AG67" s="4"/>
      <c r="AH67" s="4"/>
    </row>
    <row r="68" spans="1:34" x14ac:dyDescent="0.25">
      <c r="A68" s="8">
        <f t="shared" si="3"/>
        <v>59754</v>
      </c>
      <c r="B68" s="14" t="str">
        <f t="shared" si="4"/>
        <v>2017210163554</v>
      </c>
      <c r="C68" s="8" t="str">
        <f t="shared" si="5"/>
        <v>2017210</v>
      </c>
      <c r="D68" s="4">
        <v>2017</v>
      </c>
      <c r="E68" s="4">
        <v>2</v>
      </c>
      <c r="F68" s="4">
        <v>10</v>
      </c>
      <c r="G68" s="4">
        <v>16</v>
      </c>
      <c r="H68" s="4">
        <v>35</v>
      </c>
      <c r="I68" s="4">
        <v>54</v>
      </c>
      <c r="J68" s="4">
        <v>475</v>
      </c>
      <c r="K68" s="4" t="s">
        <v>26</v>
      </c>
      <c r="L68" s="8" t="e">
        <f>IF(#REF!=#REF!,IF(K68="Stroke",IF(K69="Stroke",IF((J69-J68)&lt;0,1000+J69-J68,J69-J68),""),""),"")</f>
        <v>#REF!</v>
      </c>
      <c r="M68" s="4" t="s">
        <v>21</v>
      </c>
      <c r="N68" s="4" t="s">
        <v>27</v>
      </c>
      <c r="O68" s="4">
        <v>22</v>
      </c>
      <c r="P68" s="8" t="e">
        <f>IF(#REF!=#REF!,IF(K68="Stroke",IF(K69="Stroke",IF(#REF!=#REF!,IF(Q68=Q69,IF((J69-J68)&lt;0,1000+J69-J68-O68,J69-J68-O68),""),""),""),""),"")</f>
        <v>#REF!</v>
      </c>
      <c r="Q68" s="4">
        <v>2</v>
      </c>
      <c r="R68" s="8" t="e">
        <f>IF(#REF!&lt;&gt;#REF!,COUNTIFS($K$112:$K$1378,$K$112,#REF!,#REF!),"")</f>
        <v>#REF!</v>
      </c>
      <c r="S68" s="8" t="e">
        <f>IF(AND(#REF!&lt;&gt;#REF!,#REF!=#REF!,M68="positive",M69="negative"),1,"")</f>
        <v>#REF!</v>
      </c>
      <c r="T68" s="8" t="e">
        <f>IF(AND(#REF!=#REF!,K:K="stroke",M:M="positive",S68&lt;&gt;"1"),1,"")</f>
        <v>#REF!</v>
      </c>
      <c r="U68" s="8" t="e">
        <f>IF((AND(R68&lt;&gt;"",W68&lt;&gt;1,K:K="stroke",M:M="negative",#REF!=#REF!)),IF(W68&lt;&gt;0,"",1),"")</f>
        <v>#REF!</v>
      </c>
      <c r="V68" s="8" t="e">
        <f>IF(R68="","",(SUM(S68:U68)+W68))</f>
        <v>#REF!</v>
      </c>
      <c r="W68" s="8" t="e">
        <f>IF(#REF!&lt;&gt;#REF!,COUNTIFS($K$112:$K$1378,"up",#REF!,#REF!),"")</f>
        <v>#REF!</v>
      </c>
      <c r="X68" s="8" t="e">
        <f>IF(#REF!&lt;&gt;#REF!,COUNTIFS($K$112:$K$1378,"SRS",#REF!,#REF!),"")</f>
        <v>#REF!</v>
      </c>
      <c r="Y68" s="8" t="e">
        <f>IF(R68&lt;&gt;"",IF(R68=1,"",COUNTIFS($O$112:$O$1378,"&gt;40",#REF!,#REF!)),"")</f>
        <v>#REF!</v>
      </c>
    </row>
    <row r="69" spans="1:34" x14ac:dyDescent="0.25">
      <c r="A69" s="1">
        <f t="shared" si="3"/>
        <v>59754</v>
      </c>
      <c r="B69" s="2" t="str">
        <f t="shared" si="4"/>
        <v>2017210163554</v>
      </c>
      <c r="C69" s="8" t="str">
        <f t="shared" si="5"/>
        <v>2017210</v>
      </c>
      <c r="D69" s="4">
        <v>2017</v>
      </c>
      <c r="E69" s="4">
        <v>2</v>
      </c>
      <c r="F69" s="4">
        <v>10</v>
      </c>
      <c r="G69" s="4">
        <v>16</v>
      </c>
      <c r="H69" s="4">
        <v>35</v>
      </c>
      <c r="I69" s="4">
        <v>54</v>
      </c>
      <c r="J69" s="4">
        <v>604</v>
      </c>
      <c r="K69" s="4" t="s">
        <v>26</v>
      </c>
      <c r="L69" s="4" t="e">
        <f>IF(#REF!=#REF!,IF(K69="Stroke",IF(K70="Stroke",IF((J70-J69)&lt;0,1000+J70-J69,J70-J69),""),""),"")</f>
        <v>#REF!</v>
      </c>
      <c r="M69" s="4" t="s">
        <v>21</v>
      </c>
      <c r="N69" s="4" t="s">
        <v>27</v>
      </c>
      <c r="O69" s="4">
        <v>10</v>
      </c>
      <c r="P69" s="4" t="e">
        <f>IF(#REF!=#REF!,IF(K69="Stroke",IF(K70="Stroke",IF(#REF!=#REF!,IF(Q69=Q70,IF((J70-J69)&lt;0,1000+J70-J69-O69,J70-J69-O69),""),""),""),""),"")</f>
        <v>#REF!</v>
      </c>
      <c r="Q69" s="4">
        <v>2</v>
      </c>
      <c r="R69" s="8" t="e">
        <f>IF(#REF!&lt;&gt;#REF!,COUNTIFS($M$2:$M$988,$M$2,$C$2:$C$988,#REF!),"")</f>
        <v>#REF!</v>
      </c>
      <c r="S69" s="8" t="e">
        <f>IF(R69&lt;&gt;"",IF(R69=1,"",COUNTIFS($Q$2:$Q$988,"&gt;40",$C$2:$C$988,#REF!)),"")</f>
        <v>#REF!</v>
      </c>
      <c r="V69" s="1"/>
      <c r="W69" s="1"/>
      <c r="X69" s="1"/>
      <c r="Y69" s="3"/>
    </row>
    <row r="70" spans="1:34" x14ac:dyDescent="0.25">
      <c r="A70" s="8">
        <f t="shared" si="3"/>
        <v>59754</v>
      </c>
      <c r="B70" s="14" t="str">
        <f t="shared" si="4"/>
        <v>2017210163554</v>
      </c>
      <c r="C70" s="8" t="str">
        <f t="shared" si="5"/>
        <v>2017210</v>
      </c>
      <c r="D70" s="4">
        <v>2017</v>
      </c>
      <c r="E70" s="4">
        <v>2</v>
      </c>
      <c r="F70" s="4">
        <v>10</v>
      </c>
      <c r="G70" s="4">
        <v>16</v>
      </c>
      <c r="H70" s="4">
        <v>35</v>
      </c>
      <c r="I70" s="4">
        <v>54</v>
      </c>
      <c r="J70" s="4">
        <v>604</v>
      </c>
      <c r="K70" s="4" t="s">
        <v>26</v>
      </c>
      <c r="L70" s="8" t="e">
        <f>IF(#REF!=#REF!,IF(K70="Stroke",IF(K71="Stroke",IF((J71-J70)&lt;0,1000+J71-J70,J71-J70),""),""),"")</f>
        <v>#REF!</v>
      </c>
      <c r="M70" s="4" t="s">
        <v>21</v>
      </c>
      <c r="N70" s="4" t="s">
        <v>27</v>
      </c>
      <c r="O70" s="4">
        <v>10</v>
      </c>
      <c r="P70" s="8" t="e">
        <f>IF(#REF!=#REF!,IF(K70="Stroke",IF(K71="Stroke",IF(#REF!=#REF!,IF(Q70=Q71,IF((J71-J70)&lt;0,1000+J71-J70-O70,J71-J70-O70),""),""),""),""),"")</f>
        <v>#REF!</v>
      </c>
      <c r="Q70" s="4">
        <v>2</v>
      </c>
      <c r="R70" s="8" t="e">
        <f>IF(#REF!&lt;&gt;#REF!,COUNTIFS($K$112:$K$1378,$K$112,#REF!,#REF!),"")</f>
        <v>#REF!</v>
      </c>
      <c r="S70" s="8" t="e">
        <f>IF(AND(#REF!&lt;&gt;#REF!,#REF!=#REF!,M70="positive",M71="negative"),1,"")</f>
        <v>#REF!</v>
      </c>
      <c r="T70" s="8" t="e">
        <f>IF(AND(#REF!=#REF!,K:K="stroke",M:M="positive",S70&lt;&gt;"1"),1,"")</f>
        <v>#REF!</v>
      </c>
      <c r="U70" s="8" t="e">
        <f>IF((AND(R70&lt;&gt;"",W70&lt;&gt;1,K:K="stroke",M:M="negative",#REF!=#REF!)),IF(W70&lt;&gt;0,"",1),"")</f>
        <v>#REF!</v>
      </c>
      <c r="V70" s="8" t="e">
        <f>IF(R70="","",(SUM(S70:U70)+W70))</f>
        <v>#REF!</v>
      </c>
      <c r="W70" s="8" t="e">
        <f>IF(#REF!&lt;&gt;#REF!,COUNTIFS($K$112:$K$1378,"up",#REF!,#REF!),"")</f>
        <v>#REF!</v>
      </c>
      <c r="X70" s="8" t="e">
        <f>IF(#REF!&lt;&gt;#REF!,COUNTIFS($K$112:$K$1378,"SRS",#REF!,#REF!),"")</f>
        <v>#REF!</v>
      </c>
      <c r="Y70" s="8" t="e">
        <f>IF(R70&lt;&gt;"",IF(R70=1,"",COUNTIFS($O$112:$O$1378,"&gt;40",#REF!,#REF!)),"")</f>
        <v>#REF!</v>
      </c>
    </row>
    <row r="71" spans="1:34" s="7" customFormat="1" x14ac:dyDescent="0.25">
      <c r="A71" s="1">
        <f t="shared" si="3"/>
        <v>59754</v>
      </c>
      <c r="B71" s="2" t="str">
        <f t="shared" si="4"/>
        <v>2017210163554</v>
      </c>
      <c r="C71" s="8" t="str">
        <f t="shared" si="5"/>
        <v>2017210</v>
      </c>
      <c r="D71" s="4">
        <v>2017</v>
      </c>
      <c r="E71" s="4">
        <v>2</v>
      </c>
      <c r="F71" s="4">
        <v>10</v>
      </c>
      <c r="G71" s="4">
        <v>16</v>
      </c>
      <c r="H71" s="4">
        <v>35</v>
      </c>
      <c r="I71" s="4">
        <v>54</v>
      </c>
      <c r="J71" s="4">
        <v>675</v>
      </c>
      <c r="K71" s="4" t="s">
        <v>26</v>
      </c>
      <c r="L71" s="4" t="e">
        <f>IF(#REF!=#REF!,IF(K71="Stroke",IF(K72="Stroke",IF((J72-J71)&lt;0,1000+J72-J71,J72-J71),""),""),"")</f>
        <v>#REF!</v>
      </c>
      <c r="M71" s="4" t="s">
        <v>21</v>
      </c>
      <c r="N71" s="4" t="s">
        <v>27</v>
      </c>
      <c r="O71" s="4">
        <v>51</v>
      </c>
      <c r="P71" s="4" t="e">
        <f>IF(#REF!=#REF!,IF(K71="Stroke",IF(K72="Stroke",IF(#REF!=#REF!,IF(Q71=Q72,IF((J72-J71)&lt;0,1000+J72-J71-O71,J72-J71-O71),""),""),""),""),"")</f>
        <v>#REF!</v>
      </c>
      <c r="Q71" s="4">
        <v>2</v>
      </c>
      <c r="R71" s="8" t="e">
        <f>IF(#REF!&lt;&gt;#REF!,COUNTIFS($M$2:$M$988,$M$2,$C$2:$C$988,#REF!),"")</f>
        <v>#REF!</v>
      </c>
      <c r="S71" s="8" t="e">
        <f>IF(R71&lt;&gt;"",IF(R71=1,"",COUNTIFS($Q$2:$Q$988,"&gt;40",$C$2:$C$988,#REF!)),"")</f>
        <v>#REF!</v>
      </c>
      <c r="T71" s="4"/>
      <c r="U71" s="4"/>
      <c r="V71" s="1"/>
      <c r="W71" s="1"/>
      <c r="X71" s="1"/>
      <c r="Y71" s="3"/>
      <c r="Z71" s="4"/>
      <c r="AA71" s="4"/>
      <c r="AB71" s="4"/>
      <c r="AC71" s="4"/>
      <c r="AD71" s="4"/>
      <c r="AE71" s="4"/>
      <c r="AF71" s="4"/>
      <c r="AG71" s="4"/>
      <c r="AH71" s="4"/>
    </row>
    <row r="72" spans="1:34" x14ac:dyDescent="0.25">
      <c r="A72" s="8">
        <f t="shared" si="3"/>
        <v>59754</v>
      </c>
      <c r="B72" s="14" t="str">
        <f t="shared" si="4"/>
        <v>2017210163554</v>
      </c>
      <c r="C72" s="8" t="str">
        <f t="shared" si="5"/>
        <v>2017210</v>
      </c>
      <c r="D72" s="4">
        <v>2017</v>
      </c>
      <c r="E72" s="4">
        <v>2</v>
      </c>
      <c r="F72" s="4">
        <v>10</v>
      </c>
      <c r="G72" s="4">
        <v>16</v>
      </c>
      <c r="H72" s="4">
        <v>35</v>
      </c>
      <c r="I72" s="4">
        <v>54</v>
      </c>
      <c r="J72" s="4">
        <v>675</v>
      </c>
      <c r="K72" s="4" t="s">
        <v>26</v>
      </c>
      <c r="L72" s="8" t="e">
        <f>IF(#REF!=#REF!,IF(K72="Stroke",IF(K73="Stroke",IF((J73-J72)&lt;0,1000+J73-J72,J73-J72),""),""),"")</f>
        <v>#REF!</v>
      </c>
      <c r="M72" s="4" t="s">
        <v>21</v>
      </c>
      <c r="N72" s="4" t="s">
        <v>27</v>
      </c>
      <c r="O72" s="4">
        <v>51</v>
      </c>
      <c r="P72" s="8" t="e">
        <f>IF(#REF!=#REF!,IF(K72="Stroke",IF(K73="Stroke",IF(#REF!=#REF!,IF(Q72=Q73,IF((J73-J72)&lt;0,1000+J73-J72-O72,J73-J72-O72),""),""),""),""),"")</f>
        <v>#REF!</v>
      </c>
      <c r="Q72" s="4">
        <v>2</v>
      </c>
      <c r="R72" s="8" t="e">
        <f>IF(#REF!&lt;&gt;#REF!,COUNTIFS($K$112:$K$1378,$K$112,#REF!,#REF!),"")</f>
        <v>#REF!</v>
      </c>
      <c r="S72" s="8" t="e">
        <f>IF(AND(#REF!&lt;&gt;#REF!,#REF!=#REF!,M72="positive",M73="negative"),1,"")</f>
        <v>#REF!</v>
      </c>
      <c r="T72" s="8" t="e">
        <f>IF(AND(#REF!=#REF!,K:K="stroke",M:M="positive",S72&lt;&gt;"1"),1,"")</f>
        <v>#REF!</v>
      </c>
      <c r="U72" s="8" t="e">
        <f>IF((AND(R72&lt;&gt;"",W72&lt;&gt;1,K:K="stroke",M:M="negative",#REF!=#REF!)),IF(W72&lt;&gt;0,"",1),"")</f>
        <v>#REF!</v>
      </c>
      <c r="V72" s="8" t="e">
        <f>IF(R72="","",(SUM(S72:U72)+W72))</f>
        <v>#REF!</v>
      </c>
      <c r="W72" s="8" t="e">
        <f>IF(#REF!&lt;&gt;#REF!,COUNTIFS($K$112:$K$1378,"up",#REF!,#REF!),"")</f>
        <v>#REF!</v>
      </c>
      <c r="X72" s="8" t="e">
        <f>IF(#REF!&lt;&gt;#REF!,COUNTIFS($K$112:$K$1378,"SRS",#REF!,#REF!),"")</f>
        <v>#REF!</v>
      </c>
      <c r="Y72" s="8" t="e">
        <f>IF(R72&lt;&gt;"",IF(R72=1,"",COUNTIFS($O$112:$O$1378,"&gt;40",#REF!,#REF!)),"")</f>
        <v>#REF!</v>
      </c>
    </row>
    <row r="73" spans="1:34" x14ac:dyDescent="0.25">
      <c r="A73" s="5">
        <f t="shared" si="3"/>
        <v>59947</v>
      </c>
      <c r="B73" s="6" t="str">
        <f t="shared" si="4"/>
        <v>201721016397</v>
      </c>
      <c r="C73" s="7" t="str">
        <f t="shared" si="5"/>
        <v>2017210</v>
      </c>
      <c r="D73" s="7">
        <v>2017</v>
      </c>
      <c r="E73" s="7">
        <v>2</v>
      </c>
      <c r="F73" s="7">
        <v>10</v>
      </c>
      <c r="G73" s="7">
        <v>16</v>
      </c>
      <c r="H73" s="7">
        <v>39</v>
      </c>
      <c r="I73" s="7">
        <v>7</v>
      </c>
      <c r="J73" s="7">
        <v>752</v>
      </c>
      <c r="K73" s="7" t="s">
        <v>26</v>
      </c>
      <c r="L73" s="7" t="e">
        <f>IF(#REF!=#REF!,IF(K73="Stroke",IF(K74="Stroke",IF((J74-J73)&lt;0,1000+J74-J73,J74-J73),""),""),"")</f>
        <v>#REF!</v>
      </c>
      <c r="M73" s="7" t="s">
        <v>21</v>
      </c>
      <c r="N73" s="7" t="s">
        <v>27</v>
      </c>
      <c r="O73" s="7">
        <v>2</v>
      </c>
      <c r="P73" s="7" t="e">
        <f>IF(#REF!=#REF!,IF(K73="Stroke",IF(K74="Stroke",IF(#REF!=#REF!,IF(Q73=Q74,IF((J74-J73)&lt;0,1000+J74-J73-O73,J74-J73-O73),""),""),""),""),"")</f>
        <v>#REF!</v>
      </c>
      <c r="Q73" s="7">
        <v>1</v>
      </c>
      <c r="R73" s="7" t="e">
        <f>IF(#REF!&lt;&gt;#REF!,COUNTIFS($M$2:$M$988,$M$2,$C$2:$C$988,#REF!),"")</f>
        <v>#REF!</v>
      </c>
      <c r="S73" s="7" t="e">
        <f>IF(R73&lt;&gt;"",IF(R73=1,"",COUNTIFS($Q$2:$Q$988,"&gt;40",$C$2:$C$988,#REF!)),"")</f>
        <v>#REF!</v>
      </c>
      <c r="T73" s="7"/>
      <c r="U73" s="7"/>
      <c r="V73" s="5"/>
      <c r="W73" s="5"/>
      <c r="X73" s="5"/>
      <c r="Y73" s="5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25">
      <c r="A74" s="7">
        <f t="shared" si="3"/>
        <v>59947</v>
      </c>
      <c r="B74" s="11" t="str">
        <f t="shared" si="4"/>
        <v>201721016397</v>
      </c>
      <c r="C74" s="7" t="str">
        <f t="shared" si="5"/>
        <v>2017210</v>
      </c>
      <c r="D74" s="7">
        <v>2017</v>
      </c>
      <c r="E74" s="7">
        <v>2</v>
      </c>
      <c r="F74" s="7">
        <v>10</v>
      </c>
      <c r="G74" s="7">
        <v>16</v>
      </c>
      <c r="H74" s="7">
        <v>39</v>
      </c>
      <c r="I74" s="7">
        <v>7</v>
      </c>
      <c r="J74" s="7">
        <v>752</v>
      </c>
      <c r="K74" s="7" t="s">
        <v>26</v>
      </c>
      <c r="L74" s="7" t="e">
        <f>IF(#REF!=#REF!,IF(K74="Stroke",IF(K75="Stroke",IF((J75-J74)&lt;0,1000+J75-J74,J75-J74),""),""),"")</f>
        <v>#REF!</v>
      </c>
      <c r="M74" s="7" t="s">
        <v>21</v>
      </c>
      <c r="N74" s="7" t="s">
        <v>27</v>
      </c>
      <c r="O74" s="7">
        <v>2</v>
      </c>
      <c r="P74" s="7" t="e">
        <f>IF(#REF!=#REF!,IF(K74="Stroke",IF(K75="Stroke",IF(#REF!=#REF!,IF(Q74=Q75,IF((J75-J74)&lt;0,1000+J75-J74-O74,J75-J74-O74),""),""),""),""),"")</f>
        <v>#REF!</v>
      </c>
      <c r="Q74" s="7">
        <v>1</v>
      </c>
      <c r="R74" s="7" t="e">
        <f>IF(#REF!&lt;&gt;#REF!,COUNTIFS($K$112:$K$1378,$K$112,#REF!,#REF!),"")</f>
        <v>#REF!</v>
      </c>
      <c r="S74" s="7" t="e">
        <f>IF(AND(#REF!&lt;&gt;#REF!,#REF!=#REF!,M74="positive",M75="negative"),1,"")</f>
        <v>#REF!</v>
      </c>
      <c r="T74" s="7" t="e">
        <f>IF(AND(#REF!=#REF!,K:K="stroke",M:M="positive",S74&lt;&gt;"1"),1,"")</f>
        <v>#REF!</v>
      </c>
      <c r="U74" s="7" t="e">
        <f>IF((AND(R74&lt;&gt;"",W74&lt;&gt;1,K:K="stroke",M:M="negative",#REF!=#REF!)),IF(W74&lt;&gt;0,"",1),"")</f>
        <v>#REF!</v>
      </c>
      <c r="V74" s="7" t="e">
        <f>IF(R74="","",(SUM(S74:U74)+W74))</f>
        <v>#REF!</v>
      </c>
      <c r="W74" s="7" t="e">
        <f>IF(#REF!&lt;&gt;#REF!,COUNTIFS($K$112:$K$1378,"up",#REF!,#REF!),"")</f>
        <v>#REF!</v>
      </c>
      <c r="X74" s="7" t="e">
        <f>IF(#REF!&lt;&gt;#REF!,COUNTIFS($K$112:$K$1378,"SRS",#REF!,#REF!),"")</f>
        <v>#REF!</v>
      </c>
      <c r="Y74" s="7" t="e">
        <f>IF(R74&lt;&gt;"",IF(R74=1,"",COUNTIFS($O$112:$O$1378,"&gt;40",#REF!,#REF!)),"")</f>
        <v>#REF!</v>
      </c>
      <c r="Z74" s="7"/>
      <c r="AA74" s="7"/>
      <c r="AB74" s="7"/>
      <c r="AC74" s="7"/>
      <c r="AD74" s="7"/>
      <c r="AE74" s="7"/>
      <c r="AF74" s="7"/>
      <c r="AG74" s="7"/>
      <c r="AH74" s="7"/>
    </row>
    <row r="75" spans="1:34" x14ac:dyDescent="0.25">
      <c r="A75" s="1">
        <f t="shared" si="3"/>
        <v>59947</v>
      </c>
      <c r="B75" s="2" t="str">
        <f t="shared" si="4"/>
        <v>201721016397</v>
      </c>
      <c r="C75" s="8" t="str">
        <f t="shared" si="5"/>
        <v>2017210</v>
      </c>
      <c r="D75" s="4">
        <v>2017</v>
      </c>
      <c r="E75" s="4">
        <v>2</v>
      </c>
      <c r="F75" s="4">
        <v>10</v>
      </c>
      <c r="G75" s="4">
        <v>16</v>
      </c>
      <c r="H75" s="4">
        <v>39</v>
      </c>
      <c r="I75" s="4">
        <v>7</v>
      </c>
      <c r="J75" s="4">
        <v>989</v>
      </c>
      <c r="K75" s="4" t="s">
        <v>26</v>
      </c>
      <c r="L75" s="4" t="e">
        <f>IF(#REF!=#REF!,IF(K75="Stroke",IF(K76="Stroke",IF((J76-J75)&lt;0,1000+J76-J75,J76-J75),""),""),"")</f>
        <v>#REF!</v>
      </c>
      <c r="M75" s="4" t="s">
        <v>21</v>
      </c>
      <c r="N75" s="4" t="s">
        <v>27</v>
      </c>
      <c r="O75" s="4">
        <v>11</v>
      </c>
      <c r="P75" s="4" t="e">
        <f>IF(#REF!=#REF!,IF(K75="Stroke",IF(K76="Stroke",IF(#REF!=#REF!,IF(Q75=Q76,IF((J76-J75)&lt;0,1000+J76-J75-O75,J76-J75-O75),""),""),""),""),"")</f>
        <v>#REF!</v>
      </c>
      <c r="Q75" s="4">
        <v>2</v>
      </c>
      <c r="R75" s="8" t="e">
        <f>IF(#REF!&lt;&gt;#REF!,COUNTIFS($M$2:$M$988,$M$2,$C$2:$C$988,#REF!),"")</f>
        <v>#REF!</v>
      </c>
      <c r="S75" s="8" t="e">
        <f>IF(R75&lt;&gt;"",IF(R75=1,"",COUNTIFS($Q$2:$Q$988,"&gt;40",$C$2:$C$988,#REF!)),"")</f>
        <v>#REF!</v>
      </c>
      <c r="V75" s="1"/>
      <c r="W75" s="1"/>
      <c r="X75" s="1"/>
      <c r="Y75" s="3"/>
    </row>
    <row r="76" spans="1:34" x14ac:dyDescent="0.25">
      <c r="A76" s="8">
        <f t="shared" si="3"/>
        <v>59947</v>
      </c>
      <c r="B76" s="14" t="str">
        <f t="shared" si="4"/>
        <v>201721016397</v>
      </c>
      <c r="C76" s="8" t="str">
        <f t="shared" si="5"/>
        <v>2017210</v>
      </c>
      <c r="D76" s="4">
        <v>2017</v>
      </c>
      <c r="E76" s="4">
        <v>2</v>
      </c>
      <c r="F76" s="4">
        <v>10</v>
      </c>
      <c r="G76" s="4">
        <v>16</v>
      </c>
      <c r="H76" s="4">
        <v>39</v>
      </c>
      <c r="I76" s="4">
        <v>7</v>
      </c>
      <c r="J76" s="4">
        <v>989</v>
      </c>
      <c r="K76" s="4" t="s">
        <v>26</v>
      </c>
      <c r="L76" s="8" t="e">
        <f>IF(#REF!=#REF!,IF(K76="Stroke",IF(K77="Stroke",IF((J77-J76)&lt;0,1000+J77-J76,J77-J76),""),""),"")</f>
        <v>#REF!</v>
      </c>
      <c r="M76" s="4" t="s">
        <v>21</v>
      </c>
      <c r="N76" s="4" t="s">
        <v>27</v>
      </c>
      <c r="O76" s="4">
        <v>11</v>
      </c>
      <c r="P76" s="8" t="e">
        <f>IF(#REF!=#REF!,IF(K76="Stroke",IF(K77="Stroke",IF(#REF!=#REF!,IF(Q76=Q77,IF((J77-J76)&lt;0,1000+J77-J76-O76,J77-J76-O76),""),""),""),""),"")</f>
        <v>#REF!</v>
      </c>
      <c r="Q76" s="4">
        <v>2</v>
      </c>
      <c r="R76" s="8" t="e">
        <f>IF(#REF!&lt;&gt;#REF!,COUNTIFS($K$112:$K$1378,$K$112,#REF!,#REF!),"")</f>
        <v>#REF!</v>
      </c>
      <c r="S76" s="8" t="e">
        <f>IF(AND(#REF!&lt;&gt;#REF!,#REF!=#REF!,M76="positive",M77="negative"),1,"")</f>
        <v>#REF!</v>
      </c>
      <c r="T76" s="8" t="e">
        <f>IF(AND(#REF!=#REF!,K:K="stroke",M:M="positive",S76&lt;&gt;"1"),1,"")</f>
        <v>#REF!</v>
      </c>
      <c r="U76" s="8" t="e">
        <f>IF((AND(R76&lt;&gt;"",W76&lt;&gt;1,K:K="stroke",M:M="negative",#REF!=#REF!)),IF(W76&lt;&gt;0,"",1),"")</f>
        <v>#REF!</v>
      </c>
      <c r="V76" s="8" t="e">
        <f>IF(R76="","",(SUM(S76:U76)+W76))</f>
        <v>#REF!</v>
      </c>
      <c r="W76" s="8" t="e">
        <f>IF(#REF!&lt;&gt;#REF!,COUNTIFS($K$112:$K$1378,"up",#REF!,#REF!),"")</f>
        <v>#REF!</v>
      </c>
      <c r="X76" s="8" t="e">
        <f>IF(#REF!&lt;&gt;#REF!,COUNTIFS($K$112:$K$1378,"SRS",#REF!,#REF!),"")</f>
        <v>#REF!</v>
      </c>
      <c r="Y76" s="8" t="e">
        <f>IF(R76&lt;&gt;"",IF(R76=1,"",COUNTIFS($O$112:$O$1378,"&gt;40",#REF!,#REF!)),"")</f>
        <v>#REF!</v>
      </c>
    </row>
    <row r="77" spans="1:34" x14ac:dyDescent="0.25">
      <c r="A77" s="1">
        <f t="shared" si="3"/>
        <v>59948</v>
      </c>
      <c r="B77" s="2" t="str">
        <f t="shared" si="4"/>
        <v>201721016398</v>
      </c>
      <c r="C77" s="8" t="str">
        <f t="shared" si="5"/>
        <v>2017210</v>
      </c>
      <c r="D77" s="4">
        <v>2017</v>
      </c>
      <c r="E77" s="4">
        <v>2</v>
      </c>
      <c r="F77" s="4">
        <v>10</v>
      </c>
      <c r="G77" s="4">
        <v>16</v>
      </c>
      <c r="H77" s="4">
        <v>39</v>
      </c>
      <c r="I77" s="4">
        <v>8</v>
      </c>
      <c r="J77" s="4">
        <v>30</v>
      </c>
      <c r="K77" s="4" t="s">
        <v>30</v>
      </c>
      <c r="L77" s="4" t="e">
        <f>IF(#REF!=#REF!,IF(K77="Stroke",IF(K78="Stroke",IF((J78-J77)&lt;0,1000+J78-J77,J78-J77),""),""),"")</f>
        <v>#REF!</v>
      </c>
      <c r="M77" s="4" t="s">
        <v>21</v>
      </c>
      <c r="N77" s="4" t="s">
        <v>27</v>
      </c>
      <c r="O77" s="4">
        <v>0</v>
      </c>
      <c r="P77" s="4" t="e">
        <f>IF(#REF!=#REF!,IF(K77="Stroke",IF(K78="Stroke",IF(#REF!=#REF!,IF(Q77=Q78,IF((J78-J77)&lt;0,1000+J78-J77-O77,J78-J77-O77),""),""),""),""),"")</f>
        <v>#REF!</v>
      </c>
      <c r="Q77" s="4">
        <v>2</v>
      </c>
      <c r="R77" s="8" t="e">
        <f>IF(#REF!&lt;&gt;#REF!,COUNTIFS($M$2:$M$988,$M$2,$C$2:$C$988,#REF!),"")</f>
        <v>#REF!</v>
      </c>
      <c r="S77" s="8" t="e">
        <f>IF(R77&lt;&gt;"",IF(R77=1,"",COUNTIFS($Q$2:$Q$988,"&gt;40",$C$2:$C$988,#REF!)),"")</f>
        <v>#REF!</v>
      </c>
      <c r="V77" s="1"/>
      <c r="W77" s="1"/>
      <c r="X77" s="1"/>
      <c r="Y77" s="3"/>
    </row>
    <row r="78" spans="1:34" x14ac:dyDescent="0.25">
      <c r="A78" s="8">
        <f t="shared" si="3"/>
        <v>59948</v>
      </c>
      <c r="B78" s="14" t="str">
        <f t="shared" si="4"/>
        <v>201721016398</v>
      </c>
      <c r="C78" s="8" t="str">
        <f t="shared" si="5"/>
        <v>2017210</v>
      </c>
      <c r="D78" s="4">
        <v>2017</v>
      </c>
      <c r="E78" s="4">
        <v>2</v>
      </c>
      <c r="F78" s="4">
        <v>10</v>
      </c>
      <c r="G78" s="4">
        <v>16</v>
      </c>
      <c r="H78" s="4">
        <v>39</v>
      </c>
      <c r="I78" s="4">
        <v>8</v>
      </c>
      <c r="J78" s="4">
        <v>30</v>
      </c>
      <c r="K78" s="4" t="s">
        <v>30</v>
      </c>
      <c r="L78" s="8" t="e">
        <f>IF(#REF!=#REF!,IF(K78="Stroke",IF(K79="Stroke",IF((J79-J78)&lt;0,1000+J79-J78,J79-J78),""),""),"")</f>
        <v>#REF!</v>
      </c>
      <c r="M78" s="4" t="s">
        <v>21</v>
      </c>
      <c r="N78" s="4" t="s">
        <v>27</v>
      </c>
      <c r="O78" s="4">
        <v>0</v>
      </c>
      <c r="P78" s="8" t="e">
        <f>IF(#REF!=#REF!,IF(K78="Stroke",IF(K79="Stroke",IF(#REF!=#REF!,IF(Q78=Q79,IF((J79-J78)&lt;0,1000+J79-J78-O78,J79-J78-O78),""),""),""),""),"")</f>
        <v>#REF!</v>
      </c>
      <c r="Q78" s="4">
        <v>2</v>
      </c>
      <c r="R78" s="8" t="e">
        <f>IF(#REF!&lt;&gt;#REF!,COUNTIFS($K$112:$K$1378,$K$112,#REF!,#REF!),"")</f>
        <v>#REF!</v>
      </c>
      <c r="S78" s="8" t="e">
        <f>IF(AND(#REF!&lt;&gt;#REF!,#REF!=#REF!,M78="positive",M79="negative"),1,"")</f>
        <v>#REF!</v>
      </c>
      <c r="T78" s="8" t="e">
        <f>IF(AND(#REF!=#REF!,K:K="stroke",M:M="positive",S78&lt;&gt;"1"),1,"")</f>
        <v>#REF!</v>
      </c>
      <c r="U78" s="8" t="e">
        <f>IF((AND(R78&lt;&gt;"",W78&lt;&gt;1,K:K="stroke",M:M="negative",#REF!=#REF!)),IF(W78&lt;&gt;0,"",1),"")</f>
        <v>#REF!</v>
      </c>
      <c r="V78" s="8" t="e">
        <f>IF(R78="","",(SUM(S78:U78)+W78))</f>
        <v>#REF!</v>
      </c>
      <c r="W78" s="8" t="e">
        <f>IF(#REF!&lt;&gt;#REF!,COUNTIFS($K$112:$K$1378,"up",#REF!,#REF!),"")</f>
        <v>#REF!</v>
      </c>
      <c r="X78" s="8" t="e">
        <f>IF(#REF!&lt;&gt;#REF!,COUNTIFS($K$112:$K$1378,"SRS",#REF!,#REF!),"")</f>
        <v>#REF!</v>
      </c>
      <c r="Y78" s="8" t="e">
        <f>IF(R78&lt;&gt;"",IF(R78=1,"",COUNTIFS($O$112:$O$1378,"&gt;40",#REF!,#REF!)),"")</f>
        <v>#REF!</v>
      </c>
    </row>
    <row r="79" spans="1:34" x14ac:dyDescent="0.25">
      <c r="A79" s="1">
        <f t="shared" si="3"/>
        <v>59948</v>
      </c>
      <c r="B79" s="2" t="str">
        <f t="shared" si="4"/>
        <v>201721016398</v>
      </c>
      <c r="C79" s="8" t="str">
        <f t="shared" si="5"/>
        <v>2017210</v>
      </c>
      <c r="D79" s="4">
        <v>2017</v>
      </c>
      <c r="E79" s="4">
        <v>2</v>
      </c>
      <c r="F79" s="4">
        <v>10</v>
      </c>
      <c r="G79" s="4">
        <v>16</v>
      </c>
      <c r="H79" s="4">
        <v>39</v>
      </c>
      <c r="I79" s="4">
        <v>8</v>
      </c>
      <c r="J79" s="4">
        <v>136</v>
      </c>
      <c r="K79" s="4" t="s">
        <v>26</v>
      </c>
      <c r="L79" s="4" t="e">
        <f>IF(#REF!=#REF!,IF(K79="Stroke",IF(K80="Stroke",IF((J80-J79)&lt;0,1000+J80-J79,J80-J79),""),""),"")</f>
        <v>#REF!</v>
      </c>
      <c r="M79" s="4" t="s">
        <v>21</v>
      </c>
      <c r="N79" s="4" t="s">
        <v>27</v>
      </c>
      <c r="O79" s="4">
        <v>17</v>
      </c>
      <c r="P79" s="4" t="e">
        <f>IF(#REF!=#REF!,IF(K79="Stroke",IF(K80="Stroke",IF(#REF!=#REF!,IF(Q79=Q80,IF((J80-J79)&lt;0,1000+J80-J79-O79,J80-J79-O79),""),""),""),""),"")</f>
        <v>#REF!</v>
      </c>
      <c r="Q79" s="4">
        <v>2</v>
      </c>
      <c r="R79" s="8" t="e">
        <f>IF(#REF!&lt;&gt;#REF!,COUNTIFS($M$2:$M$988,$M$2,$C$2:$C$988,#REF!),"")</f>
        <v>#REF!</v>
      </c>
      <c r="S79" s="8" t="e">
        <f>IF(R79&lt;&gt;"",IF(R79=1,"",COUNTIFS($Q$2:$Q$988,"&gt;40",$C$2:$C$988,#REF!)),"")</f>
        <v>#REF!</v>
      </c>
      <c r="V79" s="1"/>
      <c r="W79" s="1"/>
      <c r="X79" s="1"/>
      <c r="Y79" s="3"/>
    </row>
    <row r="80" spans="1:34" x14ac:dyDescent="0.25">
      <c r="A80" s="8">
        <f t="shared" si="3"/>
        <v>59948</v>
      </c>
      <c r="B80" s="14" t="str">
        <f t="shared" si="4"/>
        <v>201721016398</v>
      </c>
      <c r="C80" s="8" t="str">
        <f t="shared" si="5"/>
        <v>2017210</v>
      </c>
      <c r="D80" s="4">
        <v>2017</v>
      </c>
      <c r="E80" s="4">
        <v>2</v>
      </c>
      <c r="F80" s="4">
        <v>10</v>
      </c>
      <c r="G80" s="4">
        <v>16</v>
      </c>
      <c r="H80" s="4">
        <v>39</v>
      </c>
      <c r="I80" s="4">
        <v>8</v>
      </c>
      <c r="J80" s="4">
        <v>136</v>
      </c>
      <c r="K80" s="4" t="s">
        <v>26</v>
      </c>
      <c r="L80" s="8" t="e">
        <f>IF(#REF!=#REF!,IF(K80="Stroke",IF(K81="Stroke",IF((J81-J80)&lt;0,1000+J81-J80,J81-J80),""),""),"")</f>
        <v>#REF!</v>
      </c>
      <c r="M80" s="4" t="s">
        <v>21</v>
      </c>
      <c r="N80" s="4" t="s">
        <v>27</v>
      </c>
      <c r="O80" s="4">
        <v>17</v>
      </c>
      <c r="P80" s="8" t="e">
        <f>IF(#REF!=#REF!,IF(K80="Stroke",IF(K81="Stroke",IF(#REF!=#REF!,IF(Q80=Q81,IF((J81-J80)&lt;0,1000+J81-J80-O80,J81-J80-O80),""),""),""),""),"")</f>
        <v>#REF!</v>
      </c>
      <c r="Q80" s="4">
        <v>2</v>
      </c>
      <c r="R80" s="8" t="e">
        <f>IF(#REF!&lt;&gt;#REF!,COUNTIFS($K$112:$K$1378,$K$112,#REF!,#REF!),"")</f>
        <v>#REF!</v>
      </c>
      <c r="S80" s="8" t="e">
        <f>IF(AND(#REF!&lt;&gt;#REF!,#REF!=#REF!,M80="positive",M81="negative"),1,"")</f>
        <v>#REF!</v>
      </c>
      <c r="T80" s="8" t="e">
        <f>IF(AND(#REF!=#REF!,K:K="stroke",M:M="positive",S80&lt;&gt;"1"),1,"")</f>
        <v>#REF!</v>
      </c>
      <c r="U80" s="8" t="e">
        <f>IF((AND(R80&lt;&gt;"",W80&lt;&gt;1,K:K="stroke",M:M="negative",#REF!=#REF!)),IF(W80&lt;&gt;0,"",1),"")</f>
        <v>#REF!</v>
      </c>
      <c r="V80" s="8" t="e">
        <f>IF(R80="","",(SUM(S80:U80)+W80))</f>
        <v>#REF!</v>
      </c>
      <c r="W80" s="8" t="e">
        <f>IF(#REF!&lt;&gt;#REF!,COUNTIFS($K$112:$K$1378,"up",#REF!,#REF!),"")</f>
        <v>#REF!</v>
      </c>
      <c r="X80" s="8" t="e">
        <f>IF(#REF!&lt;&gt;#REF!,COUNTIFS($K$112:$K$1378,"SRS",#REF!,#REF!),"")</f>
        <v>#REF!</v>
      </c>
      <c r="Y80" s="8" t="e">
        <f>IF(R80&lt;&gt;"",IF(R80=1,"",COUNTIFS($O$112:$O$1378,"&gt;40",#REF!,#REF!)),"")</f>
        <v>#REF!</v>
      </c>
    </row>
    <row r="81" spans="1:34" x14ac:dyDescent="0.25">
      <c r="A81" s="1">
        <f t="shared" si="3"/>
        <v>59948</v>
      </c>
      <c r="B81" s="2" t="str">
        <f t="shared" si="4"/>
        <v>201721016398</v>
      </c>
      <c r="C81" s="8" t="str">
        <f t="shared" si="5"/>
        <v>2017210</v>
      </c>
      <c r="D81" s="4">
        <v>2017</v>
      </c>
      <c r="E81" s="4">
        <v>2</v>
      </c>
      <c r="F81" s="4">
        <v>10</v>
      </c>
      <c r="G81" s="4">
        <v>16</v>
      </c>
      <c r="H81" s="4">
        <v>39</v>
      </c>
      <c r="I81" s="4">
        <v>8</v>
      </c>
      <c r="J81" s="4">
        <v>218</v>
      </c>
      <c r="K81" s="4" t="s">
        <v>26</v>
      </c>
      <c r="L81" s="4" t="e">
        <f>IF(#REF!=#REF!,IF(K81="Stroke",IF(K82="Stroke",IF((J82-J81)&lt;0,1000+J82-J81,J82-J81),""),""),"")</f>
        <v>#REF!</v>
      </c>
      <c r="M81" s="4" t="s">
        <v>21</v>
      </c>
      <c r="N81" s="4" t="s">
        <v>27</v>
      </c>
      <c r="O81" s="4">
        <v>44</v>
      </c>
      <c r="P81" s="4" t="e">
        <f>IF(#REF!=#REF!,IF(K81="Stroke",IF(K82="Stroke",IF(#REF!=#REF!,IF(Q81=Q82,IF((J82-J81)&lt;0,1000+J82-J81-O81,J82-J81-O81),""),""),""),""),"")</f>
        <v>#REF!</v>
      </c>
      <c r="Q81" s="4">
        <v>2</v>
      </c>
      <c r="R81" s="8" t="e">
        <f>IF(#REF!&lt;&gt;#REF!,COUNTIFS($M$2:$M$988,$M$2,$C$2:$C$988,#REF!),"")</f>
        <v>#REF!</v>
      </c>
      <c r="S81" s="8" t="e">
        <f>IF(R81&lt;&gt;"",IF(R81=1,"",COUNTIFS($Q$2:$Q$988,"&gt;40",$C$2:$C$988,#REF!)),"")</f>
        <v>#REF!</v>
      </c>
      <c r="V81" s="1"/>
      <c r="W81" s="1"/>
      <c r="X81" s="1"/>
      <c r="Y81" s="3"/>
    </row>
    <row r="82" spans="1:34" x14ac:dyDescent="0.25">
      <c r="A82" s="8">
        <f t="shared" si="3"/>
        <v>59948</v>
      </c>
      <c r="B82" s="14" t="str">
        <f t="shared" si="4"/>
        <v>201721016398</v>
      </c>
      <c r="C82" s="8" t="str">
        <f t="shared" si="5"/>
        <v>2017210</v>
      </c>
      <c r="D82" s="4">
        <v>2017</v>
      </c>
      <c r="E82" s="4">
        <v>2</v>
      </c>
      <c r="F82" s="4">
        <v>10</v>
      </c>
      <c r="G82" s="4">
        <v>16</v>
      </c>
      <c r="H82" s="4">
        <v>39</v>
      </c>
      <c r="I82" s="4">
        <v>8</v>
      </c>
      <c r="J82" s="4">
        <v>218</v>
      </c>
      <c r="K82" s="4" t="s">
        <v>26</v>
      </c>
      <c r="L82" s="8" t="e">
        <f>IF(#REF!=#REF!,IF(K82="Stroke",IF(K83="Stroke",IF((J83-J82)&lt;0,1000+J83-J82,J83-J82),""),""),"")</f>
        <v>#REF!</v>
      </c>
      <c r="M82" s="4" t="s">
        <v>21</v>
      </c>
      <c r="N82" s="4" t="s">
        <v>27</v>
      </c>
      <c r="O82" s="4">
        <v>44</v>
      </c>
      <c r="P82" s="8" t="e">
        <f>IF(#REF!=#REF!,IF(K82="Stroke",IF(K83="Stroke",IF(#REF!=#REF!,IF(Q82=Q83,IF((J83-J82)&lt;0,1000+J83-J82-O82,J83-J82-O82),""),""),""),""),"")</f>
        <v>#REF!</v>
      </c>
      <c r="Q82" s="4">
        <v>2</v>
      </c>
      <c r="R82" s="8" t="e">
        <f>IF(#REF!&lt;&gt;#REF!,COUNTIFS($K$112:$K$1378,$K$112,#REF!,#REF!),"")</f>
        <v>#REF!</v>
      </c>
      <c r="S82" s="8" t="e">
        <f>IF(AND(#REF!&lt;&gt;#REF!,#REF!=#REF!,M82="positive",M83="negative"),1,"")</f>
        <v>#REF!</v>
      </c>
      <c r="T82" s="8" t="e">
        <f>IF(AND(#REF!=#REF!,K:K="stroke",M:M="positive",S82&lt;&gt;"1"),1,"")</f>
        <v>#REF!</v>
      </c>
      <c r="U82" s="8" t="e">
        <f>IF((AND(R82&lt;&gt;"",W82&lt;&gt;1,K:K="stroke",M:M="negative",#REF!=#REF!)),IF(W82&lt;&gt;0,"",1),"")</f>
        <v>#REF!</v>
      </c>
      <c r="V82" s="8" t="e">
        <f>IF(R82="","",(SUM(S82:U82)+W82))</f>
        <v>#REF!</v>
      </c>
      <c r="W82" s="8" t="e">
        <f>IF(#REF!&lt;&gt;#REF!,COUNTIFS($K$112:$K$1378,"up",#REF!,#REF!),"")</f>
        <v>#REF!</v>
      </c>
      <c r="X82" s="8" t="e">
        <f>IF(#REF!&lt;&gt;#REF!,COUNTIFS($K$112:$K$1378,"SRS",#REF!,#REF!),"")</f>
        <v>#REF!</v>
      </c>
      <c r="Y82" s="8" t="e">
        <f>IF(R82&lt;&gt;"",IF(R82=1,"",COUNTIFS($O$112:$O$1378,"&gt;40",#REF!,#REF!)),"")</f>
        <v>#REF!</v>
      </c>
    </row>
    <row r="83" spans="1:34" x14ac:dyDescent="0.25">
      <c r="A83" s="5">
        <f t="shared" si="3"/>
        <v>59948</v>
      </c>
      <c r="B83" s="6" t="str">
        <f t="shared" si="4"/>
        <v>201721016398</v>
      </c>
      <c r="C83" s="7" t="str">
        <f t="shared" si="5"/>
        <v>2017210</v>
      </c>
      <c r="D83" s="7">
        <v>2017</v>
      </c>
      <c r="E83" s="7">
        <v>2</v>
      </c>
      <c r="F83" s="7">
        <v>10</v>
      </c>
      <c r="G83" s="7">
        <v>16</v>
      </c>
      <c r="H83" s="7">
        <v>39</v>
      </c>
      <c r="I83" s="7">
        <v>8</v>
      </c>
      <c r="J83" s="7">
        <v>223</v>
      </c>
      <c r="K83" s="7" t="s">
        <v>29</v>
      </c>
      <c r="L83" s="7" t="e">
        <f>IF(#REF!=#REF!,IF(K83="Stroke",IF(K84="Stroke",IF((J84-J83)&lt;0,1000+J84-J83,J84-J83),""),""),"")</f>
        <v>#REF!</v>
      </c>
      <c r="M83" s="7" t="s">
        <v>21</v>
      </c>
      <c r="N83" s="7" t="s">
        <v>27</v>
      </c>
      <c r="O83" s="7">
        <v>0</v>
      </c>
      <c r="P83" s="7" t="e">
        <f>IF(#REF!=#REF!,IF(K83="Stroke",IF(K84="Stroke",IF(#REF!=#REF!,IF(Q83=Q84,IF((J84-J83)&lt;0,1000+J84-J83-O83,J84-J83-O83),""),""),""),""),"")</f>
        <v>#REF!</v>
      </c>
      <c r="Q83" s="7">
        <v>2</v>
      </c>
      <c r="R83" s="7" t="e">
        <f>IF(#REF!&lt;&gt;#REF!,COUNTIFS($M$2:$M$988,$M$2,$C$2:$C$988,#REF!),"")</f>
        <v>#REF!</v>
      </c>
      <c r="S83" s="7" t="e">
        <f>IF(R83&lt;&gt;"",IF(R83=1,"",COUNTIFS($Q$2:$Q$988,"&gt;40",$C$2:$C$988,#REF!)),"")</f>
        <v>#REF!</v>
      </c>
      <c r="T83" s="7"/>
      <c r="U83" s="7"/>
      <c r="V83" s="5"/>
      <c r="W83" s="5"/>
      <c r="X83" s="5"/>
      <c r="Y83" s="5"/>
      <c r="Z83" s="7"/>
      <c r="AA83" s="7"/>
      <c r="AB83" s="7"/>
      <c r="AC83" s="7"/>
      <c r="AD83" s="7"/>
      <c r="AE83" s="7"/>
      <c r="AF83" s="7"/>
      <c r="AG83" s="7"/>
      <c r="AH83" s="7"/>
    </row>
    <row r="84" spans="1:34" s="7" customFormat="1" x14ac:dyDescent="0.25">
      <c r="A84" s="8">
        <f t="shared" si="3"/>
        <v>59948</v>
      </c>
      <c r="B84" s="14" t="str">
        <f t="shared" si="4"/>
        <v>201721016398</v>
      </c>
      <c r="C84" s="8" t="str">
        <f t="shared" si="5"/>
        <v>2017210</v>
      </c>
      <c r="D84" s="4">
        <v>2017</v>
      </c>
      <c r="E84" s="4">
        <v>2</v>
      </c>
      <c r="F84" s="4">
        <v>10</v>
      </c>
      <c r="G84" s="4">
        <v>16</v>
      </c>
      <c r="H84" s="4">
        <v>39</v>
      </c>
      <c r="I84" s="4">
        <v>8</v>
      </c>
      <c r="J84" s="4">
        <v>223</v>
      </c>
      <c r="K84" s="4" t="s">
        <v>29</v>
      </c>
      <c r="L84" s="8" t="e">
        <f>IF(#REF!=#REF!,IF(K84="Stroke",IF(K85="Stroke",IF((J85-J84)&lt;0,1000+J85-J84,J85-J84),""),""),"")</f>
        <v>#REF!</v>
      </c>
      <c r="M84" s="4" t="s">
        <v>21</v>
      </c>
      <c r="N84" s="4" t="s">
        <v>27</v>
      </c>
      <c r="O84" s="4">
        <v>0</v>
      </c>
      <c r="P84" s="8" t="e">
        <f>IF(#REF!=#REF!,IF(K84="Stroke",IF(K85="Stroke",IF(#REF!=#REF!,IF(Q84=Q85,IF((J85-J84)&lt;0,1000+J85-J84-O84,J85-J84-O84),""),""),""),""),"")</f>
        <v>#REF!</v>
      </c>
      <c r="Q84" s="4">
        <v>2</v>
      </c>
      <c r="R84" s="8" t="e">
        <f>IF(#REF!&lt;&gt;#REF!,COUNTIFS($K$112:$K$1378,$K$112,#REF!,#REF!),"")</f>
        <v>#REF!</v>
      </c>
      <c r="S84" s="8" t="e">
        <f>IF(AND(#REF!&lt;&gt;#REF!,#REF!=#REF!,M84="positive",M85="negative"),1,"")</f>
        <v>#REF!</v>
      </c>
      <c r="T84" s="8" t="e">
        <f>IF(AND(#REF!=#REF!,K:K="stroke",M:M="positive",S84&lt;&gt;"1"),1,"")</f>
        <v>#REF!</v>
      </c>
      <c r="U84" s="8" t="e">
        <f>IF((AND(R84&lt;&gt;"",W84&lt;&gt;1,K:K="stroke",M:M="negative",#REF!=#REF!)),IF(W84&lt;&gt;0,"",1),"")</f>
        <v>#REF!</v>
      </c>
      <c r="V84" s="8" t="e">
        <f>IF(R84="","",(SUM(S84:U84)+W84))</f>
        <v>#REF!</v>
      </c>
      <c r="W84" s="8" t="e">
        <f>IF(#REF!&lt;&gt;#REF!,COUNTIFS($K$112:$K$1378,"up",#REF!,#REF!),"")</f>
        <v>#REF!</v>
      </c>
      <c r="X84" s="8" t="e">
        <f>IF(#REF!&lt;&gt;#REF!,COUNTIFS($K$112:$K$1378,"SRS",#REF!,#REF!),"")</f>
        <v>#REF!</v>
      </c>
      <c r="Y84" s="8" t="e">
        <f>IF(R84&lt;&gt;"",IF(R84=1,"",COUNTIFS($O$112:$O$1378,"&gt;40",#REF!,#REF!)),"")</f>
        <v>#REF!</v>
      </c>
      <c r="Z84" s="4"/>
      <c r="AA84" s="4"/>
      <c r="AB84" s="4"/>
      <c r="AC84" s="4"/>
      <c r="AD84" s="4"/>
      <c r="AE84" s="4"/>
      <c r="AF84" s="4"/>
      <c r="AG84" s="4"/>
      <c r="AH84" s="4"/>
    </row>
    <row r="85" spans="1:34" x14ac:dyDescent="0.25">
      <c r="A85" s="5">
        <f t="shared" si="3"/>
        <v>59955</v>
      </c>
      <c r="B85" s="6" t="str">
        <f t="shared" si="4"/>
        <v>2017210163915</v>
      </c>
      <c r="C85" s="7" t="str">
        <f t="shared" si="5"/>
        <v>2017210</v>
      </c>
      <c r="D85" s="7">
        <v>2017</v>
      </c>
      <c r="E85" s="7">
        <v>2</v>
      </c>
      <c r="F85" s="7">
        <v>10</v>
      </c>
      <c r="G85" s="7">
        <v>16</v>
      </c>
      <c r="H85" s="7">
        <v>39</v>
      </c>
      <c r="I85" s="7">
        <v>15</v>
      </c>
      <c r="J85" s="7">
        <v>633</v>
      </c>
      <c r="K85" s="7" t="s">
        <v>26</v>
      </c>
      <c r="L85" s="7" t="e">
        <f>IF(#REF!=#REF!,IF(K85="Stroke",IF(K86="Stroke",IF((J86-J85)&lt;0,1000+J86-J85,J86-J85),""),""),"")</f>
        <v>#REF!</v>
      </c>
      <c r="M85" s="7" t="s">
        <v>21</v>
      </c>
      <c r="N85" s="7" t="s">
        <v>27</v>
      </c>
      <c r="O85" s="7">
        <v>3</v>
      </c>
      <c r="P85" s="7" t="e">
        <f>IF(#REF!=#REF!,IF(K85="Stroke",IF(K86="Stroke",IF(#REF!=#REF!,IF(Q85=Q86,IF((J86-J85)&lt;0,1000+J86-J85-O85,J86-J85-O85),""),""),""),""),"")</f>
        <v>#REF!</v>
      </c>
      <c r="Q85" s="7">
        <v>1</v>
      </c>
      <c r="R85" s="7" t="e">
        <f>IF(#REF!&lt;&gt;#REF!,COUNTIFS($M$2:$M$988,$M$2,$C$2:$C$988,#REF!),"")</f>
        <v>#REF!</v>
      </c>
      <c r="S85" s="7" t="e">
        <f>IF(R85&lt;&gt;"",IF(R85=1,"",COUNTIFS($Q$2:$Q$988,"&gt;40",$C$2:$C$988,#REF!)),"")</f>
        <v>#REF!</v>
      </c>
      <c r="T85" s="7"/>
      <c r="U85" s="7"/>
      <c r="V85" s="5"/>
      <c r="W85" s="5"/>
      <c r="X85" s="5"/>
      <c r="Y85" s="5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25">
      <c r="A86" s="7">
        <f t="shared" si="3"/>
        <v>59955</v>
      </c>
      <c r="B86" s="11" t="str">
        <f t="shared" si="4"/>
        <v>2017210163915</v>
      </c>
      <c r="C86" s="7" t="str">
        <f t="shared" si="5"/>
        <v>2017210</v>
      </c>
      <c r="D86" s="7">
        <v>2017</v>
      </c>
      <c r="E86" s="7">
        <v>2</v>
      </c>
      <c r="F86" s="7">
        <v>10</v>
      </c>
      <c r="G86" s="7">
        <v>16</v>
      </c>
      <c r="H86" s="7">
        <v>39</v>
      </c>
      <c r="I86" s="7">
        <v>15</v>
      </c>
      <c r="J86" s="7">
        <v>633</v>
      </c>
      <c r="K86" s="7" t="s">
        <v>26</v>
      </c>
      <c r="L86" s="7" t="e">
        <f>IF(#REF!=#REF!,IF(K86="Stroke",IF(K87="Stroke",IF((J87-J86)&lt;0,1000+J87-J86,J87-J86),""),""),"")</f>
        <v>#REF!</v>
      </c>
      <c r="M86" s="7" t="s">
        <v>21</v>
      </c>
      <c r="N86" s="7" t="s">
        <v>27</v>
      </c>
      <c r="O86" s="7">
        <v>3</v>
      </c>
      <c r="P86" s="7" t="e">
        <f>IF(#REF!=#REF!,IF(K86="Stroke",IF(K87="Stroke",IF(#REF!=#REF!,IF(Q86=Q87,IF((J87-J86)&lt;0,1000+J87-J86-O86,J87-J86-O86),""),""),""),""),"")</f>
        <v>#REF!</v>
      </c>
      <c r="Q86" s="7">
        <v>1</v>
      </c>
      <c r="R86" s="7" t="e">
        <f>IF(#REF!&lt;&gt;#REF!,COUNTIFS($K$112:$K$1378,$K$112,#REF!,#REF!),"")</f>
        <v>#REF!</v>
      </c>
      <c r="S86" s="7" t="e">
        <f>IF(AND(#REF!&lt;&gt;#REF!,#REF!=#REF!,M86="positive",M87="negative"),1,"")</f>
        <v>#REF!</v>
      </c>
      <c r="T86" s="7" t="e">
        <f>IF(AND(#REF!=#REF!,K:K="stroke",M:M="positive",S86&lt;&gt;"1"),1,"")</f>
        <v>#REF!</v>
      </c>
      <c r="U86" s="7" t="e">
        <f>IF((AND(R86&lt;&gt;"",W86&lt;&gt;1,K:K="stroke",M:M="negative",#REF!=#REF!)),IF(W86&lt;&gt;0,"",1),"")</f>
        <v>#REF!</v>
      </c>
      <c r="V86" s="7" t="e">
        <f>IF(R86="","",(SUM(S86:U86)+W86))</f>
        <v>#REF!</v>
      </c>
      <c r="W86" s="7" t="e">
        <f>IF(#REF!&lt;&gt;#REF!,COUNTIFS($K$112:$K$1378,"up",#REF!,#REF!),"")</f>
        <v>#REF!</v>
      </c>
      <c r="X86" s="7" t="e">
        <f>IF(#REF!&lt;&gt;#REF!,COUNTIFS($K$112:$K$1378,"SRS",#REF!,#REF!),"")</f>
        <v>#REF!</v>
      </c>
      <c r="Y86" s="7" t="e">
        <f>IF(R86&lt;&gt;"",IF(R86=1,"",COUNTIFS($O$112:$O$1378,"&gt;40",#REF!,#REF!)),"")</f>
        <v>#REF!</v>
      </c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25">
      <c r="A87" s="1">
        <f t="shared" si="3"/>
        <v>59955</v>
      </c>
      <c r="B87" s="2" t="str">
        <f t="shared" si="4"/>
        <v>2017210163915</v>
      </c>
      <c r="C87" s="8" t="str">
        <f t="shared" si="5"/>
        <v>2017210</v>
      </c>
      <c r="D87" s="4">
        <v>2017</v>
      </c>
      <c r="E87" s="4">
        <v>2</v>
      </c>
      <c r="F87" s="4">
        <v>10</v>
      </c>
      <c r="G87" s="4">
        <v>16</v>
      </c>
      <c r="H87" s="4">
        <v>39</v>
      </c>
      <c r="I87" s="4">
        <v>15</v>
      </c>
      <c r="J87" s="4">
        <v>662</v>
      </c>
      <c r="K87" s="4" t="s">
        <v>26</v>
      </c>
      <c r="L87" s="4" t="e">
        <f>IF(#REF!=#REF!,IF(K87="Stroke",IF(K88="Stroke",IF((J88-J87)&lt;0,1000+J88-J87,J88-J87),""),""),"")</f>
        <v>#REF!</v>
      </c>
      <c r="M87" s="4" t="s">
        <v>21</v>
      </c>
      <c r="N87" s="4" t="s">
        <v>27</v>
      </c>
      <c r="O87" s="4">
        <v>246</v>
      </c>
      <c r="P87" s="4" t="e">
        <f>IF(#REF!=#REF!,IF(K87="Stroke",IF(K88="Stroke",IF(#REF!=#REF!,IF(Q87=Q88,IF((J88-J87)&lt;0,1000+J88-J87-O87,J88-J87-O87),""),""),""),""),"")</f>
        <v>#REF!</v>
      </c>
      <c r="Q87" s="4">
        <v>1</v>
      </c>
      <c r="R87" s="8" t="e">
        <f>IF(#REF!&lt;&gt;#REF!,COUNTIFS($M$2:$M$988,$M$2,$C$2:$C$988,#REF!),"")</f>
        <v>#REF!</v>
      </c>
      <c r="S87" s="8" t="e">
        <f>IF(R87&lt;&gt;"",IF(R87=1,"",COUNTIFS($Q$2:$Q$988,"&gt;40",$C$2:$C$988,#REF!)),"")</f>
        <v>#REF!</v>
      </c>
      <c r="V87" s="1"/>
      <c r="W87" s="1"/>
      <c r="X87" s="1"/>
      <c r="Y87" s="3"/>
    </row>
    <row r="88" spans="1:34" x14ac:dyDescent="0.25">
      <c r="A88" s="8">
        <f t="shared" si="3"/>
        <v>59955</v>
      </c>
      <c r="B88" s="14" t="str">
        <f t="shared" si="4"/>
        <v>2017210163915</v>
      </c>
      <c r="C88" s="8" t="str">
        <f t="shared" si="5"/>
        <v>2017210</v>
      </c>
      <c r="D88" s="4">
        <v>2017</v>
      </c>
      <c r="E88" s="4">
        <v>2</v>
      </c>
      <c r="F88" s="4">
        <v>10</v>
      </c>
      <c r="G88" s="4">
        <v>16</v>
      </c>
      <c r="H88" s="4">
        <v>39</v>
      </c>
      <c r="I88" s="4">
        <v>15</v>
      </c>
      <c r="J88" s="4">
        <v>662</v>
      </c>
      <c r="K88" s="4" t="s">
        <v>26</v>
      </c>
      <c r="L88" s="8" t="e">
        <f>IF(#REF!=#REF!,IF(K88="Stroke",IF(K89="Stroke",IF((J89-J88)&lt;0,1000+J89-J88,J89-J88),""),""),"")</f>
        <v>#REF!</v>
      </c>
      <c r="M88" s="4" t="s">
        <v>21</v>
      </c>
      <c r="N88" s="4" t="s">
        <v>27</v>
      </c>
      <c r="O88" s="4">
        <v>246</v>
      </c>
      <c r="P88" s="8" t="e">
        <f>IF(#REF!=#REF!,IF(K88="Stroke",IF(K89="Stroke",IF(#REF!=#REF!,IF(Q88=Q89,IF((J89-J88)&lt;0,1000+J89-J88-O88,J89-J88-O88),""),""),""),""),"")</f>
        <v>#REF!</v>
      </c>
      <c r="Q88" s="4">
        <v>1</v>
      </c>
      <c r="R88" s="8" t="e">
        <f>IF(#REF!&lt;&gt;#REF!,COUNTIFS($K$112:$K$1378,$K$112,#REF!,#REF!),"")</f>
        <v>#REF!</v>
      </c>
      <c r="S88" s="8" t="e">
        <f>IF(AND(#REF!&lt;&gt;#REF!,#REF!=#REF!,M88="positive",M89="negative"),1,"")</f>
        <v>#REF!</v>
      </c>
      <c r="T88" s="8" t="e">
        <f>IF(AND(#REF!=#REF!,K:K="stroke",M:M="positive",S88&lt;&gt;"1"),1,"")</f>
        <v>#REF!</v>
      </c>
      <c r="U88" s="8" t="e">
        <f>IF((AND(R88&lt;&gt;"",W88&lt;&gt;1,K:K="stroke",M:M="negative",#REF!=#REF!)),IF(W88&lt;&gt;0,"",1),"")</f>
        <v>#REF!</v>
      </c>
      <c r="V88" s="8" t="e">
        <f>IF(R88="","",(SUM(S88:U88)+W88))</f>
        <v>#REF!</v>
      </c>
      <c r="W88" s="8" t="e">
        <f>IF(#REF!&lt;&gt;#REF!,COUNTIFS($K$112:$K$1378,"up",#REF!,#REF!),"")</f>
        <v>#REF!</v>
      </c>
      <c r="X88" s="8" t="e">
        <f>IF(#REF!&lt;&gt;#REF!,COUNTIFS($K$112:$K$1378,"SRS",#REF!,#REF!),"")</f>
        <v>#REF!</v>
      </c>
      <c r="Y88" s="8" t="e">
        <f>IF(R88&lt;&gt;"",IF(R88=1,"",COUNTIFS($O$112:$O$1378,"&gt;40",#REF!,#REF!)),"")</f>
        <v>#REF!</v>
      </c>
    </row>
    <row r="89" spans="1:34" x14ac:dyDescent="0.25">
      <c r="A89" s="5">
        <f t="shared" si="3"/>
        <v>60072</v>
      </c>
      <c r="B89" s="6" t="str">
        <f t="shared" si="4"/>
        <v>2017210164112</v>
      </c>
      <c r="C89" s="7" t="str">
        <f t="shared" si="5"/>
        <v>2017210</v>
      </c>
      <c r="D89" s="7">
        <v>2017</v>
      </c>
      <c r="E89" s="7">
        <v>2</v>
      </c>
      <c r="F89" s="7">
        <v>10</v>
      </c>
      <c r="G89" s="7">
        <v>16</v>
      </c>
      <c r="H89" s="7">
        <v>41</v>
      </c>
      <c r="I89" s="7">
        <v>12</v>
      </c>
      <c r="J89" s="7">
        <v>881</v>
      </c>
      <c r="K89" s="7" t="s">
        <v>26</v>
      </c>
      <c r="L89" s="7" t="e">
        <f>IF(#REF!=#REF!,IF(K89="Stroke",IF(K90="Stroke",IF((J90-J89)&lt;0,1000+J90-J89,J90-J89),""),""),"")</f>
        <v>#REF!</v>
      </c>
      <c r="M89" s="7" t="s">
        <v>21</v>
      </c>
      <c r="N89" s="7" t="s">
        <v>27</v>
      </c>
      <c r="O89" s="7">
        <v>25</v>
      </c>
      <c r="P89" s="7" t="e">
        <f>IF(#REF!=#REF!,IF(K89="Stroke",IF(K90="Stroke",IF(#REF!=#REF!,IF(Q89=Q90,IF((J90-J89)&lt;0,1000+J90-J89-O89,J90-J89-O89),""),""),""),""),"")</f>
        <v>#REF!</v>
      </c>
      <c r="Q89" s="7">
        <v>1</v>
      </c>
      <c r="R89" s="7" t="e">
        <f>IF(#REF!&lt;&gt;#REF!,COUNTIFS($M$2:$M$988,$M$2,$C$2:$C$988,#REF!),"")</f>
        <v>#REF!</v>
      </c>
      <c r="S89" s="7" t="e">
        <f>IF(R89&lt;&gt;"",IF(R89=1,"",COUNTIFS($Q$2:$Q$988,"&gt;40",$C$2:$C$988,#REF!)),"")</f>
        <v>#REF!</v>
      </c>
      <c r="T89" s="7"/>
      <c r="U89" s="7"/>
      <c r="V89" s="5"/>
      <c r="W89" s="5"/>
      <c r="X89" s="5"/>
      <c r="Y89" s="5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25">
      <c r="A90" s="7">
        <f t="shared" si="3"/>
        <v>60072</v>
      </c>
      <c r="B90" s="11" t="str">
        <f t="shared" si="4"/>
        <v>2017210164112</v>
      </c>
      <c r="C90" s="7" t="str">
        <f t="shared" si="5"/>
        <v>2017210</v>
      </c>
      <c r="D90" s="7">
        <v>2017</v>
      </c>
      <c r="E90" s="7">
        <v>2</v>
      </c>
      <c r="F90" s="7">
        <v>10</v>
      </c>
      <c r="G90" s="7">
        <v>16</v>
      </c>
      <c r="H90" s="7">
        <v>41</v>
      </c>
      <c r="I90" s="7">
        <v>12</v>
      </c>
      <c r="J90" s="7">
        <v>881</v>
      </c>
      <c r="K90" s="7" t="s">
        <v>26</v>
      </c>
      <c r="L90" s="7" t="e">
        <f>IF(#REF!=#REF!,IF(K90="Stroke",IF(K91="Stroke",IF((J91-J90)&lt;0,1000+J91-J90,J91-J90),""),""),"")</f>
        <v>#REF!</v>
      </c>
      <c r="M90" s="7" t="s">
        <v>21</v>
      </c>
      <c r="N90" s="7" t="s">
        <v>27</v>
      </c>
      <c r="O90" s="7">
        <v>25</v>
      </c>
      <c r="P90" s="7" t="e">
        <f>IF(#REF!=#REF!,IF(K90="Stroke",IF(K91="Stroke",IF(#REF!=#REF!,IF(Q90=Q91,IF((J91-J90)&lt;0,1000+J91-J90-O90,J91-J90-O90),""),""),""),""),"")</f>
        <v>#REF!</v>
      </c>
      <c r="Q90" s="7">
        <v>1</v>
      </c>
      <c r="R90" s="7" t="e">
        <f>IF(#REF!&lt;&gt;#REF!,COUNTIFS($K$112:$K$1378,$K$112,#REF!,#REF!),"")</f>
        <v>#REF!</v>
      </c>
      <c r="S90" s="7" t="e">
        <f>IF(AND(#REF!&lt;&gt;#REF!,#REF!=#REF!,M90="positive",M91="negative"),1,"")</f>
        <v>#REF!</v>
      </c>
      <c r="T90" s="7" t="e">
        <f>IF(AND(#REF!=#REF!,K:K="stroke",M:M="positive",S90&lt;&gt;"1"),1,"")</f>
        <v>#REF!</v>
      </c>
      <c r="U90" s="7" t="e">
        <f>IF((AND(R90&lt;&gt;"",W90&lt;&gt;1,K:K="stroke",M:M="negative",#REF!=#REF!)),IF(W90&lt;&gt;0,"",1),"")</f>
        <v>#REF!</v>
      </c>
      <c r="V90" s="7" t="e">
        <f>IF(R90="","",(SUM(S90:U90)+W90))</f>
        <v>#REF!</v>
      </c>
      <c r="W90" s="7" t="e">
        <f>IF(#REF!&lt;&gt;#REF!,COUNTIFS($K$112:$K$1378,"up",#REF!,#REF!),"")</f>
        <v>#REF!</v>
      </c>
      <c r="X90" s="7" t="e">
        <f>IF(#REF!&lt;&gt;#REF!,COUNTIFS($K$112:$K$1378,"SRS",#REF!,#REF!),"")</f>
        <v>#REF!</v>
      </c>
      <c r="Y90" s="7" t="e">
        <f>IF(R90&lt;&gt;"",IF(R90=1,"",COUNTIFS($O$112:$O$1378,"&gt;40",#REF!,#REF!)),"")</f>
        <v>#REF!</v>
      </c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25">
      <c r="A91" s="1">
        <f t="shared" si="3"/>
        <v>60072</v>
      </c>
      <c r="B91" s="2" t="str">
        <f t="shared" si="4"/>
        <v>2017210164112</v>
      </c>
      <c r="C91" s="8" t="str">
        <f t="shared" si="5"/>
        <v>2017210</v>
      </c>
      <c r="D91" s="8">
        <v>2017</v>
      </c>
      <c r="E91" s="8">
        <v>2</v>
      </c>
      <c r="F91" s="8">
        <v>10</v>
      </c>
      <c r="G91" s="8">
        <v>16</v>
      </c>
      <c r="H91" s="8">
        <v>41</v>
      </c>
      <c r="I91" s="4">
        <v>12</v>
      </c>
      <c r="J91" s="8">
        <v>955</v>
      </c>
      <c r="K91" s="8" t="s">
        <v>26</v>
      </c>
      <c r="L91" s="8" t="e">
        <f>IF(#REF!=#REF!,IF(K91="Stroke",IF(K92="Stroke",IF((J92-J91)&lt;0,1000+J92-J91,J92-J91),""),""),"")</f>
        <v>#REF!</v>
      </c>
      <c r="M91" s="8" t="s">
        <v>21</v>
      </c>
      <c r="N91" s="4" t="s">
        <v>27</v>
      </c>
      <c r="O91" s="4">
        <v>97</v>
      </c>
      <c r="P91" s="4" t="e">
        <f>IF(#REF!=#REF!,IF(K91="Stroke",IF(K92="Stroke",IF(#REF!=#REF!,IF(Q91=Q92,IF((J92-J91)&lt;0,1000+J92-J91-O91,J92-J91-O91),""),""),""),""),"")</f>
        <v>#REF!</v>
      </c>
      <c r="Q91" s="4">
        <v>1</v>
      </c>
      <c r="R91" s="8" t="e">
        <f>IF(#REF!&lt;&gt;#REF!,COUNTIFS($M$2:$M$988,$M$2,$C$2:$C$988,#REF!),"")</f>
        <v>#REF!</v>
      </c>
      <c r="S91" s="8" t="e">
        <f>IF(R91&lt;&gt;"",IF(R91=1,"",COUNTIFS($Q$2:$Q$988,"&gt;40",$C$2:$C$988,#REF!)),"")</f>
        <v>#REF!</v>
      </c>
      <c r="V91" s="1"/>
      <c r="W91" s="1"/>
      <c r="X91" s="1"/>
      <c r="Y91" s="3"/>
    </row>
    <row r="92" spans="1:34" x14ac:dyDescent="0.25">
      <c r="A92" s="8">
        <f t="shared" si="3"/>
        <v>60072</v>
      </c>
      <c r="B92" s="14" t="str">
        <f t="shared" si="4"/>
        <v>2017210164112</v>
      </c>
      <c r="C92" s="8" t="str">
        <f t="shared" si="5"/>
        <v>2017210</v>
      </c>
      <c r="D92" s="8">
        <v>2017</v>
      </c>
      <c r="E92" s="8">
        <v>2</v>
      </c>
      <c r="F92" s="8">
        <v>10</v>
      </c>
      <c r="G92" s="8">
        <v>16</v>
      </c>
      <c r="H92" s="8">
        <v>41</v>
      </c>
      <c r="I92" s="4">
        <v>12</v>
      </c>
      <c r="J92" s="8">
        <v>955</v>
      </c>
      <c r="K92" s="8" t="s">
        <v>26</v>
      </c>
      <c r="L92" s="8" t="e">
        <f>IF(#REF!=#REF!,IF(K92="Stroke",IF(K93="Stroke",IF((J93-J92)&lt;0,1000+J93-J92,J93-J92),""),""),"")</f>
        <v>#REF!</v>
      </c>
      <c r="M92" s="8" t="s">
        <v>21</v>
      </c>
      <c r="N92" s="4" t="s">
        <v>27</v>
      </c>
      <c r="O92" s="4">
        <v>97</v>
      </c>
      <c r="P92" s="8" t="e">
        <f>IF(#REF!=#REF!,IF(K92="Stroke",IF(K93="Stroke",IF(#REF!=#REF!,IF(Q92=Q93,IF((J93-J92)&lt;0,1000+J93-J92-O92,J93-J92-O92),""),""),""),""),"")</f>
        <v>#REF!</v>
      </c>
      <c r="Q92" s="4">
        <v>1</v>
      </c>
      <c r="R92" s="8" t="e">
        <f>IF(#REF!&lt;&gt;#REF!,COUNTIFS($K$112:$K$1378,$K$112,#REF!,#REF!),"")</f>
        <v>#REF!</v>
      </c>
      <c r="S92" s="8" t="e">
        <f>IF(AND(#REF!&lt;&gt;#REF!,#REF!=#REF!,M92="positive",M93="negative"),1,"")</f>
        <v>#REF!</v>
      </c>
      <c r="T92" s="8" t="e">
        <f>IF(AND(#REF!=#REF!,K:K="stroke",M:M="positive",S92&lt;&gt;"1"),1,"")</f>
        <v>#REF!</v>
      </c>
      <c r="U92" s="8" t="e">
        <f>IF((AND(R92&lt;&gt;"",W92&lt;&gt;1,K:K="stroke",M:M="negative",#REF!=#REF!)),IF(W92&lt;&gt;0,"",1),"")</f>
        <v>#REF!</v>
      </c>
      <c r="V92" s="8" t="e">
        <f>IF(R92="","",(SUM(S92:U92)+W92))</f>
        <v>#REF!</v>
      </c>
      <c r="W92" s="8" t="e">
        <f>IF(#REF!&lt;&gt;#REF!,COUNTIFS($K$112:$K$1378,"up",#REF!,#REF!),"")</f>
        <v>#REF!</v>
      </c>
      <c r="X92" s="8" t="e">
        <f>IF(#REF!&lt;&gt;#REF!,COUNTIFS($K$112:$K$1378,"SRS",#REF!,#REF!),"")</f>
        <v>#REF!</v>
      </c>
      <c r="Y92" s="8" t="e">
        <f>IF(R92&lt;&gt;"",IF(R92=1,"",COUNTIFS($O$112:$O$1378,"&gt;40",#REF!,#REF!)),"")</f>
        <v>#REF!</v>
      </c>
    </row>
    <row r="93" spans="1:34" s="7" customFormat="1" x14ac:dyDescent="0.25">
      <c r="A93" s="1">
        <f t="shared" si="3"/>
        <v>60072</v>
      </c>
      <c r="B93" s="2" t="str">
        <f t="shared" si="4"/>
        <v>2017210164112</v>
      </c>
      <c r="C93" s="8" t="str">
        <f t="shared" si="5"/>
        <v>2017210</v>
      </c>
      <c r="D93" s="8">
        <v>2017</v>
      </c>
      <c r="E93" s="8">
        <v>2</v>
      </c>
      <c r="F93" s="8">
        <v>10</v>
      </c>
      <c r="G93" s="8">
        <v>16</v>
      </c>
      <c r="H93" s="8">
        <v>41</v>
      </c>
      <c r="I93" s="8">
        <v>12</v>
      </c>
      <c r="J93" s="8">
        <v>960</v>
      </c>
      <c r="K93" s="8" t="s">
        <v>29</v>
      </c>
      <c r="L93" s="8" t="e">
        <f>IF(#REF!=#REF!,IF(K93="Stroke",IF(K94="Stroke",IF((J94-J93)&lt;0,1000+J94-J93,J94-J93),""),""),"")</f>
        <v>#REF!</v>
      </c>
      <c r="M93" s="8" t="s">
        <v>21</v>
      </c>
      <c r="N93" s="4" t="s">
        <v>27</v>
      </c>
      <c r="O93" s="8">
        <v>0</v>
      </c>
      <c r="P93" s="8" t="e">
        <f>IF(#REF!=#REF!,IF(K93="Stroke",IF(K94="Stroke",IF(#REF!=#REF!,IF(Q93=Q94,IF((J94-J93)&lt;0,1000+J94-J93-O93,J94-J93-O93),""),""),""),""),"")</f>
        <v>#REF!</v>
      </c>
      <c r="Q93" s="8">
        <v>1</v>
      </c>
      <c r="R93" s="8" t="e">
        <f>IF(#REF!&lt;&gt;#REF!,COUNTIFS($M$2:$M$988,$M$2,$C$2:$C$988,#REF!),"")</f>
        <v>#REF!</v>
      </c>
      <c r="S93" s="8" t="e">
        <f>IF(R93&lt;&gt;"",IF(R93=1,"",COUNTIFS($Q$2:$Q$988,"&gt;40",$C$2:$C$988,#REF!)),"")</f>
        <v>#REF!</v>
      </c>
      <c r="T93" s="4"/>
      <c r="U93" s="9" t="s">
        <v>31</v>
      </c>
      <c r="V93" s="1"/>
      <c r="W93" s="1"/>
      <c r="X93" s="1"/>
      <c r="Y93" s="3"/>
      <c r="Z93" s="4"/>
      <c r="AA93" s="4"/>
      <c r="AB93" s="4"/>
      <c r="AC93" s="4"/>
      <c r="AD93" s="4"/>
      <c r="AE93" s="4"/>
      <c r="AF93" s="4"/>
      <c r="AG93" s="4"/>
      <c r="AH93" s="4"/>
    </row>
    <row r="94" spans="1:34" x14ac:dyDescent="0.25">
      <c r="A94" s="8">
        <f t="shared" si="3"/>
        <v>60072</v>
      </c>
      <c r="B94" s="14" t="str">
        <f t="shared" si="4"/>
        <v>2017210164112</v>
      </c>
      <c r="C94" s="8" t="str">
        <f t="shared" si="5"/>
        <v>2017210</v>
      </c>
      <c r="D94" s="8">
        <v>2017</v>
      </c>
      <c r="E94" s="8">
        <v>2</v>
      </c>
      <c r="F94" s="8">
        <v>10</v>
      </c>
      <c r="G94" s="8">
        <v>16</v>
      </c>
      <c r="H94" s="8">
        <v>41</v>
      </c>
      <c r="I94" s="8">
        <v>12</v>
      </c>
      <c r="J94" s="8">
        <v>960</v>
      </c>
      <c r="K94" s="8" t="s">
        <v>29</v>
      </c>
      <c r="L94" s="8" t="e">
        <f>IF(#REF!=#REF!,IF(K94="Stroke",IF(K95="Stroke",IF((J95-J94)&lt;0,1000+J95-J94,J95-J94),""),""),"")</f>
        <v>#REF!</v>
      </c>
      <c r="M94" s="8" t="s">
        <v>21</v>
      </c>
      <c r="N94" s="4" t="s">
        <v>27</v>
      </c>
      <c r="O94" s="8">
        <v>0</v>
      </c>
      <c r="P94" s="8" t="e">
        <f>IF(#REF!=#REF!,IF(K94="Stroke",IF(K95="Stroke",IF(#REF!=#REF!,IF(Q94=Q95,IF((J95-J94)&lt;0,1000+J95-J94-O94,J95-J94-O94),""),""),""),""),"")</f>
        <v>#REF!</v>
      </c>
      <c r="Q94" s="8">
        <v>1</v>
      </c>
      <c r="R94" s="8" t="e">
        <f>IF(#REF!&lt;&gt;#REF!,COUNTIFS($K$112:$K$1378,$K$112,#REF!,#REF!),"")</f>
        <v>#REF!</v>
      </c>
      <c r="S94" s="8" t="e">
        <f>IF(AND(#REF!&lt;&gt;#REF!,#REF!=#REF!,M94="positive",M95="negative"),1,"")</f>
        <v>#REF!</v>
      </c>
      <c r="T94" s="8" t="e">
        <f>IF(AND(#REF!=#REF!,K:K="stroke",M:M="positive",S94&lt;&gt;"1"),1,"")</f>
        <v>#REF!</v>
      </c>
      <c r="U94" s="8" t="e">
        <f>IF((AND(R94&lt;&gt;"",W94&lt;&gt;1,K:K="stroke",M:M="negative",#REF!=#REF!)),IF(W94&lt;&gt;0,"",1),"")</f>
        <v>#REF!</v>
      </c>
      <c r="V94" s="8" t="e">
        <f>IF(R94="","",(SUM(S94:U94)+W94))</f>
        <v>#REF!</v>
      </c>
      <c r="W94" s="8" t="e">
        <f>IF(#REF!&lt;&gt;#REF!,COUNTIFS($K$112:$K$1378,"up",#REF!,#REF!),"")</f>
        <v>#REF!</v>
      </c>
      <c r="X94" s="8" t="e">
        <f>IF(#REF!&lt;&gt;#REF!,COUNTIFS($K$112:$K$1378,"SRS",#REF!,#REF!),"")</f>
        <v>#REF!</v>
      </c>
      <c r="Y94" s="8" t="e">
        <f>IF(R94&lt;&gt;"",IF(R94=1,"",COUNTIFS($O$112:$O$1378,"&gt;40",#REF!,#REF!)),"")</f>
        <v>#REF!</v>
      </c>
      <c r="AA94" s="9" t="s">
        <v>31</v>
      </c>
    </row>
    <row r="95" spans="1:34" s="7" customFormat="1" x14ac:dyDescent="0.25">
      <c r="A95" s="1">
        <f t="shared" si="3"/>
        <v>60072</v>
      </c>
      <c r="B95" s="2" t="str">
        <f t="shared" si="4"/>
        <v>2017210164112</v>
      </c>
      <c r="C95" s="8" t="str">
        <f t="shared" si="5"/>
        <v>2017210</v>
      </c>
      <c r="D95" s="8">
        <v>2017</v>
      </c>
      <c r="E95" s="8">
        <v>2</v>
      </c>
      <c r="F95" s="8">
        <v>10</v>
      </c>
      <c r="G95" s="8">
        <v>16</v>
      </c>
      <c r="H95" s="8">
        <v>41</v>
      </c>
      <c r="I95" s="8">
        <v>12</v>
      </c>
      <c r="J95" s="8">
        <v>967</v>
      </c>
      <c r="K95" s="8" t="s">
        <v>29</v>
      </c>
      <c r="L95" s="8" t="e">
        <f>IF(#REF!=#REF!,IF(K95="Stroke",IF(K96="Stroke",IF((J96-J95)&lt;0,1000+J96-J95,J96-J95),""),""),"")</f>
        <v>#REF!</v>
      </c>
      <c r="M95" s="8" t="s">
        <v>21</v>
      </c>
      <c r="N95" s="4" t="s">
        <v>27</v>
      </c>
      <c r="O95" s="8">
        <v>0</v>
      </c>
      <c r="P95" s="8" t="e">
        <f>IF(#REF!=#REF!,IF(K95="Stroke",IF(K96="Stroke",IF(#REF!=#REF!,IF(Q95=Q96,IF((J96-J95)&lt;0,1000+J96-J95-O95,J96-J95-O95),""),""),""),""),"")</f>
        <v>#REF!</v>
      </c>
      <c r="Q95" s="8">
        <v>1</v>
      </c>
      <c r="R95" s="8" t="e">
        <f>IF(#REF!&lt;&gt;#REF!,COUNTIFS($M$2:$M$988,$M$2,$C$2:$C$988,#REF!),"")</f>
        <v>#REF!</v>
      </c>
      <c r="S95" s="8" t="e">
        <f>IF(R95&lt;&gt;"",IF(R95=1,"",COUNTIFS($Q$2:$Q$988,"&gt;40",$C$2:$C$988,#REF!)),"")</f>
        <v>#REF!</v>
      </c>
      <c r="T95" s="4"/>
      <c r="U95" s="9"/>
      <c r="V95" s="1"/>
      <c r="W95" s="1"/>
      <c r="X95" s="1"/>
      <c r="Y95" s="3"/>
      <c r="Z95" s="4"/>
      <c r="AA95" s="4"/>
      <c r="AB95" s="4"/>
      <c r="AC95" s="4"/>
      <c r="AD95" s="4"/>
      <c r="AE95" s="4"/>
      <c r="AF95" s="4"/>
      <c r="AG95" s="4"/>
      <c r="AH95" s="4"/>
    </row>
    <row r="96" spans="1:34" x14ac:dyDescent="0.25">
      <c r="A96" s="8">
        <f t="shared" si="3"/>
        <v>60072</v>
      </c>
      <c r="B96" s="14" t="str">
        <f t="shared" si="4"/>
        <v>2017210164112</v>
      </c>
      <c r="C96" s="8" t="str">
        <f t="shared" si="5"/>
        <v>2017210</v>
      </c>
      <c r="D96" s="8">
        <v>2017</v>
      </c>
      <c r="E96" s="8">
        <v>2</v>
      </c>
      <c r="F96" s="8">
        <v>10</v>
      </c>
      <c r="G96" s="8">
        <v>16</v>
      </c>
      <c r="H96" s="8">
        <v>41</v>
      </c>
      <c r="I96" s="8">
        <v>12</v>
      </c>
      <c r="J96" s="8">
        <v>967</v>
      </c>
      <c r="K96" s="8" t="s">
        <v>29</v>
      </c>
      <c r="L96" s="8" t="e">
        <f>IF(#REF!=#REF!,IF(K96="Stroke",IF(K97="Stroke",IF((J97-J96)&lt;0,1000+J97-J96,J97-J96),""),""),"")</f>
        <v>#REF!</v>
      </c>
      <c r="M96" s="8" t="s">
        <v>21</v>
      </c>
      <c r="N96" s="4" t="s">
        <v>27</v>
      </c>
      <c r="O96" s="8">
        <v>0</v>
      </c>
      <c r="P96" s="8" t="e">
        <f>IF(#REF!=#REF!,IF(K96="Stroke",IF(K97="Stroke",IF(#REF!=#REF!,IF(Q96=Q97,IF((J97-J96)&lt;0,1000+J97-J96-O96,J97-J96-O96),""),""),""),""),"")</f>
        <v>#REF!</v>
      </c>
      <c r="Q96" s="8">
        <v>1</v>
      </c>
      <c r="R96" s="8" t="e">
        <f>IF(#REF!&lt;&gt;#REF!,COUNTIFS($K$112:$K$1378,$K$112,#REF!,#REF!),"")</f>
        <v>#REF!</v>
      </c>
      <c r="S96" s="8" t="e">
        <f>IF(AND(#REF!&lt;&gt;#REF!,#REF!=#REF!,M96="positive",M97="negative"),1,"")</f>
        <v>#REF!</v>
      </c>
      <c r="T96" s="8" t="e">
        <f>IF(AND(#REF!=#REF!,K:K="stroke",M:M="positive",S96&lt;&gt;"1"),1,"")</f>
        <v>#REF!</v>
      </c>
      <c r="U96" s="8" t="e">
        <f>IF((AND(R96&lt;&gt;"",W96&lt;&gt;1,K:K="stroke",M:M="negative",#REF!=#REF!)),IF(W96&lt;&gt;0,"",1),"")</f>
        <v>#REF!</v>
      </c>
      <c r="V96" s="8" t="e">
        <f>IF(R96="","",(SUM(S96:U96)+W96))</f>
        <v>#REF!</v>
      </c>
      <c r="W96" s="8" t="e">
        <f>IF(#REF!&lt;&gt;#REF!,COUNTIFS($K$112:$K$1378,"up",#REF!,#REF!),"")</f>
        <v>#REF!</v>
      </c>
      <c r="X96" s="8" t="e">
        <f>IF(#REF!&lt;&gt;#REF!,COUNTIFS($K$112:$K$1378,"SRS",#REF!,#REF!),"")</f>
        <v>#REF!</v>
      </c>
      <c r="Y96" s="8" t="e">
        <f>IF(R96&lt;&gt;"",IF(R96=1,"",COUNTIFS($O$112:$O$1378,"&gt;40",#REF!,#REF!)),"")</f>
        <v>#REF!</v>
      </c>
      <c r="AA96" s="9"/>
    </row>
    <row r="97" spans="1:34" x14ac:dyDescent="0.25">
      <c r="A97" s="1">
        <f t="shared" si="3"/>
        <v>60072</v>
      </c>
      <c r="B97" s="2" t="str">
        <f t="shared" si="4"/>
        <v>2017210164112</v>
      </c>
      <c r="C97" s="8" t="str">
        <f t="shared" si="5"/>
        <v>2017210</v>
      </c>
      <c r="D97" s="8">
        <v>2017</v>
      </c>
      <c r="E97" s="8">
        <v>2</v>
      </c>
      <c r="F97" s="8">
        <v>10</v>
      </c>
      <c r="G97" s="8">
        <v>16</v>
      </c>
      <c r="H97" s="8">
        <v>41</v>
      </c>
      <c r="I97" s="8">
        <v>12</v>
      </c>
      <c r="J97" s="8">
        <v>978</v>
      </c>
      <c r="K97" s="8" t="s">
        <v>29</v>
      </c>
      <c r="L97" s="8" t="e">
        <f>IF(#REF!=#REF!,IF(K97="Stroke",IF(K98="Stroke",IF((J98-J97)&lt;0,1000+J98-J97,J98-J97),""),""),"")</f>
        <v>#REF!</v>
      </c>
      <c r="M97" s="8" t="s">
        <v>21</v>
      </c>
      <c r="N97" s="4" t="s">
        <v>27</v>
      </c>
      <c r="O97" s="8">
        <v>0</v>
      </c>
      <c r="P97" s="8" t="e">
        <f>IF(#REF!=#REF!,IF(K97="Stroke",IF(K98="Stroke",IF(#REF!=#REF!,IF(Q97=Q98,IF((J98-J97)&lt;0,1000+J98-J97-O97,J98-J97-O97),""),""),""),""),"")</f>
        <v>#REF!</v>
      </c>
      <c r="Q97" s="8">
        <v>1</v>
      </c>
      <c r="R97" s="8" t="e">
        <f>IF(#REF!&lt;&gt;#REF!,COUNTIFS($M$2:$M$988,$M$2,$C$2:$C$988,#REF!),"")</f>
        <v>#REF!</v>
      </c>
      <c r="S97" s="8" t="e">
        <f>IF(R97&lt;&gt;"",IF(R97=1,"",COUNTIFS($Q$2:$Q$988,"&gt;40",$C$2:$C$988,#REF!)),"")</f>
        <v>#REF!</v>
      </c>
      <c r="U97" s="9"/>
      <c r="V97" s="1"/>
      <c r="W97" s="1"/>
      <c r="X97" s="1"/>
      <c r="Y97" s="3"/>
    </row>
    <row r="98" spans="1:34" x14ac:dyDescent="0.25">
      <c r="A98" s="8">
        <f t="shared" si="3"/>
        <v>60072</v>
      </c>
      <c r="B98" s="14" t="str">
        <f t="shared" si="4"/>
        <v>2017210164112</v>
      </c>
      <c r="C98" s="8" t="str">
        <f t="shared" si="5"/>
        <v>2017210</v>
      </c>
      <c r="D98" s="8">
        <v>2017</v>
      </c>
      <c r="E98" s="8">
        <v>2</v>
      </c>
      <c r="F98" s="8">
        <v>10</v>
      </c>
      <c r="G98" s="8">
        <v>16</v>
      </c>
      <c r="H98" s="8">
        <v>41</v>
      </c>
      <c r="I98" s="8">
        <v>12</v>
      </c>
      <c r="J98" s="8">
        <v>978</v>
      </c>
      <c r="K98" s="8" t="s">
        <v>29</v>
      </c>
      <c r="L98" s="8" t="e">
        <f>IF(#REF!=#REF!,IF(K98="Stroke",IF(K99="Stroke",IF((J99-J98)&lt;0,1000+J99-J98,J99-J98),""),""),"")</f>
        <v>#REF!</v>
      </c>
      <c r="M98" s="8" t="s">
        <v>21</v>
      </c>
      <c r="N98" s="4" t="s">
        <v>27</v>
      </c>
      <c r="O98" s="8">
        <v>0</v>
      </c>
      <c r="P98" s="8" t="e">
        <f>IF(#REF!=#REF!,IF(K98="Stroke",IF(K99="Stroke",IF(#REF!=#REF!,IF(Q98=Q99,IF((J99-J98)&lt;0,1000+J99-J98-O98,J99-J98-O98),""),""),""),""),"")</f>
        <v>#REF!</v>
      </c>
      <c r="Q98" s="8">
        <v>1</v>
      </c>
      <c r="R98" s="8" t="e">
        <f>IF(#REF!&lt;&gt;#REF!,COUNTIFS($K$112:$K$1378,$K$112,#REF!,#REF!),"")</f>
        <v>#REF!</v>
      </c>
      <c r="S98" s="8" t="e">
        <f>IF(AND(#REF!&lt;&gt;#REF!,#REF!=#REF!,M98="positive",M99="negative"),1,"")</f>
        <v>#REF!</v>
      </c>
      <c r="T98" s="8" t="e">
        <f>IF(AND(#REF!=#REF!,K:K="stroke",M:M="positive",S98&lt;&gt;"1"),1,"")</f>
        <v>#REF!</v>
      </c>
      <c r="U98" s="8" t="e">
        <f>IF((AND(R98&lt;&gt;"",W98&lt;&gt;1,K:K="stroke",M:M="negative",#REF!=#REF!)),IF(W98&lt;&gt;0,"",1),"")</f>
        <v>#REF!</v>
      </c>
      <c r="V98" s="8" t="e">
        <f>IF(R98="","",(SUM(S98:U98)+W98))</f>
        <v>#REF!</v>
      </c>
      <c r="W98" s="8" t="e">
        <f>IF(#REF!&lt;&gt;#REF!,COUNTIFS($K$112:$K$1378,"up",#REF!,#REF!),"")</f>
        <v>#REF!</v>
      </c>
      <c r="X98" s="8" t="e">
        <f>IF(#REF!&lt;&gt;#REF!,COUNTIFS($K$112:$K$1378,"SRS",#REF!,#REF!),"")</f>
        <v>#REF!</v>
      </c>
      <c r="Y98" s="8" t="e">
        <f>IF(R98&lt;&gt;"",IF(R98=1,"",COUNTIFS($O$112:$O$1378,"&gt;40",#REF!,#REF!)),"")</f>
        <v>#REF!</v>
      </c>
      <c r="AA98" s="9"/>
    </row>
    <row r="99" spans="1:34" x14ac:dyDescent="0.25">
      <c r="A99" s="1">
        <f t="shared" si="3"/>
        <v>60073</v>
      </c>
      <c r="B99" s="2" t="str">
        <f t="shared" si="4"/>
        <v>2017210164113</v>
      </c>
      <c r="C99" s="8" t="str">
        <f t="shared" si="5"/>
        <v>2017210</v>
      </c>
      <c r="D99" s="8">
        <v>2017</v>
      </c>
      <c r="E99" s="8">
        <v>2</v>
      </c>
      <c r="F99" s="8">
        <v>10</v>
      </c>
      <c r="G99" s="8">
        <v>16</v>
      </c>
      <c r="H99" s="8">
        <v>41</v>
      </c>
      <c r="I99" s="4">
        <v>13</v>
      </c>
      <c r="J99" s="8">
        <v>100</v>
      </c>
      <c r="K99" s="8" t="s">
        <v>26</v>
      </c>
      <c r="L99" s="8" t="e">
        <f>IF(#REF!=#REF!,IF(K99="Stroke",IF(K100="Stroke",IF((J100-J99)&lt;0,1000+J100-J99,J100-J99),""),""),"")</f>
        <v>#REF!</v>
      </c>
      <c r="M99" s="8" t="s">
        <v>21</v>
      </c>
      <c r="N99" s="4" t="s">
        <v>27</v>
      </c>
      <c r="O99" s="8">
        <v>4</v>
      </c>
      <c r="P99" s="8" t="e">
        <f>IF(#REF!=#REF!,IF(K99="Stroke",IF(K100="Stroke",IF(#REF!=#REF!,IF(Q99=Q100,IF((J100-J99)&lt;0,1000+J100-J99-O99,J100-J99-O99),""),""),""),""),"")</f>
        <v>#REF!</v>
      </c>
      <c r="Q99" s="8">
        <v>1</v>
      </c>
      <c r="R99" s="8" t="e">
        <f>IF(#REF!&lt;&gt;#REF!,COUNTIFS($M$2:$M$988,$M$2,$C$2:$C$988,#REF!),"")</f>
        <v>#REF!</v>
      </c>
      <c r="S99" s="8" t="e">
        <f>IF(R99&lt;&gt;"",IF(R99=1,"",COUNTIFS($Q$2:$Q$988,"&gt;40",$C$2:$C$988,#REF!)),"")</f>
        <v>#REF!</v>
      </c>
      <c r="U99" s="9"/>
      <c r="V99" s="1"/>
      <c r="W99" s="1"/>
      <c r="X99" s="1"/>
      <c r="Y99" s="3"/>
    </row>
    <row r="100" spans="1:34" s="7" customFormat="1" x14ac:dyDescent="0.25">
      <c r="A100" s="8">
        <f t="shared" si="3"/>
        <v>60073</v>
      </c>
      <c r="B100" s="14" t="str">
        <f t="shared" si="4"/>
        <v>2017210164113</v>
      </c>
      <c r="C100" s="8" t="str">
        <f t="shared" si="5"/>
        <v>2017210</v>
      </c>
      <c r="D100" s="8">
        <v>2017</v>
      </c>
      <c r="E100" s="8">
        <v>2</v>
      </c>
      <c r="F100" s="8">
        <v>10</v>
      </c>
      <c r="G100" s="8">
        <v>16</v>
      </c>
      <c r="H100" s="8">
        <v>41</v>
      </c>
      <c r="I100" s="4">
        <v>13</v>
      </c>
      <c r="J100" s="8">
        <v>100</v>
      </c>
      <c r="K100" s="8" t="s">
        <v>26</v>
      </c>
      <c r="L100" s="8" t="e">
        <f>IF(#REF!=#REF!,IF(K100="Stroke",IF(K101="Stroke",IF((J101-J100)&lt;0,1000+J101-J100,J101-J100),""),""),"")</f>
        <v>#REF!</v>
      </c>
      <c r="M100" s="8" t="s">
        <v>21</v>
      </c>
      <c r="N100" s="4" t="s">
        <v>27</v>
      </c>
      <c r="O100" s="8">
        <v>4</v>
      </c>
      <c r="P100" s="8" t="e">
        <f>IF(#REF!=#REF!,IF(K100="Stroke",IF(K101="Stroke",IF(#REF!=#REF!,IF(Q100=Q101,IF((J101-J100)&lt;0,1000+J101-J100-O100,J101-J100-O100),""),""),""),""),"")</f>
        <v>#REF!</v>
      </c>
      <c r="Q100" s="8">
        <v>1</v>
      </c>
      <c r="R100" s="8" t="e">
        <f>IF(#REF!&lt;&gt;#REF!,COUNTIFS($K$112:$K$1378,$K$112,#REF!,#REF!),"")</f>
        <v>#REF!</v>
      </c>
      <c r="S100" s="8" t="e">
        <f>IF(AND(#REF!&lt;&gt;#REF!,#REF!=#REF!,M100="positive",M101="negative"),1,"")</f>
        <v>#REF!</v>
      </c>
      <c r="T100" s="8" t="e">
        <f>IF(AND(#REF!=#REF!,K:K="stroke",M:M="positive",S100&lt;&gt;"1"),1,"")</f>
        <v>#REF!</v>
      </c>
      <c r="U100" s="8" t="e">
        <f>IF((AND(R100&lt;&gt;"",W100&lt;&gt;1,K:K="stroke",M:M="negative",#REF!=#REF!)),IF(W100&lt;&gt;0,"",1),"")</f>
        <v>#REF!</v>
      </c>
      <c r="V100" s="8" t="e">
        <f>IF(R100="","",(SUM(S100:U100)+W100))</f>
        <v>#REF!</v>
      </c>
      <c r="W100" s="8" t="e">
        <f>IF(#REF!&lt;&gt;#REF!,COUNTIFS($K$112:$K$1378,"up",#REF!,#REF!),"")</f>
        <v>#REF!</v>
      </c>
      <c r="X100" s="8" t="e">
        <f>IF(#REF!&lt;&gt;#REF!,COUNTIFS($K$112:$K$1378,"SRS",#REF!,#REF!),"")</f>
        <v>#REF!</v>
      </c>
      <c r="Y100" s="8" t="e">
        <f>IF(R100&lt;&gt;"",IF(R100=1,"",COUNTIFS($O$112:$O$1378,"&gt;40",#REF!,#REF!)),"")</f>
        <v>#REF!</v>
      </c>
      <c r="Z100" s="4"/>
      <c r="AA100" s="9"/>
      <c r="AB100" s="4"/>
      <c r="AC100" s="4"/>
      <c r="AD100" s="4"/>
      <c r="AE100" s="4"/>
      <c r="AF100" s="4"/>
      <c r="AG100" s="4"/>
      <c r="AH100" s="4"/>
    </row>
    <row r="101" spans="1:34" x14ac:dyDescent="0.25">
      <c r="A101" s="1">
        <f t="shared" si="3"/>
        <v>60073</v>
      </c>
      <c r="B101" s="2" t="str">
        <f t="shared" si="4"/>
        <v>2017210164113</v>
      </c>
      <c r="C101" s="8" t="str">
        <f t="shared" si="5"/>
        <v>2017210</v>
      </c>
      <c r="D101" s="8">
        <v>2017</v>
      </c>
      <c r="E101" s="8">
        <v>2</v>
      </c>
      <c r="F101" s="8">
        <v>10</v>
      </c>
      <c r="G101" s="8">
        <v>16</v>
      </c>
      <c r="H101" s="8">
        <v>41</v>
      </c>
      <c r="I101" s="4">
        <v>13</v>
      </c>
      <c r="J101" s="8">
        <v>239</v>
      </c>
      <c r="K101" s="8" t="s">
        <v>26</v>
      </c>
      <c r="L101" s="8" t="e">
        <f>IF(#REF!=#REF!,IF(K101="Stroke",IF(K102="Stroke",IF((J102-J101)&lt;0,1000+J102-J101,J102-J101),""),""),"")</f>
        <v>#REF!</v>
      </c>
      <c r="M101" s="8" t="s">
        <v>21</v>
      </c>
      <c r="N101" s="4" t="s">
        <v>27</v>
      </c>
      <c r="O101" s="8">
        <v>16</v>
      </c>
      <c r="P101" s="8" t="e">
        <f>IF(#REF!=#REF!,IF(K101="Stroke",IF(K102="Stroke",IF(#REF!=#REF!,IF(Q101=Q102,IF((J102-J101)&lt;0,1000+J102-J101-O101,J102-J101-O101),""),""),""),""),"")</f>
        <v>#REF!</v>
      </c>
      <c r="Q101" s="8">
        <v>1</v>
      </c>
      <c r="R101" s="8" t="e">
        <f>IF(#REF!&lt;&gt;#REF!,COUNTIFS($M$2:$M$988,$M$2,$C$2:$C$988,#REF!),"")</f>
        <v>#REF!</v>
      </c>
      <c r="S101" s="8" t="e">
        <f>IF(R101&lt;&gt;"",IF(R101=1,"",COUNTIFS($Q$2:$Q$988,"&gt;40",$C$2:$C$988,#REF!)),"")</f>
        <v>#REF!</v>
      </c>
      <c r="U101" s="9"/>
      <c r="V101" s="1"/>
      <c r="W101" s="1"/>
      <c r="X101" s="1"/>
      <c r="Y101" s="3"/>
    </row>
    <row r="102" spans="1:34" x14ac:dyDescent="0.25">
      <c r="A102" s="8">
        <f t="shared" si="3"/>
        <v>60073</v>
      </c>
      <c r="B102" s="14" t="str">
        <f t="shared" si="4"/>
        <v>2017210164113</v>
      </c>
      <c r="C102" s="8" t="str">
        <f t="shared" si="5"/>
        <v>2017210</v>
      </c>
      <c r="D102" s="8">
        <v>2017</v>
      </c>
      <c r="E102" s="8">
        <v>2</v>
      </c>
      <c r="F102" s="8">
        <v>10</v>
      </c>
      <c r="G102" s="8">
        <v>16</v>
      </c>
      <c r="H102" s="8">
        <v>41</v>
      </c>
      <c r="I102" s="4">
        <v>13</v>
      </c>
      <c r="J102" s="8">
        <v>239</v>
      </c>
      <c r="K102" s="8" t="s">
        <v>26</v>
      </c>
      <c r="L102" s="8" t="e">
        <f>IF(#REF!=#REF!,IF(K102="Stroke",IF(K103="Stroke",IF((J103-J102)&lt;0,1000+J103-J102,J103-J102),""),""),"")</f>
        <v>#REF!</v>
      </c>
      <c r="M102" s="8" t="s">
        <v>21</v>
      </c>
      <c r="N102" s="4" t="s">
        <v>27</v>
      </c>
      <c r="O102" s="8">
        <v>16</v>
      </c>
      <c r="P102" s="8" t="e">
        <f>IF(#REF!=#REF!,IF(K102="Stroke",IF(K103="Stroke",IF(#REF!=#REF!,IF(Q102=Q103,IF((J103-J102)&lt;0,1000+J103-J102-O102,J103-J102-O102),""),""),""),""),"")</f>
        <v>#REF!</v>
      </c>
      <c r="Q102" s="8">
        <v>1</v>
      </c>
      <c r="R102" s="8" t="e">
        <f>IF(#REF!&lt;&gt;#REF!,COUNTIFS($K$112:$K$1378,$K$112,#REF!,#REF!),"")</f>
        <v>#REF!</v>
      </c>
      <c r="S102" s="8" t="e">
        <f>IF(AND(#REF!&lt;&gt;#REF!,#REF!=#REF!,M102="positive",M103="negative"),1,"")</f>
        <v>#REF!</v>
      </c>
      <c r="T102" s="8" t="e">
        <f>IF(AND(#REF!=#REF!,K:K="stroke",M:M="positive",S102&lt;&gt;"1"),1,"")</f>
        <v>#REF!</v>
      </c>
      <c r="U102" s="8" t="e">
        <f>IF((AND(R102&lt;&gt;"",W102&lt;&gt;1,K:K="stroke",M:M="negative",#REF!=#REF!)),IF(W102&lt;&gt;0,"",1),"")</f>
        <v>#REF!</v>
      </c>
      <c r="V102" s="8" t="e">
        <f>IF(R102="","",(SUM(S102:U102)+W102))</f>
        <v>#REF!</v>
      </c>
      <c r="W102" s="8" t="e">
        <f>IF(#REF!&lt;&gt;#REF!,COUNTIFS($K$112:$K$1378,"up",#REF!,#REF!),"")</f>
        <v>#REF!</v>
      </c>
      <c r="X102" s="8" t="e">
        <f>IF(#REF!&lt;&gt;#REF!,COUNTIFS($K$112:$K$1378,"SRS",#REF!,#REF!),"")</f>
        <v>#REF!</v>
      </c>
      <c r="Y102" s="8" t="e">
        <f>IF(R102&lt;&gt;"",IF(R102=1,"",COUNTIFS($O$112:$O$1378,"&gt;40",#REF!,#REF!)),"")</f>
        <v>#REF!</v>
      </c>
      <c r="AA102" s="9"/>
    </row>
    <row r="103" spans="1:34" s="7" customFormat="1" x14ac:dyDescent="0.25">
      <c r="A103" s="1">
        <f t="shared" si="3"/>
        <v>60073</v>
      </c>
      <c r="B103" s="2" t="str">
        <f t="shared" si="4"/>
        <v>2017210164113</v>
      </c>
      <c r="C103" s="8" t="str">
        <f t="shared" si="5"/>
        <v>2017210</v>
      </c>
      <c r="D103" s="8">
        <v>2017</v>
      </c>
      <c r="E103" s="8">
        <v>2</v>
      </c>
      <c r="F103" s="8">
        <v>10</v>
      </c>
      <c r="G103" s="8">
        <v>16</v>
      </c>
      <c r="H103" s="8">
        <v>41</v>
      </c>
      <c r="I103" s="4">
        <v>13</v>
      </c>
      <c r="J103" s="8">
        <v>294</v>
      </c>
      <c r="K103" s="8" t="s">
        <v>26</v>
      </c>
      <c r="L103" s="8" t="e">
        <f>IF(#REF!=#REF!,IF(K103="Stroke",IF(K104="Stroke",IF((J104-J103)&lt;0,1000+J104-J103,J104-J103),""),""),"")</f>
        <v>#REF!</v>
      </c>
      <c r="M103" s="8" t="s">
        <v>21</v>
      </c>
      <c r="N103" s="4" t="s">
        <v>27</v>
      </c>
      <c r="O103" s="8">
        <v>4</v>
      </c>
      <c r="P103" s="8" t="e">
        <f>IF(#REF!=#REF!,IF(K103="Stroke",IF(K104="Stroke",IF(#REF!=#REF!,IF(Q103=Q104,IF((J104-J103)&lt;0,1000+J104-J103-O103,J104-J103-O103),""),""),""),""),"")</f>
        <v>#REF!</v>
      </c>
      <c r="Q103" s="8">
        <v>1</v>
      </c>
      <c r="R103" s="8" t="e">
        <f>IF(#REF!&lt;&gt;#REF!,COUNTIFS($M$2:$M$988,$M$2,$C$2:$C$988,#REF!),"")</f>
        <v>#REF!</v>
      </c>
      <c r="S103" s="8" t="e">
        <f>IF(R103&lt;&gt;"",IF(R103=1,"",COUNTIFS($Q$2:$Q$988,"&gt;40",$C$2:$C$988,#REF!)),"")</f>
        <v>#REF!</v>
      </c>
      <c r="T103" s="4"/>
      <c r="U103" s="9"/>
      <c r="V103" s="1"/>
      <c r="W103" s="1"/>
      <c r="X103" s="1"/>
      <c r="Y103" s="3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x14ac:dyDescent="0.25">
      <c r="A104" s="8">
        <f t="shared" si="3"/>
        <v>60073</v>
      </c>
      <c r="B104" s="14" t="str">
        <f t="shared" si="4"/>
        <v>2017210164113</v>
      </c>
      <c r="C104" s="8" t="str">
        <f t="shared" si="5"/>
        <v>2017210</v>
      </c>
      <c r="D104" s="8">
        <v>2017</v>
      </c>
      <c r="E104" s="8">
        <v>2</v>
      </c>
      <c r="F104" s="8">
        <v>10</v>
      </c>
      <c r="G104" s="8">
        <v>16</v>
      </c>
      <c r="H104" s="8">
        <v>41</v>
      </c>
      <c r="I104" s="4">
        <v>13</v>
      </c>
      <c r="J104" s="8">
        <v>294</v>
      </c>
      <c r="K104" s="8" t="s">
        <v>26</v>
      </c>
      <c r="L104" s="8" t="e">
        <f>IF(#REF!=#REF!,IF(K104="Stroke",IF(K105="Stroke",IF((J105-J104)&lt;0,1000+J105-J104,J105-J104),""),""),"")</f>
        <v>#REF!</v>
      </c>
      <c r="M104" s="8" t="s">
        <v>21</v>
      </c>
      <c r="N104" s="4" t="s">
        <v>27</v>
      </c>
      <c r="O104" s="8">
        <v>4</v>
      </c>
      <c r="P104" s="8" t="e">
        <f>IF(#REF!=#REF!,IF(K104="Stroke",IF(K105="Stroke",IF(#REF!=#REF!,IF(Q104=Q105,IF((J105-J104)&lt;0,1000+J105-J104-O104,J105-J104-O104),""),""),""),""),"")</f>
        <v>#REF!</v>
      </c>
      <c r="Q104" s="8">
        <v>1</v>
      </c>
      <c r="R104" s="8" t="e">
        <f>IF(#REF!&lt;&gt;#REF!,COUNTIFS($K$112:$K$1378,$K$112,#REF!,#REF!),"")</f>
        <v>#REF!</v>
      </c>
      <c r="S104" s="8" t="e">
        <f>IF(AND(#REF!&lt;&gt;#REF!,#REF!=#REF!,M104="positive",M105="negative"),1,"")</f>
        <v>#REF!</v>
      </c>
      <c r="T104" s="8" t="e">
        <f>IF(AND(#REF!=#REF!,K:K="stroke",M:M="positive",S104&lt;&gt;"1"),1,"")</f>
        <v>#REF!</v>
      </c>
      <c r="U104" s="8" t="e">
        <f>IF((AND(R104&lt;&gt;"",W104&lt;&gt;1,K:K="stroke",M:M="negative",#REF!=#REF!)),IF(W104&lt;&gt;0,"",1),"")</f>
        <v>#REF!</v>
      </c>
      <c r="V104" s="8" t="e">
        <f>IF(R104="","",(SUM(S104:U104)+W104))</f>
        <v>#REF!</v>
      </c>
      <c r="W104" s="8" t="e">
        <f>IF(#REF!&lt;&gt;#REF!,COUNTIFS($K$112:$K$1378,"up",#REF!,#REF!),"")</f>
        <v>#REF!</v>
      </c>
      <c r="X104" s="8" t="e">
        <f>IF(#REF!&lt;&gt;#REF!,COUNTIFS($K$112:$K$1378,"SRS",#REF!,#REF!),"")</f>
        <v>#REF!</v>
      </c>
      <c r="Y104" s="8" t="e">
        <f>IF(R104&lt;&gt;"",IF(R104=1,"",COUNTIFS($O$112:$O$1378,"&gt;40",#REF!,#REF!)),"")</f>
        <v>#REF!</v>
      </c>
      <c r="AA104" s="9"/>
    </row>
    <row r="105" spans="1:34" x14ac:dyDescent="0.25">
      <c r="A105" s="1">
        <f t="shared" si="3"/>
        <v>60073</v>
      </c>
      <c r="B105" s="2" t="str">
        <f t="shared" si="4"/>
        <v>2017210164113</v>
      </c>
      <c r="C105" s="8" t="str">
        <f t="shared" si="5"/>
        <v>2017210</v>
      </c>
      <c r="D105" s="8">
        <v>2017</v>
      </c>
      <c r="E105" s="8">
        <v>2</v>
      </c>
      <c r="F105" s="8">
        <v>10</v>
      </c>
      <c r="G105" s="8">
        <v>16</v>
      </c>
      <c r="H105" s="8">
        <v>41</v>
      </c>
      <c r="I105" s="4">
        <v>13</v>
      </c>
      <c r="J105" s="8">
        <v>328</v>
      </c>
      <c r="K105" s="8" t="s">
        <v>26</v>
      </c>
      <c r="L105" s="8" t="e">
        <f>IF(#REF!=#REF!,IF(K105="Stroke",IF(K106="Stroke",IF((J106-J105)&lt;0,1000+J106-J105,J106-J105),""),""),"")</f>
        <v>#REF!</v>
      </c>
      <c r="M105" s="8" t="s">
        <v>21</v>
      </c>
      <c r="N105" s="4" t="s">
        <v>27</v>
      </c>
      <c r="O105" s="8">
        <v>66</v>
      </c>
      <c r="P105" s="8" t="e">
        <f>IF(#REF!=#REF!,IF(K105="Stroke",IF(K106="Stroke",IF(#REF!=#REF!,IF(Q105=Q106,IF((J106-J105)&lt;0,1000+J106-J105-O105,J106-J105-O105),""),""),""),""),"")</f>
        <v>#REF!</v>
      </c>
      <c r="Q105" s="8">
        <v>1</v>
      </c>
      <c r="R105" s="8" t="e">
        <f>IF(#REF!&lt;&gt;#REF!,COUNTIFS($M$2:$M$988,$M$2,$C$2:$C$988,#REF!),"")</f>
        <v>#REF!</v>
      </c>
      <c r="S105" s="8" t="e">
        <f>IF(R105&lt;&gt;"",IF(R105=1,"",COUNTIFS($Q$2:$Q$988,"&gt;40",$C$2:$C$988,#REF!)),"")</f>
        <v>#REF!</v>
      </c>
      <c r="U105" s="9"/>
      <c r="V105" s="1"/>
      <c r="W105" s="1"/>
      <c r="X105" s="1"/>
      <c r="Y105" s="3"/>
    </row>
    <row r="106" spans="1:34" x14ac:dyDescent="0.25">
      <c r="A106" s="8">
        <f t="shared" si="3"/>
        <v>60073</v>
      </c>
      <c r="B106" s="14" t="str">
        <f t="shared" si="4"/>
        <v>2017210164113</v>
      </c>
      <c r="C106" s="8" t="str">
        <f t="shared" si="5"/>
        <v>2017210</v>
      </c>
      <c r="D106" s="8">
        <v>2017</v>
      </c>
      <c r="E106" s="8">
        <v>2</v>
      </c>
      <c r="F106" s="8">
        <v>10</v>
      </c>
      <c r="G106" s="8">
        <v>16</v>
      </c>
      <c r="H106" s="8">
        <v>41</v>
      </c>
      <c r="I106" s="4">
        <v>13</v>
      </c>
      <c r="J106" s="8">
        <v>328</v>
      </c>
      <c r="K106" s="8" t="s">
        <v>26</v>
      </c>
      <c r="L106" s="8" t="e">
        <f>IF(#REF!=#REF!,IF(K106="Stroke",IF(K107="Stroke",IF((J107-J106)&lt;0,1000+J107-J106,J107-J106),""),""),"")</f>
        <v>#REF!</v>
      </c>
      <c r="M106" s="8" t="s">
        <v>21</v>
      </c>
      <c r="N106" s="4" t="s">
        <v>27</v>
      </c>
      <c r="O106" s="8">
        <v>66</v>
      </c>
      <c r="P106" s="8" t="e">
        <f>IF(#REF!=#REF!,IF(K106="Stroke",IF(K107="Stroke",IF(#REF!=#REF!,IF(Q106=Q107,IF((J107-J106)&lt;0,1000+J107-J106-O106,J107-J106-O106),""),""),""),""),"")</f>
        <v>#REF!</v>
      </c>
      <c r="Q106" s="8">
        <v>1</v>
      </c>
      <c r="R106" s="8" t="e">
        <f>IF(#REF!&lt;&gt;#REF!,COUNTIFS($K$112:$K$1378,$K$112,#REF!,#REF!),"")</f>
        <v>#REF!</v>
      </c>
      <c r="S106" s="8" t="e">
        <f>IF(AND(#REF!&lt;&gt;#REF!,#REF!=#REF!,M106="positive",M107="negative"),1,"")</f>
        <v>#REF!</v>
      </c>
      <c r="T106" s="8" t="e">
        <f>IF(AND(#REF!=#REF!,K:K="stroke",M:M="positive",S106&lt;&gt;"1"),1,"")</f>
        <v>#REF!</v>
      </c>
      <c r="U106" s="8" t="e">
        <f>IF((AND(R106&lt;&gt;"",W106&lt;&gt;1,K:K="stroke",M:M="negative",#REF!=#REF!)),IF(W106&lt;&gt;0,"",1),"")</f>
        <v>#REF!</v>
      </c>
      <c r="V106" s="8" t="e">
        <f>IF(R106="","",(SUM(S106:U106)+W106))</f>
        <v>#REF!</v>
      </c>
      <c r="W106" s="8" t="e">
        <f>IF(#REF!&lt;&gt;#REF!,COUNTIFS($K$112:$K$1378,"up",#REF!,#REF!),"")</f>
        <v>#REF!</v>
      </c>
      <c r="X106" s="8" t="e">
        <f>IF(#REF!&lt;&gt;#REF!,COUNTIFS($K$112:$K$1378,"SRS",#REF!,#REF!),"")</f>
        <v>#REF!</v>
      </c>
      <c r="Y106" s="8" t="e">
        <f>IF(R106&lt;&gt;"",IF(R106=1,"",COUNTIFS($O$112:$O$1378,"&gt;40",#REF!,#REF!)),"")</f>
        <v>#REF!</v>
      </c>
      <c r="AA106" s="9"/>
    </row>
    <row r="107" spans="1:34" s="7" customFormat="1" x14ac:dyDescent="0.25">
      <c r="A107" s="1">
        <f t="shared" si="3"/>
        <v>60073</v>
      </c>
      <c r="B107" s="2" t="str">
        <f t="shared" si="4"/>
        <v>2017210164113</v>
      </c>
      <c r="C107" s="8" t="str">
        <f t="shared" si="5"/>
        <v>2017210</v>
      </c>
      <c r="D107" s="8">
        <v>2017</v>
      </c>
      <c r="E107" s="8">
        <v>2</v>
      </c>
      <c r="F107" s="8">
        <v>10</v>
      </c>
      <c r="G107" s="8">
        <v>16</v>
      </c>
      <c r="H107" s="8">
        <v>41</v>
      </c>
      <c r="I107" s="4">
        <v>13</v>
      </c>
      <c r="J107" s="8">
        <v>451</v>
      </c>
      <c r="K107" s="8" t="s">
        <v>26</v>
      </c>
      <c r="L107" s="8" t="e">
        <f>IF(#REF!=#REF!,IF(K107="Stroke",IF(K108="Stroke",IF((J108-J107)&lt;0,1000+J108-J107,J108-J107),""),""),"")</f>
        <v>#REF!</v>
      </c>
      <c r="M107" s="8" t="s">
        <v>21</v>
      </c>
      <c r="N107" s="4" t="s">
        <v>27</v>
      </c>
      <c r="O107" s="8">
        <v>3</v>
      </c>
      <c r="P107" s="8" t="e">
        <f>IF(#REF!=#REF!,IF(K107="Stroke",IF(K108="Stroke",IF(#REF!=#REF!,IF(Q107=Q108,IF((J108-J107)&lt;0,1000+J108-J107-O107,J108-J107-O107),""),""),""),""),"")</f>
        <v>#REF!</v>
      </c>
      <c r="Q107" s="8">
        <v>1</v>
      </c>
      <c r="R107" s="8" t="e">
        <f>IF(#REF!&lt;&gt;#REF!,COUNTIFS($M$2:$M$988,$M$2,$C$2:$C$988,#REF!),"")</f>
        <v>#REF!</v>
      </c>
      <c r="S107" s="8" t="e">
        <f>IF(R107&lt;&gt;"",IF(R107=1,"",COUNTIFS($Q$2:$Q$988,"&gt;40",$C$2:$C$988,#REF!)),"")</f>
        <v>#REF!</v>
      </c>
      <c r="T107" s="4"/>
      <c r="U107" s="9"/>
      <c r="V107" s="1"/>
      <c r="W107" s="1"/>
      <c r="X107" s="1"/>
      <c r="Y107" s="3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x14ac:dyDescent="0.25">
      <c r="A108" s="8">
        <f t="shared" si="3"/>
        <v>60073</v>
      </c>
      <c r="B108" s="14" t="str">
        <f t="shared" si="4"/>
        <v>2017210164113</v>
      </c>
      <c r="C108" s="8" t="str">
        <f t="shared" si="5"/>
        <v>2017210</v>
      </c>
      <c r="D108" s="8">
        <v>2017</v>
      </c>
      <c r="E108" s="8">
        <v>2</v>
      </c>
      <c r="F108" s="8">
        <v>10</v>
      </c>
      <c r="G108" s="8">
        <v>16</v>
      </c>
      <c r="H108" s="8">
        <v>41</v>
      </c>
      <c r="I108" s="4">
        <v>13</v>
      </c>
      <c r="J108" s="8">
        <v>451</v>
      </c>
      <c r="K108" s="8" t="s">
        <v>26</v>
      </c>
      <c r="L108" s="8" t="e">
        <f>IF(#REF!=#REF!,IF(K108="Stroke",IF(K109="Stroke",IF((J109-J108)&lt;0,1000+J109-J108,J109-J108),""),""),"")</f>
        <v>#REF!</v>
      </c>
      <c r="M108" s="8" t="s">
        <v>21</v>
      </c>
      <c r="N108" s="4" t="s">
        <v>27</v>
      </c>
      <c r="O108" s="8">
        <v>3</v>
      </c>
      <c r="P108" s="8" t="e">
        <f>IF(#REF!=#REF!,IF(K108="Stroke",IF(K109="Stroke",IF(#REF!=#REF!,IF(Q108=Q109,IF((J109-J108)&lt;0,1000+J109-J108-O108,J109-J108-O108),""),""),""),""),"")</f>
        <v>#REF!</v>
      </c>
      <c r="Q108" s="8">
        <v>1</v>
      </c>
      <c r="R108" s="8" t="e">
        <f>IF(#REF!&lt;&gt;#REF!,COUNTIFS($K$112:$K$1378,$K$112,#REF!,#REF!),"")</f>
        <v>#REF!</v>
      </c>
      <c r="S108" s="8" t="e">
        <f>IF(AND(#REF!&lt;&gt;#REF!,#REF!=#REF!,M108="positive",M109="negative"),1,"")</f>
        <v>#REF!</v>
      </c>
      <c r="T108" s="8" t="e">
        <f>IF(AND(#REF!=#REF!,K:K="stroke",M:M="positive",S108&lt;&gt;"1"),1,"")</f>
        <v>#REF!</v>
      </c>
      <c r="U108" s="8" t="e">
        <f>IF((AND(R108&lt;&gt;"",W108&lt;&gt;1,K:K="stroke",M:M="negative",#REF!=#REF!)),IF(W108&lt;&gt;0,"",1),"")</f>
        <v>#REF!</v>
      </c>
      <c r="V108" s="8" t="e">
        <f>IF(R108="","",(SUM(S108:U108)+W108))</f>
        <v>#REF!</v>
      </c>
      <c r="W108" s="8" t="e">
        <f>IF(#REF!&lt;&gt;#REF!,COUNTIFS($K$112:$K$1378,"up",#REF!,#REF!),"")</f>
        <v>#REF!</v>
      </c>
      <c r="X108" s="8" t="e">
        <f>IF(#REF!&lt;&gt;#REF!,COUNTIFS($K$112:$K$1378,"SRS",#REF!,#REF!),"")</f>
        <v>#REF!</v>
      </c>
      <c r="Y108" s="8" t="e">
        <f>IF(R108&lt;&gt;"",IF(R108=1,"",COUNTIFS($O$112:$O$1378,"&gt;40",#REF!,#REF!)),"")</f>
        <v>#REF!</v>
      </c>
      <c r="AA108" s="9"/>
    </row>
    <row r="109" spans="1:34" s="7" customFormat="1" x14ac:dyDescent="0.25">
      <c r="A109" s="1">
        <f t="shared" si="3"/>
        <v>60073</v>
      </c>
      <c r="B109" s="2" t="str">
        <f t="shared" si="4"/>
        <v>2017210164113</v>
      </c>
      <c r="C109" s="8" t="str">
        <f t="shared" si="5"/>
        <v>2017210</v>
      </c>
      <c r="D109" s="8">
        <v>2017</v>
      </c>
      <c r="E109" s="8">
        <v>2</v>
      </c>
      <c r="F109" s="8">
        <v>10</v>
      </c>
      <c r="G109" s="8">
        <v>16</v>
      </c>
      <c r="H109" s="8">
        <v>41</v>
      </c>
      <c r="I109" s="4">
        <v>13</v>
      </c>
      <c r="J109" s="8">
        <v>603</v>
      </c>
      <c r="K109" s="8" t="s">
        <v>26</v>
      </c>
      <c r="L109" s="8" t="e">
        <f>IF(#REF!=#REF!,IF(K109="Stroke",IF(K110="Stroke",IF((J110-J109)&lt;0,1000+J110-J109,J110-J109),""),""),"")</f>
        <v>#REF!</v>
      </c>
      <c r="M109" s="8" t="s">
        <v>21</v>
      </c>
      <c r="N109" s="4" t="s">
        <v>27</v>
      </c>
      <c r="O109" s="8">
        <v>65</v>
      </c>
      <c r="P109" s="8" t="e">
        <f>IF(#REF!=#REF!,IF(K109="Stroke",IF(K110="Stroke",IF(#REF!=#REF!,IF(Q109=Q110,IF((J110-J109)&lt;0,1000+J110-J109-O109,J110-J109-O109),""),""),""),""),"")</f>
        <v>#REF!</v>
      </c>
      <c r="Q109" s="8">
        <v>1</v>
      </c>
      <c r="R109" s="8" t="e">
        <f>IF(#REF!&lt;&gt;#REF!,COUNTIFS($M$2:$M$988,$M$2,$C$2:$C$988,#REF!),"")</f>
        <v>#REF!</v>
      </c>
      <c r="S109" s="8" t="e">
        <f>IF(R109&lt;&gt;"",IF(R109=1,"",COUNTIFS($Q$2:$Q$988,"&gt;40",$C$2:$C$988,#REF!)),"")</f>
        <v>#REF!</v>
      </c>
      <c r="T109" s="4"/>
      <c r="U109" s="9"/>
      <c r="V109" s="1"/>
      <c r="W109" s="1"/>
      <c r="X109" s="1"/>
      <c r="Y109" s="3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s="7" customFormat="1" x14ac:dyDescent="0.25">
      <c r="A110" s="8">
        <f t="shared" si="3"/>
        <v>60073</v>
      </c>
      <c r="B110" s="14" t="str">
        <f t="shared" si="4"/>
        <v>2017210164113</v>
      </c>
      <c r="C110" s="8" t="str">
        <f t="shared" si="5"/>
        <v>2017210</v>
      </c>
      <c r="D110" s="8">
        <v>2017</v>
      </c>
      <c r="E110" s="8">
        <v>2</v>
      </c>
      <c r="F110" s="8">
        <v>10</v>
      </c>
      <c r="G110" s="8">
        <v>16</v>
      </c>
      <c r="H110" s="8">
        <v>41</v>
      </c>
      <c r="I110" s="4">
        <v>13</v>
      </c>
      <c r="J110" s="8">
        <v>603</v>
      </c>
      <c r="K110" s="8" t="s">
        <v>26</v>
      </c>
      <c r="L110" s="8" t="e">
        <f>IF(#REF!=#REF!,IF(K110="Stroke",IF(K111="Stroke",IF((J111-J110)&lt;0,1000+J111-J110,J111-J110),""),""),"")</f>
        <v>#REF!</v>
      </c>
      <c r="M110" s="8" t="s">
        <v>21</v>
      </c>
      <c r="N110" s="4" t="s">
        <v>27</v>
      </c>
      <c r="O110" s="8">
        <v>65</v>
      </c>
      <c r="P110" s="8" t="e">
        <f>IF(#REF!=#REF!,IF(K110="Stroke",IF(K111="Stroke",IF(#REF!=#REF!,IF(Q110=Q111,IF((J111-J110)&lt;0,1000+J111-J110-O110,J111-J110-O110),""),""),""),""),"")</f>
        <v>#REF!</v>
      </c>
      <c r="Q110" s="8">
        <v>1</v>
      </c>
      <c r="R110" s="8" t="e">
        <f>IF(#REF!&lt;&gt;#REF!,COUNTIFS($K$112:$K$1378,$K$112,#REF!,#REF!),"")</f>
        <v>#REF!</v>
      </c>
      <c r="S110" s="8" t="e">
        <f>IF(AND(#REF!&lt;&gt;#REF!,#REF!=#REF!,M110="positive",M111="negative"),1,"")</f>
        <v>#REF!</v>
      </c>
      <c r="T110" s="8" t="e">
        <f>IF(AND(#REF!=#REF!,K:K="stroke",M:M="positive",S110&lt;&gt;"1"),1,"")</f>
        <v>#REF!</v>
      </c>
      <c r="U110" s="8" t="e">
        <f>IF((AND(R110&lt;&gt;"",W110&lt;&gt;1,K:K="stroke",M:M="negative",#REF!=#REF!)),IF(W110&lt;&gt;0,"",1),"")</f>
        <v>#REF!</v>
      </c>
      <c r="V110" s="8" t="e">
        <f>IF(R110="","",(SUM(S110:U110)+W110))</f>
        <v>#REF!</v>
      </c>
      <c r="W110" s="8" t="e">
        <f>IF(#REF!&lt;&gt;#REF!,COUNTIFS($K$112:$K$1378,"up",#REF!,#REF!),"")</f>
        <v>#REF!</v>
      </c>
      <c r="X110" s="8" t="e">
        <f>IF(#REF!&lt;&gt;#REF!,COUNTIFS($K$112:$K$1378,"SRS",#REF!,#REF!),"")</f>
        <v>#REF!</v>
      </c>
      <c r="Y110" s="8" t="e">
        <f>IF(R110&lt;&gt;"",IF(R110=1,"",COUNTIFS($O$112:$O$1378,"&gt;40",#REF!,#REF!)),"")</f>
        <v>#REF!</v>
      </c>
      <c r="Z110" s="4"/>
      <c r="AA110" s="9"/>
      <c r="AB110" s="4"/>
      <c r="AC110" s="4"/>
      <c r="AD110" s="4"/>
      <c r="AE110" s="4"/>
      <c r="AF110" s="4"/>
      <c r="AG110" s="4"/>
      <c r="AH110" s="4"/>
    </row>
    <row r="111" spans="1:34" s="7" customFormat="1" x14ac:dyDescent="0.25">
      <c r="A111" s="1">
        <f t="shared" si="3"/>
        <v>60073</v>
      </c>
      <c r="B111" s="2" t="str">
        <f t="shared" si="4"/>
        <v>2017210164113</v>
      </c>
      <c r="C111" s="8" t="str">
        <f t="shared" si="5"/>
        <v>2017210</v>
      </c>
      <c r="D111" s="8">
        <v>2017</v>
      </c>
      <c r="E111" s="8">
        <v>2</v>
      </c>
      <c r="F111" s="8">
        <v>10</v>
      </c>
      <c r="G111" s="8">
        <v>16</v>
      </c>
      <c r="H111" s="8">
        <v>41</v>
      </c>
      <c r="I111" s="4">
        <v>13</v>
      </c>
      <c r="J111" s="8">
        <v>724</v>
      </c>
      <c r="K111" s="8" t="s">
        <v>26</v>
      </c>
      <c r="L111" s="8" t="e">
        <f>IF(#REF!=#REF!,IF(K111="Stroke",IF(K112="Stroke",IF((J112-J111)&lt;0,1000+J112-J111,J112-J111),""),""),"")</f>
        <v>#REF!</v>
      </c>
      <c r="M111" s="8" t="s">
        <v>21</v>
      </c>
      <c r="N111" s="4" t="s">
        <v>27</v>
      </c>
      <c r="O111" s="8">
        <v>104</v>
      </c>
      <c r="P111" s="8" t="e">
        <f>IF(#REF!=#REF!,IF(K111="Stroke",IF(K112="Stroke",IF(#REF!=#REF!,IF(Q111=Q112,IF((J112-J111)&lt;0,1000+J112-J111-O111,J112-J111-O111),""),""),""),""),"")</f>
        <v>#REF!</v>
      </c>
      <c r="Q111" s="8">
        <v>1</v>
      </c>
      <c r="R111" s="8" t="e">
        <f>IF(#REF!&lt;&gt;#REF!,COUNTIFS($M$2:$M$988,$M$2,$C$2:$C$988,#REF!),"")</f>
        <v>#REF!</v>
      </c>
      <c r="S111" s="8" t="e">
        <f>IF(R111&lt;&gt;"",IF(R111=1,"",COUNTIFS($Q$2:$Q$988,"&gt;40",$C$2:$C$988,#REF!)),"")</f>
        <v>#REF!</v>
      </c>
      <c r="T111" s="4"/>
      <c r="U111" s="9"/>
      <c r="V111" s="1"/>
      <c r="W111" s="1"/>
      <c r="X111" s="1"/>
      <c r="Y111" s="3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s="7" customFormat="1" x14ac:dyDescent="0.25">
      <c r="A112" s="8">
        <f t="shared" si="3"/>
        <v>60073</v>
      </c>
      <c r="B112" s="14" t="str">
        <f t="shared" si="4"/>
        <v>2017210164113</v>
      </c>
      <c r="C112" s="8" t="str">
        <f t="shared" si="5"/>
        <v>2017210</v>
      </c>
      <c r="D112" s="8">
        <v>2017</v>
      </c>
      <c r="E112" s="8">
        <v>2</v>
      </c>
      <c r="F112" s="8">
        <v>10</v>
      </c>
      <c r="G112" s="8">
        <v>16</v>
      </c>
      <c r="H112" s="8">
        <v>41</v>
      </c>
      <c r="I112" s="4">
        <v>13</v>
      </c>
      <c r="J112" s="8">
        <v>724</v>
      </c>
      <c r="K112" s="8" t="s">
        <v>26</v>
      </c>
      <c r="L112" s="8" t="e">
        <f>IF(#REF!=#REF!,IF(K112="Stroke",IF(K113="Stroke",IF((J113-J112)&lt;0,1000+J113-J112,J113-J112),""),""),"")</f>
        <v>#REF!</v>
      </c>
      <c r="M112" s="8" t="s">
        <v>21</v>
      </c>
      <c r="N112" s="4" t="s">
        <v>27</v>
      </c>
      <c r="O112" s="8">
        <v>104</v>
      </c>
      <c r="P112" s="8" t="e">
        <f>IF(#REF!=#REF!,IF(K112="Stroke",IF(K113="Stroke",IF(#REF!=#REF!,IF(Q112=Q113,IF((J113-J112)&lt;0,1000+J113-J112-O112,J113-J112-O112),""),""),""),""),"")</f>
        <v>#REF!</v>
      </c>
      <c r="Q112" s="8">
        <v>1</v>
      </c>
      <c r="R112" s="8" t="e">
        <f>IF(#REF!&lt;&gt;#REF!,COUNTIFS($K$112:$K$1378,$K$112,#REF!,#REF!),"")</f>
        <v>#REF!</v>
      </c>
      <c r="S112" s="8" t="e">
        <f>IF(AND(#REF!&lt;&gt;#REF!,#REF!=#REF!,M112="positive",M113="negative"),1,"")</f>
        <v>#REF!</v>
      </c>
      <c r="T112" s="8" t="e">
        <f>IF(AND(#REF!=#REF!,K:K="stroke",M:M="positive",S112&lt;&gt;"1"),1,"")</f>
        <v>#REF!</v>
      </c>
      <c r="U112" s="8" t="e">
        <f>IF((AND(R112&lt;&gt;"",W112&lt;&gt;1,K:K="stroke",M:M="negative",#REF!=#REF!)),IF(W112&lt;&gt;0,"",1),"")</f>
        <v>#REF!</v>
      </c>
      <c r="V112" s="8" t="e">
        <f>IF(R112="","",(SUM(S112:U112)+W112))</f>
        <v>#REF!</v>
      </c>
      <c r="W112" s="8" t="e">
        <f>IF(#REF!&lt;&gt;#REF!,COUNTIFS($K$112:$K$1378,"up",#REF!,#REF!),"")</f>
        <v>#REF!</v>
      </c>
      <c r="X112" s="8" t="e">
        <f>IF(#REF!&lt;&gt;#REF!,COUNTIFS($K$112:$K$1378,"SRS",#REF!,#REF!),"")</f>
        <v>#REF!</v>
      </c>
      <c r="Y112" s="8" t="e">
        <f>IF(R112&lt;&gt;"",IF(R112=1,"",COUNTIFS($O$112:$O$1378,"&gt;40",#REF!,#REF!)),"")</f>
        <v>#REF!</v>
      </c>
      <c r="Z112" s="4"/>
      <c r="AA112" s="9"/>
      <c r="AB112" s="4"/>
      <c r="AC112" s="4"/>
      <c r="AD112" s="4"/>
      <c r="AE112" s="4"/>
      <c r="AF112" s="4"/>
      <c r="AG112" s="4"/>
      <c r="AH112" s="4"/>
    </row>
    <row r="113" spans="1:34" s="8" customFormat="1" x14ac:dyDescent="0.25">
      <c r="A113" s="1">
        <f t="shared" si="3"/>
        <v>60073</v>
      </c>
      <c r="B113" s="2" t="str">
        <f t="shared" si="4"/>
        <v>2017210164113</v>
      </c>
      <c r="C113" s="8" t="str">
        <f t="shared" si="5"/>
        <v>2017210</v>
      </c>
      <c r="D113" s="8">
        <v>2017</v>
      </c>
      <c r="E113" s="8">
        <v>2</v>
      </c>
      <c r="F113" s="8">
        <v>10</v>
      </c>
      <c r="G113" s="8">
        <v>16</v>
      </c>
      <c r="H113" s="8">
        <v>41</v>
      </c>
      <c r="I113" s="4">
        <v>13</v>
      </c>
      <c r="J113" s="8">
        <v>747</v>
      </c>
      <c r="K113" s="8" t="s">
        <v>29</v>
      </c>
      <c r="L113" s="8" t="e">
        <f>IF(#REF!=#REF!,IF(K113="Stroke",IF(K114="Stroke",IF((J114-J113)&lt;0,1000+J114-J113,J114-J113),""),""),"")</f>
        <v>#REF!</v>
      </c>
      <c r="M113" s="8" t="s">
        <v>21</v>
      </c>
      <c r="N113" s="4" t="s">
        <v>27</v>
      </c>
      <c r="O113" s="8">
        <v>0</v>
      </c>
      <c r="P113" s="8" t="e">
        <f>IF(#REF!=#REF!,IF(K113="Stroke",IF(K114="Stroke",IF(#REF!=#REF!,IF(Q113=Q114,IF((J114-J113)&lt;0,1000+J114-J113-O113,J114-J113-O113),""),""),""),""),"")</f>
        <v>#REF!</v>
      </c>
      <c r="Q113" s="8">
        <v>1</v>
      </c>
      <c r="R113" s="8" t="e">
        <f>IF(#REF!&lt;&gt;#REF!,COUNTIFS($M$2:$M$988,$M$2,$C$2:$C$988,#REF!),"")</f>
        <v>#REF!</v>
      </c>
      <c r="S113" s="8" t="e">
        <f>IF(R113&lt;&gt;"",IF(R113=1,"",COUNTIFS($Q$2:$Q$988,"&gt;40",$C$2:$C$988,#REF!)),"")</f>
        <v>#REF!</v>
      </c>
      <c r="T113" s="4"/>
      <c r="U113" s="9"/>
      <c r="V113" s="1"/>
      <c r="W113" s="1"/>
      <c r="X113" s="1"/>
      <c r="Y113" s="3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s="8" customFormat="1" x14ac:dyDescent="0.25">
      <c r="A114" s="8">
        <f t="shared" si="3"/>
        <v>60073</v>
      </c>
      <c r="B114" s="14" t="str">
        <f t="shared" si="4"/>
        <v>2017210164113</v>
      </c>
      <c r="C114" s="8" t="str">
        <f t="shared" si="5"/>
        <v>2017210</v>
      </c>
      <c r="D114" s="8">
        <v>2017</v>
      </c>
      <c r="E114" s="8">
        <v>2</v>
      </c>
      <c r="F114" s="8">
        <v>10</v>
      </c>
      <c r="G114" s="8">
        <v>16</v>
      </c>
      <c r="H114" s="8">
        <v>41</v>
      </c>
      <c r="I114" s="4">
        <v>13</v>
      </c>
      <c r="J114" s="8">
        <v>747</v>
      </c>
      <c r="K114" s="8" t="s">
        <v>29</v>
      </c>
      <c r="L114" s="8" t="e">
        <f>IF(#REF!=#REF!,IF(K114="Stroke",IF(K115="Stroke",IF((J115-J114)&lt;0,1000+J115-J114,J115-J114),""),""),"")</f>
        <v>#REF!</v>
      </c>
      <c r="M114" s="8" t="s">
        <v>21</v>
      </c>
      <c r="N114" s="4" t="s">
        <v>27</v>
      </c>
      <c r="O114" s="8">
        <v>0</v>
      </c>
      <c r="P114" s="8" t="e">
        <f>IF(#REF!=#REF!,IF(K114="Stroke",IF(K115="Stroke",IF(#REF!=#REF!,IF(Q114=Q115,IF((J115-J114)&lt;0,1000+J115-J114-O114,J115-J114-O114),""),""),""),""),"")</f>
        <v>#REF!</v>
      </c>
      <c r="Q114" s="8">
        <v>1</v>
      </c>
      <c r="R114" s="8" t="e">
        <f>IF(#REF!&lt;&gt;#REF!,COUNTIFS($K$112:$K$1378,$K$112,#REF!,#REF!),"")</f>
        <v>#REF!</v>
      </c>
      <c r="S114" s="8" t="e">
        <f>IF(AND(#REF!&lt;&gt;#REF!,#REF!=#REF!,M114="positive",M115="negative"),1,"")</f>
        <v>#REF!</v>
      </c>
      <c r="T114" s="8" t="e">
        <f>IF(AND(#REF!=#REF!,K:K="stroke",M:M="positive",S114&lt;&gt;"1"),1,"")</f>
        <v>#REF!</v>
      </c>
      <c r="U114" s="8" t="e">
        <f>IF((AND(R114&lt;&gt;"",W114&lt;&gt;1,K:K="stroke",M:M="negative",#REF!=#REF!)),IF(W114&lt;&gt;0,"",1),"")</f>
        <v>#REF!</v>
      </c>
      <c r="V114" s="8" t="e">
        <f>IF(R114="","",(SUM(S114:U114)+W114))</f>
        <v>#REF!</v>
      </c>
      <c r="W114" s="8" t="e">
        <f>IF(#REF!&lt;&gt;#REF!,COUNTIFS($K$112:$K$1378,"up",#REF!,#REF!),"")</f>
        <v>#REF!</v>
      </c>
      <c r="X114" s="8" t="e">
        <f>IF(#REF!&lt;&gt;#REF!,COUNTIFS($K$112:$K$1378,"SRS",#REF!,#REF!),"")</f>
        <v>#REF!</v>
      </c>
      <c r="Y114" s="8" t="e">
        <f>IF(R114&lt;&gt;"",IF(R114=1,"",COUNTIFS($O$112:$O$1378,"&gt;40",#REF!,#REF!)),"")</f>
        <v>#REF!</v>
      </c>
      <c r="Z114" s="4"/>
      <c r="AA114" s="9"/>
      <c r="AB114" s="4"/>
      <c r="AC114" s="4"/>
      <c r="AD114" s="4"/>
      <c r="AE114" s="4"/>
      <c r="AF114" s="4"/>
      <c r="AG114" s="4"/>
      <c r="AH114" s="4"/>
    </row>
    <row r="115" spans="1:34" s="8" customFormat="1" x14ac:dyDescent="0.25">
      <c r="A115" s="5">
        <f t="shared" si="3"/>
        <v>60101</v>
      </c>
      <c r="B115" s="6" t="str">
        <f t="shared" si="4"/>
        <v>2017210164141</v>
      </c>
      <c r="C115" s="7" t="str">
        <f t="shared" si="5"/>
        <v>2017210</v>
      </c>
      <c r="D115" s="7">
        <v>2017</v>
      </c>
      <c r="E115" s="7">
        <v>2</v>
      </c>
      <c r="F115" s="7">
        <v>10</v>
      </c>
      <c r="G115" s="7">
        <v>16</v>
      </c>
      <c r="H115" s="7">
        <v>41</v>
      </c>
      <c r="I115" s="7">
        <v>41</v>
      </c>
      <c r="J115" s="7">
        <v>54</v>
      </c>
      <c r="K115" s="7" t="s">
        <v>26</v>
      </c>
      <c r="L115" s="7" t="e">
        <f>IF(#REF!=#REF!,IF(K115="Stroke",IF(K116="Stroke",IF((J116-J115)&lt;0,1000+J116-J115,J116-J115),""),""),"")</f>
        <v>#REF!</v>
      </c>
      <c r="M115" s="7" t="s">
        <v>21</v>
      </c>
      <c r="N115" s="7" t="s">
        <v>27</v>
      </c>
      <c r="O115" s="7">
        <v>23</v>
      </c>
      <c r="P115" s="7" t="e">
        <f>IF(#REF!=#REF!,IF(K115="Stroke",IF(K116="Stroke",IF(#REF!=#REF!,IF(Q115=Q116,IF((J116-J115)&lt;0,1000+J116-J115-O115,J116-J115-O115),""),""),""),""),"")</f>
        <v>#REF!</v>
      </c>
      <c r="Q115" s="7">
        <v>1</v>
      </c>
      <c r="R115" s="7" t="e">
        <f>IF(#REF!&lt;&gt;#REF!,COUNTIFS($M$2:$M$988,$M$2,$C$2:$C$988,#REF!),"")</f>
        <v>#REF!</v>
      </c>
      <c r="S115" s="7" t="e">
        <f>IF(R115&lt;&gt;"",IF(R115=1,"",COUNTIFS($Q$2:$Q$988,"&gt;40",$C$2:$C$988,#REF!)),"")</f>
        <v>#REF!</v>
      </c>
      <c r="T115" s="7"/>
      <c r="U115" s="10"/>
      <c r="V115" s="5"/>
      <c r="W115" s="5"/>
      <c r="X115" s="5"/>
      <c r="Y115" s="5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s="8" customFormat="1" x14ac:dyDescent="0.25">
      <c r="A116" s="7">
        <f t="shared" si="3"/>
        <v>60101</v>
      </c>
      <c r="B116" s="11" t="str">
        <f t="shared" si="4"/>
        <v>2017210164141</v>
      </c>
      <c r="C116" s="7" t="str">
        <f t="shared" si="5"/>
        <v>2017210</v>
      </c>
      <c r="D116" s="7">
        <v>2017</v>
      </c>
      <c r="E116" s="7">
        <v>2</v>
      </c>
      <c r="F116" s="7">
        <v>10</v>
      </c>
      <c r="G116" s="7">
        <v>16</v>
      </c>
      <c r="H116" s="7">
        <v>41</v>
      </c>
      <c r="I116" s="7">
        <v>41</v>
      </c>
      <c r="J116" s="7">
        <v>54</v>
      </c>
      <c r="K116" s="7" t="s">
        <v>26</v>
      </c>
      <c r="L116" s="7" t="e">
        <f>IF(#REF!=#REF!,IF(K116="Stroke",IF(K117="Stroke",IF((J117-J116)&lt;0,1000+J117-J116,J117-J116),""),""),"")</f>
        <v>#REF!</v>
      </c>
      <c r="M116" s="7" t="s">
        <v>21</v>
      </c>
      <c r="N116" s="7" t="s">
        <v>27</v>
      </c>
      <c r="O116" s="7">
        <v>23</v>
      </c>
      <c r="P116" s="7" t="e">
        <f>IF(#REF!=#REF!,IF(K116="Stroke",IF(K117="Stroke",IF(#REF!=#REF!,IF(Q116=Q117,IF((J117-J116)&lt;0,1000+J117-J116-O116,J117-J116-O116),""),""),""),""),"")</f>
        <v>#REF!</v>
      </c>
      <c r="Q116" s="7">
        <v>1</v>
      </c>
      <c r="R116" s="7" t="e">
        <f>IF(#REF!&lt;&gt;#REF!,COUNTIFS($K$112:$K$1378,$K$112,#REF!,#REF!),"")</f>
        <v>#REF!</v>
      </c>
      <c r="S116" s="7" t="e">
        <f>IF(AND(#REF!&lt;&gt;#REF!,#REF!=#REF!,M116="positive",M117="negative"),1,"")</f>
        <v>#REF!</v>
      </c>
      <c r="T116" s="7" t="e">
        <f>IF(AND(#REF!=#REF!,K:K="stroke",M:M="positive",S116&lt;&gt;"1"),1,"")</f>
        <v>#REF!</v>
      </c>
      <c r="U116" s="7" t="e">
        <f>IF((AND(R116&lt;&gt;"",W116&lt;&gt;1,K:K="stroke",M:M="negative",#REF!=#REF!)),IF(W116&lt;&gt;0,"",1),"")</f>
        <v>#REF!</v>
      </c>
      <c r="V116" s="7" t="e">
        <f>IF(R116="","",(SUM(S116:U116)+W116))</f>
        <v>#REF!</v>
      </c>
      <c r="W116" s="7" t="e">
        <f>IF(#REF!&lt;&gt;#REF!,COUNTIFS($K$112:$K$1378,"up",#REF!,#REF!),"")</f>
        <v>#REF!</v>
      </c>
      <c r="X116" s="7" t="e">
        <f>IF(#REF!&lt;&gt;#REF!,COUNTIFS($K$112:$K$1378,"SRS",#REF!,#REF!),"")</f>
        <v>#REF!</v>
      </c>
      <c r="Y116" s="7" t="e">
        <f>IF(R116&lt;&gt;"",IF(R116=1,"",COUNTIFS($O$112:$O$1378,"&gt;40",#REF!,#REF!)),"")</f>
        <v>#REF!</v>
      </c>
      <c r="Z116" s="7"/>
      <c r="AA116" s="10"/>
      <c r="AB116" s="7"/>
      <c r="AC116" s="7"/>
      <c r="AD116" s="7"/>
      <c r="AE116" s="7"/>
      <c r="AF116" s="7"/>
      <c r="AG116" s="7"/>
      <c r="AH116" s="7"/>
    </row>
    <row r="117" spans="1:34" s="8" customFormat="1" x14ac:dyDescent="0.25">
      <c r="A117" s="1">
        <f t="shared" si="3"/>
        <v>60101</v>
      </c>
      <c r="B117" s="2" t="str">
        <f t="shared" si="4"/>
        <v>2017210164141</v>
      </c>
      <c r="C117" s="8" t="str">
        <f t="shared" si="5"/>
        <v>2017210</v>
      </c>
      <c r="D117" s="4">
        <v>2017</v>
      </c>
      <c r="E117" s="4">
        <v>2</v>
      </c>
      <c r="F117" s="4">
        <v>10</v>
      </c>
      <c r="G117" s="4">
        <v>16</v>
      </c>
      <c r="H117" s="4">
        <v>41</v>
      </c>
      <c r="I117" s="4">
        <v>41</v>
      </c>
      <c r="J117" s="8">
        <v>206</v>
      </c>
      <c r="K117" s="8" t="s">
        <v>26</v>
      </c>
      <c r="L117" s="8" t="e">
        <f>IF(#REF!=#REF!,IF(K117="Stroke",IF(K118="Stroke",IF((J118-J117)&lt;0,1000+J118-J117,J118-J117),""),""),"")</f>
        <v>#REF!</v>
      </c>
      <c r="M117" s="8" t="s">
        <v>21</v>
      </c>
      <c r="N117" s="4" t="s">
        <v>27</v>
      </c>
      <c r="O117" s="8">
        <v>47</v>
      </c>
      <c r="P117" s="8" t="e">
        <f>IF(#REF!=#REF!,IF(K117="Stroke",IF(K118="Stroke",IF(#REF!=#REF!,IF(Q117=Q118,IF((J118-J117)&lt;0,1000+J118-J117-O117,J118-J117-O117),""),""),""),""),"")</f>
        <v>#REF!</v>
      </c>
      <c r="Q117" s="8">
        <v>1</v>
      </c>
      <c r="R117" s="8" t="e">
        <f>IF(#REF!&lt;&gt;#REF!,COUNTIFS($M$2:$M$988,$M$2,$C$2:$C$988,#REF!),"")</f>
        <v>#REF!</v>
      </c>
      <c r="S117" s="8" t="e">
        <f>IF(R117&lt;&gt;"",IF(R117=1,"",COUNTIFS($Q$2:$Q$988,"&gt;40",$C$2:$C$988,#REF!)),"")</f>
        <v>#REF!</v>
      </c>
      <c r="T117" s="4"/>
      <c r="U117" s="9"/>
      <c r="V117" s="1"/>
      <c r="W117" s="1"/>
      <c r="X117" s="1"/>
      <c r="Y117" s="3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s="8" customFormat="1" x14ac:dyDescent="0.25">
      <c r="A118" s="8">
        <f t="shared" si="3"/>
        <v>60101</v>
      </c>
      <c r="B118" s="14" t="str">
        <f t="shared" si="4"/>
        <v>2017210164141</v>
      </c>
      <c r="C118" s="8" t="str">
        <f t="shared" si="5"/>
        <v>2017210</v>
      </c>
      <c r="D118" s="4">
        <v>2017</v>
      </c>
      <c r="E118" s="4">
        <v>2</v>
      </c>
      <c r="F118" s="4">
        <v>10</v>
      </c>
      <c r="G118" s="4">
        <v>16</v>
      </c>
      <c r="H118" s="4">
        <v>41</v>
      </c>
      <c r="I118" s="4">
        <v>41</v>
      </c>
      <c r="J118" s="8">
        <v>206</v>
      </c>
      <c r="K118" s="8" t="s">
        <v>26</v>
      </c>
      <c r="L118" s="8" t="e">
        <f>IF(#REF!=#REF!,IF(K118="Stroke",IF(K119="Stroke",IF((J119-J118)&lt;0,1000+J119-J118,J119-J118),""),""),"")</f>
        <v>#REF!</v>
      </c>
      <c r="M118" s="8" t="s">
        <v>21</v>
      </c>
      <c r="N118" s="4" t="s">
        <v>27</v>
      </c>
      <c r="O118" s="8">
        <v>47</v>
      </c>
      <c r="P118" s="8" t="e">
        <f>IF(#REF!=#REF!,IF(K118="Stroke",IF(K119="Stroke",IF(#REF!=#REF!,IF(Q118=Q119,IF((J119-J118)&lt;0,1000+J119-J118-O118,J119-J118-O118),""),""),""),""),"")</f>
        <v>#REF!</v>
      </c>
      <c r="Q118" s="8">
        <v>1</v>
      </c>
      <c r="R118" s="8" t="e">
        <f>IF(#REF!&lt;&gt;#REF!,COUNTIFS($K$112:$K$1378,$K$112,#REF!,#REF!),"")</f>
        <v>#REF!</v>
      </c>
      <c r="S118" s="8" t="e">
        <f>IF(AND(#REF!&lt;&gt;#REF!,#REF!=#REF!,M118="positive",M119="negative"),1,"")</f>
        <v>#REF!</v>
      </c>
      <c r="T118" s="8" t="e">
        <f>IF(AND(#REF!=#REF!,K:K="stroke",M:M="positive",S118&lt;&gt;"1"),1,"")</f>
        <v>#REF!</v>
      </c>
      <c r="U118" s="8" t="e">
        <f>IF((AND(R118&lt;&gt;"",W118&lt;&gt;1,K:K="stroke",M:M="negative",#REF!=#REF!)),IF(W118&lt;&gt;0,"",1),"")</f>
        <v>#REF!</v>
      </c>
      <c r="V118" s="8" t="e">
        <f>IF(R118="","",(SUM(S118:U118)+W118))</f>
        <v>#REF!</v>
      </c>
      <c r="W118" s="8" t="e">
        <f>IF(#REF!&lt;&gt;#REF!,COUNTIFS($K$112:$K$1378,"up",#REF!,#REF!),"")</f>
        <v>#REF!</v>
      </c>
      <c r="X118" s="8" t="e">
        <f>IF(#REF!&lt;&gt;#REF!,COUNTIFS($K$112:$K$1378,"SRS",#REF!,#REF!),"")</f>
        <v>#REF!</v>
      </c>
      <c r="Y118" s="8" t="e">
        <f>IF(R118&lt;&gt;"",IF(R118=1,"",COUNTIFS($O$112:$O$1378,"&gt;40",#REF!,#REF!)),"")</f>
        <v>#REF!</v>
      </c>
      <c r="Z118" s="4"/>
      <c r="AA118" s="9"/>
      <c r="AB118" s="4"/>
      <c r="AC118" s="4"/>
      <c r="AD118" s="4"/>
      <c r="AE118" s="4"/>
      <c r="AF118" s="4"/>
      <c r="AG118" s="4"/>
      <c r="AH118" s="4"/>
    </row>
    <row r="119" spans="1:34" s="7" customFormat="1" x14ac:dyDescent="0.25">
      <c r="A119" s="1">
        <f t="shared" si="3"/>
        <v>60101</v>
      </c>
      <c r="B119" s="2" t="str">
        <f t="shared" si="4"/>
        <v>2017210164141</v>
      </c>
      <c r="C119" s="8" t="str">
        <f t="shared" si="5"/>
        <v>2017210</v>
      </c>
      <c r="D119" s="4">
        <v>2017</v>
      </c>
      <c r="E119" s="4">
        <v>2</v>
      </c>
      <c r="F119" s="4">
        <v>10</v>
      </c>
      <c r="G119" s="4">
        <v>16</v>
      </c>
      <c r="H119" s="4">
        <v>41</v>
      </c>
      <c r="I119" s="4">
        <v>41</v>
      </c>
      <c r="J119" s="8">
        <v>310</v>
      </c>
      <c r="K119" s="8" t="s">
        <v>26</v>
      </c>
      <c r="L119" s="8" t="e">
        <f>IF(#REF!=#REF!,IF(K119="Stroke",IF(K120="Stroke",IF((J120-J119)&lt;0,1000+J120-J119,J120-J119),""),""),"")</f>
        <v>#REF!</v>
      </c>
      <c r="M119" s="8" t="s">
        <v>21</v>
      </c>
      <c r="N119" s="4" t="s">
        <v>27</v>
      </c>
      <c r="O119" s="8">
        <v>3</v>
      </c>
      <c r="P119" s="8" t="e">
        <f>IF(#REF!=#REF!,IF(K119="Stroke",IF(K120="Stroke",IF(#REF!=#REF!,IF(Q119=Q120,IF((J120-J119)&lt;0,1000+J120-J119-O119,J120-J119-O119),""),""),""),""),"")</f>
        <v>#REF!</v>
      </c>
      <c r="Q119" s="8">
        <v>1</v>
      </c>
      <c r="R119" s="8" t="e">
        <f>IF(#REF!&lt;&gt;#REF!,COUNTIFS($M$2:$M$988,$M$2,$C$2:$C$988,#REF!),"")</f>
        <v>#REF!</v>
      </c>
      <c r="S119" s="8" t="e">
        <f>IF(R119&lt;&gt;"",IF(R119=1,"",COUNTIFS($Q$2:$Q$988,"&gt;40",$C$2:$C$988,#REF!)),"")</f>
        <v>#REF!</v>
      </c>
      <c r="T119" s="4"/>
      <c r="U119" s="9"/>
      <c r="V119" s="1"/>
      <c r="W119" s="1"/>
      <c r="X119" s="1"/>
      <c r="Y119" s="3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s="8" customFormat="1" x14ac:dyDescent="0.25">
      <c r="A120" s="8">
        <f t="shared" si="3"/>
        <v>60101</v>
      </c>
      <c r="B120" s="14" t="str">
        <f t="shared" si="4"/>
        <v>2017210164141</v>
      </c>
      <c r="C120" s="8" t="str">
        <f t="shared" si="5"/>
        <v>2017210</v>
      </c>
      <c r="D120" s="4">
        <v>2017</v>
      </c>
      <c r="E120" s="4">
        <v>2</v>
      </c>
      <c r="F120" s="4">
        <v>10</v>
      </c>
      <c r="G120" s="4">
        <v>16</v>
      </c>
      <c r="H120" s="4">
        <v>41</v>
      </c>
      <c r="I120" s="4">
        <v>41</v>
      </c>
      <c r="J120" s="8">
        <v>310</v>
      </c>
      <c r="K120" s="8" t="s">
        <v>26</v>
      </c>
      <c r="L120" s="8" t="e">
        <f>IF(#REF!=#REF!,IF(K120="Stroke",IF(K121="Stroke",IF((J121-J120)&lt;0,1000+J121-J120,J121-J120),""),""),"")</f>
        <v>#REF!</v>
      </c>
      <c r="M120" s="8" t="s">
        <v>21</v>
      </c>
      <c r="N120" s="4" t="s">
        <v>27</v>
      </c>
      <c r="O120" s="8">
        <v>3</v>
      </c>
      <c r="P120" s="8" t="e">
        <f>IF(#REF!=#REF!,IF(K120="Stroke",IF(K121="Stroke",IF(#REF!=#REF!,IF(Q120=Q121,IF((J121-J120)&lt;0,1000+J121-J120-O120,J121-J120-O120),""),""),""),""),"")</f>
        <v>#REF!</v>
      </c>
      <c r="Q120" s="8">
        <v>1</v>
      </c>
      <c r="R120" s="8" t="e">
        <f>IF(#REF!&lt;&gt;#REF!,COUNTIFS($K$112:$K$1378,$K$112,#REF!,#REF!),"")</f>
        <v>#REF!</v>
      </c>
      <c r="S120" s="8" t="e">
        <f>IF(AND(#REF!&lt;&gt;#REF!,#REF!=#REF!,M120="positive",M121="negative"),1,"")</f>
        <v>#REF!</v>
      </c>
      <c r="T120" s="8" t="e">
        <f>IF(AND(#REF!=#REF!,K:K="stroke",M:M="positive",S120&lt;&gt;"1"),1,"")</f>
        <v>#REF!</v>
      </c>
      <c r="U120" s="8" t="e">
        <f>IF((AND(R120&lt;&gt;"",W120&lt;&gt;1,K:K="stroke",M:M="negative",#REF!=#REF!)),IF(W120&lt;&gt;0,"",1),"")</f>
        <v>#REF!</v>
      </c>
      <c r="V120" s="8" t="e">
        <f>IF(R120="","",(SUM(S120:U120)+W120))</f>
        <v>#REF!</v>
      </c>
      <c r="W120" s="8" t="e">
        <f>IF(#REF!&lt;&gt;#REF!,COUNTIFS($K$112:$K$1378,"up",#REF!,#REF!),"")</f>
        <v>#REF!</v>
      </c>
      <c r="X120" s="8" t="e">
        <f>IF(#REF!&lt;&gt;#REF!,COUNTIFS($K$112:$K$1378,"SRS",#REF!,#REF!),"")</f>
        <v>#REF!</v>
      </c>
      <c r="Y120" s="8" t="e">
        <f>IF(R120&lt;&gt;"",IF(R120=1,"",COUNTIFS($O$112:$O$1378,"&gt;40",#REF!,#REF!)),"")</f>
        <v>#REF!</v>
      </c>
      <c r="Z120" s="4"/>
      <c r="AA120" s="9"/>
      <c r="AB120" s="4"/>
      <c r="AC120" s="4"/>
      <c r="AD120" s="4"/>
      <c r="AE120" s="4"/>
      <c r="AF120" s="4"/>
      <c r="AG120" s="4"/>
      <c r="AH120" s="4"/>
    </row>
    <row r="121" spans="1:34" s="7" customFormat="1" x14ac:dyDescent="0.25">
      <c r="A121" s="1">
        <f t="shared" si="3"/>
        <v>60101</v>
      </c>
      <c r="B121" s="2" t="str">
        <f t="shared" si="4"/>
        <v>2017210164141</v>
      </c>
      <c r="C121" s="8" t="str">
        <f t="shared" si="5"/>
        <v>2017210</v>
      </c>
      <c r="D121" s="4">
        <v>2017</v>
      </c>
      <c r="E121" s="4">
        <v>2</v>
      </c>
      <c r="F121" s="4">
        <v>10</v>
      </c>
      <c r="G121" s="4">
        <v>16</v>
      </c>
      <c r="H121" s="4">
        <v>41</v>
      </c>
      <c r="I121" s="4">
        <v>41</v>
      </c>
      <c r="J121" s="8">
        <v>394</v>
      </c>
      <c r="K121" s="8" t="s">
        <v>26</v>
      </c>
      <c r="L121" s="8" t="e">
        <f>IF(#REF!=#REF!,IF(K121="Stroke",IF(K122="Stroke",IF((J122-J121)&lt;0,1000+J122-J121,J122-J121),""),""),"")</f>
        <v>#REF!</v>
      </c>
      <c r="M121" s="8" t="s">
        <v>21</v>
      </c>
      <c r="N121" s="4" t="s">
        <v>27</v>
      </c>
      <c r="O121" s="8">
        <v>6</v>
      </c>
      <c r="P121" s="8" t="e">
        <f>IF(#REF!=#REF!,IF(K121="Stroke",IF(K122="Stroke",IF(#REF!=#REF!,IF(Q121=Q122,IF((J122-J121)&lt;0,1000+J122-J121-O121,J122-J121-O121),""),""),""),""),"")</f>
        <v>#REF!</v>
      </c>
      <c r="Q121" s="8">
        <v>1</v>
      </c>
      <c r="R121" s="8" t="e">
        <f>IF(#REF!&lt;&gt;#REF!,COUNTIFS($M$2:$M$988,$M$2,$C$2:$C$988,#REF!),"")</f>
        <v>#REF!</v>
      </c>
      <c r="S121" s="8" t="e">
        <f>IF(R121&lt;&gt;"",IF(R121=1,"",COUNTIFS($Q$2:$Q$988,"&gt;40",$C$2:$C$988,#REF!)),"")</f>
        <v>#REF!</v>
      </c>
      <c r="T121" s="4"/>
      <c r="U121" s="9"/>
      <c r="V121" s="1"/>
      <c r="W121" s="1"/>
      <c r="X121" s="1"/>
      <c r="Y121" s="3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s="8" customFormat="1" x14ac:dyDescent="0.25">
      <c r="A122" s="8">
        <f t="shared" si="3"/>
        <v>60101</v>
      </c>
      <c r="B122" s="14" t="str">
        <f t="shared" si="4"/>
        <v>2017210164141</v>
      </c>
      <c r="C122" s="8" t="str">
        <f t="shared" si="5"/>
        <v>2017210</v>
      </c>
      <c r="D122" s="4">
        <v>2017</v>
      </c>
      <c r="E122" s="4">
        <v>2</v>
      </c>
      <c r="F122" s="4">
        <v>10</v>
      </c>
      <c r="G122" s="4">
        <v>16</v>
      </c>
      <c r="H122" s="4">
        <v>41</v>
      </c>
      <c r="I122" s="4">
        <v>41</v>
      </c>
      <c r="J122" s="8">
        <v>394</v>
      </c>
      <c r="K122" s="8" t="s">
        <v>26</v>
      </c>
      <c r="L122" s="8" t="e">
        <f>IF(#REF!=#REF!,IF(K122="Stroke",IF(K123="Stroke",IF((J123-J122)&lt;0,1000+J123-J122,J123-J122),""),""),"")</f>
        <v>#REF!</v>
      </c>
      <c r="M122" s="8" t="s">
        <v>21</v>
      </c>
      <c r="N122" s="4" t="s">
        <v>27</v>
      </c>
      <c r="O122" s="8">
        <v>6</v>
      </c>
      <c r="P122" s="8" t="e">
        <f>IF(#REF!=#REF!,IF(K122="Stroke",IF(K123="Stroke",IF(#REF!=#REF!,IF(Q122=Q123,IF((J123-J122)&lt;0,1000+J123-J122-O122,J123-J122-O122),""),""),""),""),"")</f>
        <v>#REF!</v>
      </c>
      <c r="Q122" s="8">
        <v>1</v>
      </c>
      <c r="R122" s="8" t="e">
        <f>IF(#REF!&lt;&gt;#REF!,COUNTIFS($K$112:$K$1378,$K$112,#REF!,#REF!),"")</f>
        <v>#REF!</v>
      </c>
      <c r="S122" s="8" t="e">
        <f>IF(AND(#REF!&lt;&gt;#REF!,#REF!=#REF!,M122="positive",M123="negative"),1,"")</f>
        <v>#REF!</v>
      </c>
      <c r="T122" s="8" t="e">
        <f>IF(AND(#REF!=#REF!,K:K="stroke",M:M="positive",S122&lt;&gt;"1"),1,"")</f>
        <v>#REF!</v>
      </c>
      <c r="U122" s="8" t="e">
        <f>IF((AND(R122&lt;&gt;"",W122&lt;&gt;1,K:K="stroke",M:M="negative",#REF!=#REF!)),IF(W122&lt;&gt;0,"",1),"")</f>
        <v>#REF!</v>
      </c>
      <c r="V122" s="8" t="e">
        <f>IF(R122="","",(SUM(S122:U122)+W122))</f>
        <v>#REF!</v>
      </c>
      <c r="W122" s="8" t="e">
        <f>IF(#REF!&lt;&gt;#REF!,COUNTIFS($K$112:$K$1378,"up",#REF!,#REF!),"")</f>
        <v>#REF!</v>
      </c>
      <c r="X122" s="8" t="e">
        <f>IF(#REF!&lt;&gt;#REF!,COUNTIFS($K$112:$K$1378,"SRS",#REF!,#REF!),"")</f>
        <v>#REF!</v>
      </c>
      <c r="Y122" s="8" t="e">
        <f>IF(R122&lt;&gt;"",IF(R122=1,"",COUNTIFS($O$112:$O$1378,"&gt;40",#REF!,#REF!)),"")</f>
        <v>#REF!</v>
      </c>
      <c r="Z122" s="4"/>
      <c r="AA122" s="9"/>
      <c r="AB122" s="4"/>
      <c r="AC122" s="4"/>
      <c r="AD122" s="4"/>
      <c r="AE122" s="4"/>
      <c r="AF122" s="4"/>
      <c r="AG122" s="4"/>
      <c r="AH122" s="4"/>
    </row>
    <row r="123" spans="1:34" s="8" customFormat="1" x14ac:dyDescent="0.25">
      <c r="A123" s="1">
        <f t="shared" si="3"/>
        <v>60101</v>
      </c>
      <c r="B123" s="2" t="str">
        <f t="shared" si="4"/>
        <v>2017210164141</v>
      </c>
      <c r="C123" s="8" t="str">
        <f t="shared" si="5"/>
        <v>2017210</v>
      </c>
      <c r="D123" s="4">
        <v>2017</v>
      </c>
      <c r="E123" s="4">
        <v>2</v>
      </c>
      <c r="F123" s="4">
        <v>10</v>
      </c>
      <c r="G123" s="4">
        <v>16</v>
      </c>
      <c r="H123" s="4">
        <v>41</v>
      </c>
      <c r="I123" s="4">
        <v>41</v>
      </c>
      <c r="J123" s="8">
        <v>414</v>
      </c>
      <c r="K123" s="8" t="s">
        <v>26</v>
      </c>
      <c r="L123" s="8" t="e">
        <f>IF(#REF!=#REF!,IF(K123="Stroke",IF(K124="Stroke",IF((J124-J123)&lt;0,1000+J124-J123,J124-J123),""),""),"")</f>
        <v>#REF!</v>
      </c>
      <c r="M123" s="8" t="s">
        <v>21</v>
      </c>
      <c r="N123" s="4" t="s">
        <v>27</v>
      </c>
      <c r="O123" s="8">
        <v>5</v>
      </c>
      <c r="P123" s="8" t="e">
        <f>IF(#REF!=#REF!,IF(K123="Stroke",IF(K124="Stroke",IF(#REF!=#REF!,IF(Q123=Q124,IF((J124-J123)&lt;0,1000+J124-J123-O123,J124-J123-O123),""),""),""),""),"")</f>
        <v>#REF!</v>
      </c>
      <c r="Q123" s="8">
        <v>1</v>
      </c>
      <c r="R123" s="8" t="e">
        <f>IF(#REF!&lt;&gt;#REF!,COUNTIFS($M$2:$M$988,$M$2,$C$2:$C$988,#REF!),"")</f>
        <v>#REF!</v>
      </c>
      <c r="S123" s="8" t="e">
        <f>IF(R123&lt;&gt;"",IF(R123=1,"",COUNTIFS($Q$2:$Q$988,"&gt;40",$C$2:$C$988,#REF!)),"")</f>
        <v>#REF!</v>
      </c>
      <c r="T123" s="4"/>
      <c r="U123" s="9"/>
      <c r="V123" s="1"/>
      <c r="W123" s="1"/>
      <c r="X123" s="1"/>
      <c r="Y123" s="3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s="8" customFormat="1" x14ac:dyDescent="0.25">
      <c r="A124" s="8">
        <f t="shared" si="3"/>
        <v>60101</v>
      </c>
      <c r="B124" s="14" t="str">
        <f t="shared" si="4"/>
        <v>2017210164141</v>
      </c>
      <c r="C124" s="8" t="str">
        <f t="shared" si="5"/>
        <v>2017210</v>
      </c>
      <c r="D124" s="4">
        <v>2017</v>
      </c>
      <c r="E124" s="4">
        <v>2</v>
      </c>
      <c r="F124" s="4">
        <v>10</v>
      </c>
      <c r="G124" s="4">
        <v>16</v>
      </c>
      <c r="H124" s="4">
        <v>41</v>
      </c>
      <c r="I124" s="4">
        <v>41</v>
      </c>
      <c r="J124" s="8">
        <v>414</v>
      </c>
      <c r="K124" s="8" t="s">
        <v>26</v>
      </c>
      <c r="L124" s="8" t="e">
        <f>IF(#REF!=#REF!,IF(K124="Stroke",IF(K125="Stroke",IF((J125-J124)&lt;0,1000+J125-J124,J125-J124),""),""),"")</f>
        <v>#REF!</v>
      </c>
      <c r="M124" s="8" t="s">
        <v>21</v>
      </c>
      <c r="N124" s="4" t="s">
        <v>27</v>
      </c>
      <c r="O124" s="8">
        <v>5</v>
      </c>
      <c r="P124" s="8" t="e">
        <f>IF(#REF!=#REF!,IF(K124="Stroke",IF(K125="Stroke",IF(#REF!=#REF!,IF(Q124=Q125,IF((J125-J124)&lt;0,1000+J125-J124-O124,J125-J124-O124),""),""),""),""),"")</f>
        <v>#REF!</v>
      </c>
      <c r="Q124" s="8">
        <v>1</v>
      </c>
      <c r="R124" s="8" t="e">
        <f>IF(#REF!&lt;&gt;#REF!,COUNTIFS($K$112:$K$1378,$K$112,#REF!,#REF!),"")</f>
        <v>#REF!</v>
      </c>
      <c r="S124" s="8" t="e">
        <f>IF(AND(#REF!&lt;&gt;#REF!,#REF!=#REF!,M124="positive",M125="negative"),1,"")</f>
        <v>#REF!</v>
      </c>
      <c r="T124" s="8" t="e">
        <f>IF(AND(#REF!=#REF!,K:K="stroke",M:M="positive",S124&lt;&gt;"1"),1,"")</f>
        <v>#REF!</v>
      </c>
      <c r="U124" s="8" t="e">
        <f>IF((AND(R124&lt;&gt;"",W124&lt;&gt;1,K:K="stroke",M:M="negative",#REF!=#REF!)),IF(W124&lt;&gt;0,"",1),"")</f>
        <v>#REF!</v>
      </c>
      <c r="V124" s="8" t="e">
        <f>IF(R124="","",(SUM(S124:U124)+W124))</f>
        <v>#REF!</v>
      </c>
      <c r="W124" s="8" t="e">
        <f>IF(#REF!&lt;&gt;#REF!,COUNTIFS($K$112:$K$1378,"up",#REF!,#REF!),"")</f>
        <v>#REF!</v>
      </c>
      <c r="X124" s="8" t="e">
        <f>IF(#REF!&lt;&gt;#REF!,COUNTIFS($K$112:$K$1378,"SRS",#REF!,#REF!),"")</f>
        <v>#REF!</v>
      </c>
      <c r="Y124" s="8" t="e">
        <f>IF(R124&lt;&gt;"",IF(R124=1,"",COUNTIFS($O$112:$O$1378,"&gt;40",#REF!,#REF!)),"")</f>
        <v>#REF!</v>
      </c>
      <c r="Z124" s="4"/>
      <c r="AA124" s="9"/>
      <c r="AB124" s="4"/>
      <c r="AC124" s="4"/>
      <c r="AD124" s="4"/>
      <c r="AE124" s="4"/>
      <c r="AF124" s="4"/>
      <c r="AG124" s="4"/>
      <c r="AH124" s="4"/>
    </row>
    <row r="125" spans="1:34" s="7" customFormat="1" x14ac:dyDescent="0.25">
      <c r="A125" s="5">
        <f t="shared" si="3"/>
        <v>60298</v>
      </c>
      <c r="B125" s="6" t="str">
        <f t="shared" si="4"/>
        <v>2017210164458</v>
      </c>
      <c r="C125" s="7" t="str">
        <f t="shared" si="5"/>
        <v>2017210</v>
      </c>
      <c r="D125" s="7">
        <v>2017</v>
      </c>
      <c r="E125" s="7">
        <v>2</v>
      </c>
      <c r="F125" s="7">
        <v>10</v>
      </c>
      <c r="G125" s="7">
        <v>16</v>
      </c>
      <c r="H125" s="7">
        <v>44</v>
      </c>
      <c r="I125" s="7">
        <v>58</v>
      </c>
      <c r="J125" s="7">
        <v>176</v>
      </c>
      <c r="K125" s="7" t="s">
        <v>26</v>
      </c>
      <c r="L125" s="7" t="e">
        <f>IF(#REF!=#REF!,IF(K125="Stroke",IF(K126="Stroke",IF((J126-J125)&lt;0,1000+J126-J125,J126-J125),""),""),"")</f>
        <v>#REF!</v>
      </c>
      <c r="M125" s="7" t="s">
        <v>21</v>
      </c>
      <c r="N125" s="7" t="s">
        <v>27</v>
      </c>
      <c r="O125" s="7">
        <v>3</v>
      </c>
      <c r="P125" s="7" t="e">
        <f>IF(#REF!=#REF!,IF(K125="Stroke",IF(K126="Stroke",IF(#REF!=#REF!,IF(Q125=Q126,IF((J126-J125)&lt;0,1000+J126-J125-O125,J126-J125-O125),""),""),""),""),"")</f>
        <v>#REF!</v>
      </c>
      <c r="Q125" s="7">
        <v>1</v>
      </c>
      <c r="R125" s="7" t="e">
        <f>IF(#REF!&lt;&gt;#REF!,COUNTIFS($M$2:$M$988,$M$2,$C$2:$C$988,#REF!),"")</f>
        <v>#REF!</v>
      </c>
      <c r="S125" s="7" t="e">
        <f>IF(R125&lt;&gt;"",IF(R125=1,"",COUNTIFS($Q$2:$Q$988,"&gt;40",$C$2:$C$988,#REF!)),"")</f>
        <v>#REF!</v>
      </c>
      <c r="U125" s="10"/>
      <c r="V125" s="5"/>
      <c r="W125" s="5"/>
      <c r="X125" s="5"/>
      <c r="Y125" s="5"/>
    </row>
    <row r="126" spans="1:34" s="8" customFormat="1" x14ac:dyDescent="0.25">
      <c r="A126" s="7">
        <f t="shared" si="3"/>
        <v>60298</v>
      </c>
      <c r="B126" s="11" t="str">
        <f t="shared" si="4"/>
        <v>2017210164458</v>
      </c>
      <c r="C126" s="7" t="str">
        <f t="shared" si="5"/>
        <v>2017210</v>
      </c>
      <c r="D126" s="7">
        <v>2017</v>
      </c>
      <c r="E126" s="7">
        <v>2</v>
      </c>
      <c r="F126" s="7">
        <v>10</v>
      </c>
      <c r="G126" s="7">
        <v>16</v>
      </c>
      <c r="H126" s="7">
        <v>44</v>
      </c>
      <c r="I126" s="7">
        <v>58</v>
      </c>
      <c r="J126" s="7">
        <v>176</v>
      </c>
      <c r="K126" s="7" t="s">
        <v>26</v>
      </c>
      <c r="L126" s="7" t="e">
        <f>IF(#REF!=#REF!,IF(K126="Stroke",IF(K127="Stroke",IF((J127-J126)&lt;0,1000+J127-J126,J127-J126),""),""),"")</f>
        <v>#REF!</v>
      </c>
      <c r="M126" s="7" t="s">
        <v>21</v>
      </c>
      <c r="N126" s="7" t="s">
        <v>27</v>
      </c>
      <c r="O126" s="7">
        <v>3</v>
      </c>
      <c r="P126" s="7" t="e">
        <f>IF(#REF!=#REF!,IF(K126="Stroke",IF(K127="Stroke",IF(#REF!=#REF!,IF(Q126=Q127,IF((J127-J126)&lt;0,1000+J127-J126-O126,J127-J126-O126),""),""),""),""),"")</f>
        <v>#REF!</v>
      </c>
      <c r="Q126" s="7">
        <v>1</v>
      </c>
      <c r="R126" s="7" t="e">
        <f>IF(#REF!&lt;&gt;#REF!,COUNTIFS($K$112:$K$1378,$K$112,#REF!,#REF!),"")</f>
        <v>#REF!</v>
      </c>
      <c r="S126" s="7" t="e">
        <f>IF(AND(#REF!&lt;&gt;#REF!,#REF!=#REF!,M126="positive",M127="negative"),1,"")</f>
        <v>#REF!</v>
      </c>
      <c r="T126" s="7" t="e">
        <f>IF(AND(#REF!=#REF!,K:K="stroke",M:M="positive",S126&lt;&gt;"1"),1,"")</f>
        <v>#REF!</v>
      </c>
      <c r="U126" s="7" t="e">
        <f>IF((AND(R126&lt;&gt;"",W126&lt;&gt;1,K:K="stroke",M:M="negative",#REF!=#REF!)),IF(W126&lt;&gt;0,"",1),"")</f>
        <v>#REF!</v>
      </c>
      <c r="V126" s="7" t="e">
        <f>IF(R126="","",(SUM(S126:U126)+W126))</f>
        <v>#REF!</v>
      </c>
      <c r="W126" s="7" t="e">
        <f>IF(#REF!&lt;&gt;#REF!,COUNTIFS($K$112:$K$1378,"up",#REF!,#REF!),"")</f>
        <v>#REF!</v>
      </c>
      <c r="X126" s="7" t="e">
        <f>IF(#REF!&lt;&gt;#REF!,COUNTIFS($K$112:$K$1378,"SRS",#REF!,#REF!),"")</f>
        <v>#REF!</v>
      </c>
      <c r="Y126" s="7" t="e">
        <f>IF(R126&lt;&gt;"",IF(R126=1,"",COUNTIFS($O$112:$O$1378,"&gt;40",#REF!,#REF!)),"")</f>
        <v>#REF!</v>
      </c>
      <c r="Z126" s="7"/>
      <c r="AA126" s="10"/>
      <c r="AB126" s="7"/>
      <c r="AC126" s="7"/>
      <c r="AD126" s="7"/>
      <c r="AE126" s="7"/>
      <c r="AF126" s="7"/>
      <c r="AG126" s="7"/>
      <c r="AH126" s="7"/>
    </row>
    <row r="127" spans="1:34" s="8" customFormat="1" x14ac:dyDescent="0.25">
      <c r="A127" s="1">
        <f t="shared" si="3"/>
        <v>60298</v>
      </c>
      <c r="B127" s="2" t="str">
        <f t="shared" si="4"/>
        <v>2017210164458</v>
      </c>
      <c r="C127" s="8" t="str">
        <f t="shared" si="5"/>
        <v>2017210</v>
      </c>
      <c r="D127" s="4">
        <v>2017</v>
      </c>
      <c r="E127" s="4">
        <v>2</v>
      </c>
      <c r="F127" s="4">
        <v>10</v>
      </c>
      <c r="G127" s="4">
        <v>16</v>
      </c>
      <c r="H127" s="4">
        <v>44</v>
      </c>
      <c r="I127" s="4">
        <v>58</v>
      </c>
      <c r="J127" s="8">
        <v>244</v>
      </c>
      <c r="K127" s="8" t="s">
        <v>26</v>
      </c>
      <c r="L127" s="8" t="e">
        <f>IF(#REF!=#REF!,IF(K127="Stroke",IF(K128="Stroke",IF((J128-J127)&lt;0,1000+J128-J127,J128-J127),""),""),"")</f>
        <v>#REF!</v>
      </c>
      <c r="M127" s="8" t="s">
        <v>21</v>
      </c>
      <c r="N127" s="4" t="s">
        <v>27</v>
      </c>
      <c r="O127" s="8">
        <v>2</v>
      </c>
      <c r="P127" s="8" t="e">
        <f>IF(#REF!=#REF!,IF(K127="Stroke",IF(K128="Stroke",IF(#REF!=#REF!,IF(Q127=Q128,IF((J128-J127)&lt;0,1000+J128-J127-O127,J128-J127-O127),""),""),""),""),"")</f>
        <v>#REF!</v>
      </c>
      <c r="Q127" s="8">
        <v>2</v>
      </c>
      <c r="R127" s="8" t="e">
        <f>IF(#REF!&lt;&gt;#REF!,COUNTIFS($M$2:$M$988,$M$2,$C$2:$C$988,#REF!),"")</f>
        <v>#REF!</v>
      </c>
      <c r="S127" s="8" t="e">
        <f>IF(R127&lt;&gt;"",IF(R127=1,"",COUNTIFS($Q$2:$Q$988,"&gt;40",$C$2:$C$988,#REF!)),"")</f>
        <v>#REF!</v>
      </c>
      <c r="T127" s="4"/>
      <c r="U127" s="9"/>
      <c r="V127" s="1"/>
      <c r="W127" s="1"/>
      <c r="X127" s="1"/>
      <c r="Y127" s="3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s="8" customFormat="1" x14ac:dyDescent="0.25">
      <c r="A128" s="8">
        <f t="shared" si="3"/>
        <v>60298</v>
      </c>
      <c r="B128" s="14" t="str">
        <f t="shared" si="4"/>
        <v>2017210164458</v>
      </c>
      <c r="C128" s="8" t="str">
        <f t="shared" si="5"/>
        <v>2017210</v>
      </c>
      <c r="D128" s="4">
        <v>2017</v>
      </c>
      <c r="E128" s="4">
        <v>2</v>
      </c>
      <c r="F128" s="4">
        <v>10</v>
      </c>
      <c r="G128" s="4">
        <v>16</v>
      </c>
      <c r="H128" s="4">
        <v>44</v>
      </c>
      <c r="I128" s="4">
        <v>58</v>
      </c>
      <c r="J128" s="8">
        <v>244</v>
      </c>
      <c r="K128" s="8" t="s">
        <v>26</v>
      </c>
      <c r="L128" s="8" t="e">
        <f>IF(#REF!=#REF!,IF(K128="Stroke",IF(K129="Stroke",IF((J129-J128)&lt;0,1000+J129-J128,J129-J128),""),""),"")</f>
        <v>#REF!</v>
      </c>
      <c r="M128" s="8" t="s">
        <v>21</v>
      </c>
      <c r="N128" s="4" t="s">
        <v>27</v>
      </c>
      <c r="O128" s="8">
        <v>2</v>
      </c>
      <c r="P128" s="8" t="e">
        <f>IF(#REF!=#REF!,IF(K128="Stroke",IF(K129="Stroke",IF(#REF!=#REF!,IF(Q128=Q129,IF((J129-J128)&lt;0,1000+J129-J128-O128,J129-J128-O128),""),""),""),""),"")</f>
        <v>#REF!</v>
      </c>
      <c r="Q128" s="8">
        <v>2</v>
      </c>
      <c r="R128" s="8" t="e">
        <f>IF(#REF!&lt;&gt;#REF!,COUNTIFS($K$112:$K$1378,$K$112,#REF!,#REF!),"")</f>
        <v>#REF!</v>
      </c>
      <c r="S128" s="8" t="e">
        <f>IF(AND(#REF!&lt;&gt;#REF!,#REF!=#REF!,M128="positive",M129="negative"),1,"")</f>
        <v>#REF!</v>
      </c>
      <c r="T128" s="8" t="e">
        <f>IF(AND(#REF!=#REF!,K:K="stroke",M:M="positive",S128&lt;&gt;"1"),1,"")</f>
        <v>#REF!</v>
      </c>
      <c r="U128" s="8" t="e">
        <f>IF((AND(R128&lt;&gt;"",W128&lt;&gt;1,K:K="stroke",M:M="negative",#REF!=#REF!)),IF(W128&lt;&gt;0,"",1),"")</f>
        <v>#REF!</v>
      </c>
      <c r="V128" s="8" t="e">
        <f>IF(R128="","",(SUM(S128:U128)+W128))</f>
        <v>#REF!</v>
      </c>
      <c r="W128" s="8" t="e">
        <f>IF(#REF!&lt;&gt;#REF!,COUNTIFS($K$112:$K$1378,"up",#REF!,#REF!),"")</f>
        <v>#REF!</v>
      </c>
      <c r="X128" s="8" t="e">
        <f>IF(#REF!&lt;&gt;#REF!,COUNTIFS($K$112:$K$1378,"SRS",#REF!,#REF!),"")</f>
        <v>#REF!</v>
      </c>
      <c r="Y128" s="8" t="e">
        <f>IF(R128&lt;&gt;"",IF(R128=1,"",COUNTIFS($O$112:$O$1378,"&gt;40",#REF!,#REF!)),"")</f>
        <v>#REF!</v>
      </c>
      <c r="Z128" s="4"/>
      <c r="AA128" s="9"/>
      <c r="AB128" s="4"/>
      <c r="AC128" s="4"/>
      <c r="AD128" s="4"/>
      <c r="AE128" s="4"/>
      <c r="AF128" s="4"/>
      <c r="AG128" s="4"/>
      <c r="AH128" s="4"/>
    </row>
    <row r="129" spans="1:34" s="7" customFormat="1" x14ac:dyDescent="0.25">
      <c r="A129" s="1">
        <f t="shared" ref="A129:A192" si="6">I129+(H129*60)+(G129*3600)</f>
        <v>60298</v>
      </c>
      <c r="B129" s="2" t="str">
        <f t="shared" ref="B129:B192" si="7">CONCATENATE(D129,E129,F129,G129,H129,I129)</f>
        <v>2017210164458</v>
      </c>
      <c r="C129" s="8" t="str">
        <f t="shared" ref="C129:C192" si="8">CONCATENATE(D129,E129,F129)</f>
        <v>2017210</v>
      </c>
      <c r="D129" s="4">
        <v>2017</v>
      </c>
      <c r="E129" s="4">
        <v>2</v>
      </c>
      <c r="F129" s="4">
        <v>10</v>
      </c>
      <c r="G129" s="4">
        <v>16</v>
      </c>
      <c r="H129" s="4">
        <v>44</v>
      </c>
      <c r="I129" s="4">
        <v>58</v>
      </c>
      <c r="J129" s="8">
        <v>293</v>
      </c>
      <c r="K129" s="4" t="s">
        <v>30</v>
      </c>
      <c r="L129" s="4" t="e">
        <f>IF(#REF!=#REF!,IF(K129="Stroke",IF(K130="Stroke",IF((J130-J129)&lt;0,1000+J130-J129,J130-J129),""),""),"")</f>
        <v>#REF!</v>
      </c>
      <c r="M129" s="4" t="s">
        <v>21</v>
      </c>
      <c r="N129" s="4" t="s">
        <v>27</v>
      </c>
      <c r="O129" s="4">
        <v>0</v>
      </c>
      <c r="P129" s="4" t="e">
        <f>IF(#REF!=#REF!,IF(K129="Stroke",IF(K130="Stroke",IF(#REF!=#REF!,IF(Q129=Q130,IF((J130-J129)&lt;0,1000+J130-J129-O129,J130-J129-O129),""),""),""),""),"")</f>
        <v>#REF!</v>
      </c>
      <c r="Q129" s="4">
        <v>2</v>
      </c>
      <c r="R129" s="8" t="e">
        <f>IF(#REF!&lt;&gt;#REF!,COUNTIFS($M$2:$M$988,$M$2,$C$2:$C$988,#REF!),"")</f>
        <v>#REF!</v>
      </c>
      <c r="S129" s="8" t="e">
        <f>IF(R129&lt;&gt;"",IF(R129=1,"",COUNTIFS($Q$2:$Q$988,"&gt;40",$C$2:$C$988,#REF!)),"")</f>
        <v>#REF!</v>
      </c>
      <c r="T129" s="4"/>
      <c r="U129" s="9"/>
      <c r="V129" s="1"/>
      <c r="W129" s="1"/>
      <c r="X129" s="1"/>
      <c r="Y129" s="3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s="8" customFormat="1" x14ac:dyDescent="0.25">
      <c r="A130" s="8">
        <f t="shared" si="6"/>
        <v>60298</v>
      </c>
      <c r="B130" s="14" t="str">
        <f t="shared" si="7"/>
        <v>2017210164458</v>
      </c>
      <c r="C130" s="8" t="str">
        <f t="shared" si="8"/>
        <v>2017210</v>
      </c>
      <c r="D130" s="4">
        <v>2017</v>
      </c>
      <c r="E130" s="4">
        <v>2</v>
      </c>
      <c r="F130" s="4">
        <v>10</v>
      </c>
      <c r="G130" s="4">
        <v>16</v>
      </c>
      <c r="H130" s="4">
        <v>44</v>
      </c>
      <c r="I130" s="4">
        <v>58</v>
      </c>
      <c r="J130" s="8">
        <v>293</v>
      </c>
      <c r="K130" s="4" t="s">
        <v>30</v>
      </c>
      <c r="L130" s="8" t="e">
        <f>IF(#REF!=#REF!,IF(K130="Stroke",IF(K131="Stroke",IF((J131-J130)&lt;0,1000+J131-J130,J131-J130),""),""),"")</f>
        <v>#REF!</v>
      </c>
      <c r="M130" s="4" t="s">
        <v>21</v>
      </c>
      <c r="N130" s="4" t="s">
        <v>27</v>
      </c>
      <c r="O130" s="4">
        <v>0</v>
      </c>
      <c r="P130" s="8" t="e">
        <f>IF(#REF!=#REF!,IF(K130="Stroke",IF(K131="Stroke",IF(#REF!=#REF!,IF(Q130=Q131,IF((J131-J130)&lt;0,1000+J131-J130-O130,J131-J130-O130),""),""),""),""),"")</f>
        <v>#REF!</v>
      </c>
      <c r="Q130" s="4">
        <v>2</v>
      </c>
      <c r="R130" s="8" t="e">
        <f>IF(#REF!&lt;&gt;#REF!,COUNTIFS($K$112:$K$1378,$K$112,#REF!,#REF!),"")</f>
        <v>#REF!</v>
      </c>
      <c r="S130" s="8" t="e">
        <f>IF(AND(#REF!&lt;&gt;#REF!,#REF!=#REF!,M130="positive",M131="negative"),1,"")</f>
        <v>#REF!</v>
      </c>
      <c r="T130" s="8" t="e">
        <f>IF(AND(#REF!=#REF!,K:K="stroke",M:M="positive",S130&lt;&gt;"1"),1,"")</f>
        <v>#REF!</v>
      </c>
      <c r="U130" s="8" t="e">
        <f>IF((AND(R130&lt;&gt;"",W130&lt;&gt;1,K:K="stroke",M:M="negative",#REF!=#REF!)),IF(W130&lt;&gt;0,"",1),"")</f>
        <v>#REF!</v>
      </c>
      <c r="V130" s="8" t="e">
        <f>IF(R130="","",(SUM(S130:U130)+W130))</f>
        <v>#REF!</v>
      </c>
      <c r="W130" s="8" t="e">
        <f>IF(#REF!&lt;&gt;#REF!,COUNTIFS($K$112:$K$1378,"up",#REF!,#REF!),"")</f>
        <v>#REF!</v>
      </c>
      <c r="X130" s="8" t="e">
        <f>IF(#REF!&lt;&gt;#REF!,COUNTIFS($K$112:$K$1378,"SRS",#REF!,#REF!),"")</f>
        <v>#REF!</v>
      </c>
      <c r="Y130" s="8" t="e">
        <f>IF(R130&lt;&gt;"",IF(R130=1,"",COUNTIFS($O$112:$O$1378,"&gt;40",#REF!,#REF!)),"")</f>
        <v>#REF!</v>
      </c>
      <c r="Z130" s="4"/>
      <c r="AA130" s="9"/>
      <c r="AB130" s="4"/>
      <c r="AC130" s="4"/>
      <c r="AD130" s="4"/>
      <c r="AE130" s="4"/>
      <c r="AF130" s="4"/>
      <c r="AG130" s="4"/>
      <c r="AH130" s="4"/>
    </row>
    <row r="131" spans="1:34" s="7" customFormat="1" x14ac:dyDescent="0.25">
      <c r="A131" s="5">
        <f t="shared" si="6"/>
        <v>60549</v>
      </c>
      <c r="B131" s="6" t="str">
        <f t="shared" si="7"/>
        <v>201721016499</v>
      </c>
      <c r="C131" s="7" t="str">
        <f t="shared" si="8"/>
        <v>2017210</v>
      </c>
      <c r="D131" s="7">
        <v>2017</v>
      </c>
      <c r="E131" s="7">
        <v>2</v>
      </c>
      <c r="F131" s="7">
        <v>10</v>
      </c>
      <c r="G131" s="7">
        <v>16</v>
      </c>
      <c r="H131" s="7">
        <v>49</v>
      </c>
      <c r="I131" s="7">
        <v>9</v>
      </c>
      <c r="J131" s="7">
        <v>775</v>
      </c>
      <c r="K131" s="7" t="s">
        <v>26</v>
      </c>
      <c r="L131" s="7" t="e">
        <f>IF(#REF!=#REF!,IF(K131="Stroke",IF(K132="Stroke",IF((J132-J131)&lt;0,1000+J132-J131,J132-J131),""),""),"")</f>
        <v>#REF!</v>
      </c>
      <c r="M131" s="7" t="s">
        <v>21</v>
      </c>
      <c r="N131" s="7" t="s">
        <v>27</v>
      </c>
      <c r="O131" s="7">
        <v>4</v>
      </c>
      <c r="P131" s="7" t="e">
        <f>IF(#REF!=#REF!,IF(K131="Stroke",IF(K132="Stroke",IF(#REF!=#REF!,IF(Q131=Q132,IF((J132-J131)&lt;0,1000+J132-J131-O131,J132-J131-O131),""),""),""),""),"")</f>
        <v>#REF!</v>
      </c>
      <c r="Q131" s="7">
        <v>1</v>
      </c>
      <c r="R131" s="7" t="e">
        <f>IF(#REF!&lt;&gt;#REF!,COUNTIFS($M$2:$M$988,$M$2,$C$2:$C$988,#REF!),"")</f>
        <v>#REF!</v>
      </c>
      <c r="S131" s="7" t="e">
        <f>IF(R131&lt;&gt;"",IF(R131=1,"",COUNTIFS($Q$2:$Q$988,"&gt;40",$C$2:$C$988,#REF!)),"")</f>
        <v>#REF!</v>
      </c>
      <c r="U131" s="10"/>
      <c r="V131" s="5"/>
      <c r="W131" s="5"/>
      <c r="X131" s="5"/>
      <c r="Y131" s="5"/>
    </row>
    <row r="132" spans="1:34" s="7" customFormat="1" x14ac:dyDescent="0.25">
      <c r="A132" s="7">
        <f t="shared" si="6"/>
        <v>60549</v>
      </c>
      <c r="B132" s="11" t="str">
        <f t="shared" si="7"/>
        <v>201721016499</v>
      </c>
      <c r="C132" s="7" t="str">
        <f t="shared" si="8"/>
        <v>2017210</v>
      </c>
      <c r="D132" s="7">
        <v>2017</v>
      </c>
      <c r="E132" s="7">
        <v>2</v>
      </c>
      <c r="F132" s="7">
        <v>10</v>
      </c>
      <c r="G132" s="7">
        <v>16</v>
      </c>
      <c r="H132" s="7">
        <v>49</v>
      </c>
      <c r="I132" s="7">
        <v>9</v>
      </c>
      <c r="J132" s="7">
        <v>775</v>
      </c>
      <c r="K132" s="7" t="s">
        <v>26</v>
      </c>
      <c r="L132" s="7" t="e">
        <f>IF(#REF!=#REF!,IF(K132="Stroke",IF(K133="Stroke",IF((J133-J132)&lt;0,1000+J133-J132,J133-J132),""),""),"")</f>
        <v>#REF!</v>
      </c>
      <c r="M132" s="7" t="s">
        <v>21</v>
      </c>
      <c r="N132" s="7" t="s">
        <v>27</v>
      </c>
      <c r="O132" s="7">
        <v>4</v>
      </c>
      <c r="P132" s="7" t="e">
        <f>IF(#REF!=#REF!,IF(K132="Stroke",IF(K133="Stroke",IF(#REF!=#REF!,IF(Q132=Q133,IF((J133-J132)&lt;0,1000+J133-J132-O132,J133-J132-O132),""),""),""),""),"")</f>
        <v>#REF!</v>
      </c>
      <c r="Q132" s="7">
        <v>1</v>
      </c>
      <c r="R132" s="7" t="e">
        <f>IF(#REF!&lt;&gt;#REF!,COUNTIFS($K$112:$K$1378,$K$112,#REF!,#REF!),"")</f>
        <v>#REF!</v>
      </c>
      <c r="S132" s="7" t="e">
        <f>IF(AND(#REF!&lt;&gt;#REF!,#REF!=#REF!,M132="positive",M133="negative"),1,"")</f>
        <v>#REF!</v>
      </c>
      <c r="T132" s="7" t="e">
        <f>IF(AND(#REF!=#REF!,K:K="stroke",M:M="positive",S132&lt;&gt;"1"),1,"")</f>
        <v>#REF!</v>
      </c>
      <c r="U132" s="7" t="e">
        <f>IF((AND(R132&lt;&gt;"",W132&lt;&gt;1,K:K="stroke",M:M="negative",#REF!=#REF!)),IF(W132&lt;&gt;0,"",1),"")</f>
        <v>#REF!</v>
      </c>
      <c r="V132" s="7" t="e">
        <f>IF(R132="","",(SUM(S132:U132)+W132))</f>
        <v>#REF!</v>
      </c>
      <c r="W132" s="7" t="e">
        <f>IF(#REF!&lt;&gt;#REF!,COUNTIFS($K$112:$K$1378,"up",#REF!,#REF!),"")</f>
        <v>#REF!</v>
      </c>
      <c r="X132" s="7" t="e">
        <f>IF(#REF!&lt;&gt;#REF!,COUNTIFS($K$112:$K$1378,"SRS",#REF!,#REF!),"")</f>
        <v>#REF!</v>
      </c>
      <c r="Y132" s="7" t="e">
        <f>IF(R132&lt;&gt;"",IF(R132=1,"",COUNTIFS($O$112:$O$1378,"&gt;40",#REF!,#REF!)),"")</f>
        <v>#REF!</v>
      </c>
      <c r="AA132" s="10"/>
    </row>
    <row r="133" spans="1:34" s="7" customFormat="1" x14ac:dyDescent="0.25">
      <c r="A133" s="1">
        <f t="shared" si="6"/>
        <v>60549</v>
      </c>
      <c r="B133" s="2" t="str">
        <f t="shared" si="7"/>
        <v>201721016499</v>
      </c>
      <c r="C133" s="8" t="str">
        <f t="shared" si="8"/>
        <v>2017210</v>
      </c>
      <c r="D133" s="4">
        <v>2017</v>
      </c>
      <c r="E133" s="4">
        <v>2</v>
      </c>
      <c r="F133" s="4">
        <v>10</v>
      </c>
      <c r="G133" s="4">
        <v>16</v>
      </c>
      <c r="H133" s="4">
        <v>49</v>
      </c>
      <c r="I133" s="4">
        <v>9</v>
      </c>
      <c r="J133" s="8">
        <v>957</v>
      </c>
      <c r="K133" s="4" t="s">
        <v>26</v>
      </c>
      <c r="L133" s="4" t="e">
        <f>IF(#REF!=#REF!,IF(K133="Stroke",IF(K134="Stroke",IF((J134-J133)&lt;0,1000+J134-J133,J134-J133),""),""),"")</f>
        <v>#REF!</v>
      </c>
      <c r="M133" s="4" t="s">
        <v>21</v>
      </c>
      <c r="N133" s="4" t="s">
        <v>27</v>
      </c>
      <c r="O133" s="4">
        <v>3</v>
      </c>
      <c r="P133" s="4" t="e">
        <f>IF(#REF!=#REF!,IF(K133="Stroke",IF(K134="Stroke",IF(#REF!=#REF!,IF(Q133=Q134,IF((J134-J133)&lt;0,1000+J134-J133-O133,J134-J133-O133),""),""),""),""),"")</f>
        <v>#REF!</v>
      </c>
      <c r="Q133" s="4">
        <v>2</v>
      </c>
      <c r="R133" s="8" t="e">
        <f>IF(#REF!&lt;&gt;#REF!,COUNTIFS($M$2:$M$988,$M$2,$C$2:$C$988,#REF!),"")</f>
        <v>#REF!</v>
      </c>
      <c r="S133" s="8" t="e">
        <f>IF(R133&lt;&gt;"",IF(R133=1,"",COUNTIFS($Q$2:$Q$988,"&gt;40",$C$2:$C$988,#REF!)),"")</f>
        <v>#REF!</v>
      </c>
      <c r="T133" s="4"/>
      <c r="U133" s="9"/>
      <c r="V133" s="1"/>
      <c r="W133" s="1"/>
      <c r="X133" s="1"/>
      <c r="Y133" s="3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s="7" customFormat="1" x14ac:dyDescent="0.25">
      <c r="A134" s="8">
        <f t="shared" si="6"/>
        <v>60549</v>
      </c>
      <c r="B134" s="14" t="str">
        <f t="shared" si="7"/>
        <v>201721016499</v>
      </c>
      <c r="C134" s="8" t="str">
        <f t="shared" si="8"/>
        <v>2017210</v>
      </c>
      <c r="D134" s="4">
        <v>2017</v>
      </c>
      <c r="E134" s="4">
        <v>2</v>
      </c>
      <c r="F134" s="4">
        <v>10</v>
      </c>
      <c r="G134" s="4">
        <v>16</v>
      </c>
      <c r="H134" s="4">
        <v>49</v>
      </c>
      <c r="I134" s="4">
        <v>9</v>
      </c>
      <c r="J134" s="8">
        <v>957</v>
      </c>
      <c r="K134" s="4" t="s">
        <v>26</v>
      </c>
      <c r="L134" s="8" t="e">
        <f>IF(#REF!=#REF!,IF(K134="Stroke",IF(K135="Stroke",IF((J135-J134)&lt;0,1000+J135-J134,J135-J134),""),""),"")</f>
        <v>#REF!</v>
      </c>
      <c r="M134" s="4" t="s">
        <v>21</v>
      </c>
      <c r="N134" s="4" t="s">
        <v>27</v>
      </c>
      <c r="O134" s="4">
        <v>3</v>
      </c>
      <c r="P134" s="8" t="e">
        <f>IF(#REF!=#REF!,IF(K134="Stroke",IF(K135="Stroke",IF(#REF!=#REF!,IF(Q134=Q135,IF((J135-J134)&lt;0,1000+J135-J134-O134,J135-J134-O134),""),""),""),""),"")</f>
        <v>#REF!</v>
      </c>
      <c r="Q134" s="4">
        <v>2</v>
      </c>
      <c r="R134" s="8" t="e">
        <f>IF(#REF!&lt;&gt;#REF!,COUNTIFS($K$112:$K$1378,$K$112,#REF!,#REF!),"")</f>
        <v>#REF!</v>
      </c>
      <c r="S134" s="8" t="e">
        <f>IF(AND(#REF!&lt;&gt;#REF!,#REF!=#REF!,M134="positive",M135="negative"),1,"")</f>
        <v>#REF!</v>
      </c>
      <c r="T134" s="8" t="e">
        <f>IF(AND(#REF!=#REF!,K:K="stroke",M:M="positive",S134&lt;&gt;"1"),1,"")</f>
        <v>#REF!</v>
      </c>
      <c r="U134" s="8" t="e">
        <f>IF((AND(R134&lt;&gt;"",W134&lt;&gt;1,K:K="stroke",M:M="negative",#REF!=#REF!)),IF(W134&lt;&gt;0,"",1),"")</f>
        <v>#REF!</v>
      </c>
      <c r="V134" s="8" t="e">
        <f>IF(R134="","",(SUM(S134:U134)+W134))</f>
        <v>#REF!</v>
      </c>
      <c r="W134" s="8" t="e">
        <f>IF(#REF!&lt;&gt;#REF!,COUNTIFS($K$112:$K$1378,"up",#REF!,#REF!),"")</f>
        <v>#REF!</v>
      </c>
      <c r="X134" s="8" t="e">
        <f>IF(#REF!&lt;&gt;#REF!,COUNTIFS($K$112:$K$1378,"SRS",#REF!,#REF!),"")</f>
        <v>#REF!</v>
      </c>
      <c r="Y134" s="8" t="e">
        <f>IF(R134&lt;&gt;"",IF(R134=1,"",COUNTIFS($O$112:$O$1378,"&gt;40",#REF!,#REF!)),"")</f>
        <v>#REF!</v>
      </c>
      <c r="Z134" s="4"/>
      <c r="AA134" s="9"/>
      <c r="AB134" s="4"/>
      <c r="AC134" s="4"/>
      <c r="AD134" s="4"/>
      <c r="AE134" s="4"/>
      <c r="AF134" s="4"/>
      <c r="AG134" s="4"/>
      <c r="AH134" s="4"/>
    </row>
    <row r="135" spans="1:34" s="8" customFormat="1" x14ac:dyDescent="0.25">
      <c r="A135" s="1">
        <f t="shared" si="6"/>
        <v>60550</v>
      </c>
      <c r="B135" s="2" t="str">
        <f t="shared" si="7"/>
        <v>2017210164910</v>
      </c>
      <c r="C135" s="8" t="str">
        <f t="shared" si="8"/>
        <v>2017210</v>
      </c>
      <c r="D135" s="4">
        <v>2017</v>
      </c>
      <c r="E135" s="4">
        <v>2</v>
      </c>
      <c r="F135" s="4">
        <v>10</v>
      </c>
      <c r="G135" s="4">
        <v>16</v>
      </c>
      <c r="H135" s="4">
        <v>49</v>
      </c>
      <c r="I135" s="4">
        <v>10</v>
      </c>
      <c r="J135" s="8">
        <v>13</v>
      </c>
      <c r="K135" s="4" t="s">
        <v>26</v>
      </c>
      <c r="L135" s="4" t="e">
        <f>IF(#REF!=#REF!,IF(K135="Stroke",IF(K136="Stroke",IF((J136-J135)&lt;0,1000+J136-J135,J136-J135),""),""),"")</f>
        <v>#REF!</v>
      </c>
      <c r="M135" s="4" t="s">
        <v>21</v>
      </c>
      <c r="N135" s="4" t="s">
        <v>27</v>
      </c>
      <c r="O135" s="4">
        <v>10</v>
      </c>
      <c r="P135" s="4" t="e">
        <f>IF(#REF!=#REF!,IF(K135="Stroke",IF(K136="Stroke",IF(#REF!=#REF!,IF(Q135=Q136,IF((J136-J135)&lt;0,1000+J136-J135-O135,J136-J135-O135),""),""),""),""),"")</f>
        <v>#REF!</v>
      </c>
      <c r="Q135" s="4">
        <v>2</v>
      </c>
      <c r="R135" s="8" t="e">
        <f>IF(#REF!&lt;&gt;#REF!,COUNTIFS($M$2:$M$988,$M$2,$C$2:$C$988,#REF!),"")</f>
        <v>#REF!</v>
      </c>
      <c r="S135" s="8" t="e">
        <f>IF(R135&lt;&gt;"",IF(R135=1,"",COUNTIFS($Q$2:$Q$988,"&gt;40",$C$2:$C$988,#REF!)),"")</f>
        <v>#REF!</v>
      </c>
      <c r="T135" s="4"/>
      <c r="U135" s="9"/>
      <c r="V135" s="1"/>
      <c r="W135" s="1"/>
      <c r="X135" s="1"/>
      <c r="Y135" s="3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 s="8" customFormat="1" x14ac:dyDescent="0.25">
      <c r="A136" s="8">
        <f t="shared" si="6"/>
        <v>60550</v>
      </c>
      <c r="B136" s="14" t="str">
        <f t="shared" si="7"/>
        <v>2017210164910</v>
      </c>
      <c r="C136" s="8" t="str">
        <f t="shared" si="8"/>
        <v>2017210</v>
      </c>
      <c r="D136" s="4">
        <v>2017</v>
      </c>
      <c r="E136" s="4">
        <v>2</v>
      </c>
      <c r="F136" s="4">
        <v>10</v>
      </c>
      <c r="G136" s="4">
        <v>16</v>
      </c>
      <c r="H136" s="4">
        <v>49</v>
      </c>
      <c r="I136" s="4">
        <v>10</v>
      </c>
      <c r="J136" s="8">
        <v>13</v>
      </c>
      <c r="K136" s="4" t="s">
        <v>26</v>
      </c>
      <c r="L136" s="8" t="e">
        <f>IF(#REF!=#REF!,IF(K136="Stroke",IF(K137="Stroke",IF((J137-J136)&lt;0,1000+J137-J136,J137-J136),""),""),"")</f>
        <v>#REF!</v>
      </c>
      <c r="M136" s="4" t="s">
        <v>21</v>
      </c>
      <c r="N136" s="4" t="s">
        <v>27</v>
      </c>
      <c r="O136" s="4">
        <v>10</v>
      </c>
      <c r="P136" s="8" t="e">
        <f>IF(#REF!=#REF!,IF(K136="Stroke",IF(K137="Stroke",IF(#REF!=#REF!,IF(Q136=Q137,IF((J137-J136)&lt;0,1000+J137-J136-O136,J137-J136-O136),""),""),""),""),"")</f>
        <v>#REF!</v>
      </c>
      <c r="Q136" s="4">
        <v>2</v>
      </c>
      <c r="R136" s="8" t="e">
        <f>IF(#REF!&lt;&gt;#REF!,COUNTIFS($K$112:$K$1378,$K$112,#REF!,#REF!),"")</f>
        <v>#REF!</v>
      </c>
      <c r="S136" s="8" t="e">
        <f>IF(AND(#REF!&lt;&gt;#REF!,#REF!=#REF!,M136="positive",M137="negative"),1,"")</f>
        <v>#REF!</v>
      </c>
      <c r="T136" s="8" t="e">
        <f>IF(AND(#REF!=#REF!,K:K="stroke",M:M="positive",S136&lt;&gt;"1"),1,"")</f>
        <v>#REF!</v>
      </c>
      <c r="U136" s="8" t="e">
        <f>IF((AND(R136&lt;&gt;"",W136&lt;&gt;1,K:K="stroke",M:M="negative",#REF!=#REF!)),IF(W136&lt;&gt;0,"",1),"")</f>
        <v>#REF!</v>
      </c>
      <c r="V136" s="8" t="e">
        <f>IF(R136="","",(SUM(S136:U136)+W136))</f>
        <v>#REF!</v>
      </c>
      <c r="W136" s="8" t="e">
        <f>IF(#REF!&lt;&gt;#REF!,COUNTIFS($K$112:$K$1378,"up",#REF!,#REF!),"")</f>
        <v>#REF!</v>
      </c>
      <c r="X136" s="8" t="e">
        <f>IF(#REF!&lt;&gt;#REF!,COUNTIFS($K$112:$K$1378,"SRS",#REF!,#REF!),"")</f>
        <v>#REF!</v>
      </c>
      <c r="Y136" s="8" t="e">
        <f>IF(R136&lt;&gt;"",IF(R136=1,"",COUNTIFS($O$112:$O$1378,"&gt;40",#REF!,#REF!)),"")</f>
        <v>#REF!</v>
      </c>
      <c r="Z136" s="4"/>
      <c r="AA136" s="9"/>
      <c r="AB136" s="4"/>
      <c r="AC136" s="4"/>
      <c r="AD136" s="4"/>
      <c r="AE136" s="4"/>
      <c r="AF136" s="4"/>
      <c r="AG136" s="4"/>
      <c r="AH136" s="4"/>
    </row>
    <row r="137" spans="1:34" s="8" customFormat="1" x14ac:dyDescent="0.25">
      <c r="A137" s="1">
        <f t="shared" si="6"/>
        <v>60550</v>
      </c>
      <c r="B137" s="2" t="str">
        <f t="shared" si="7"/>
        <v>2017210164910</v>
      </c>
      <c r="C137" s="8" t="str">
        <f t="shared" si="8"/>
        <v>2017210</v>
      </c>
      <c r="D137" s="4">
        <v>2017</v>
      </c>
      <c r="E137" s="4">
        <v>2</v>
      </c>
      <c r="F137" s="4">
        <v>10</v>
      </c>
      <c r="G137" s="4">
        <v>16</v>
      </c>
      <c r="H137" s="4">
        <v>49</v>
      </c>
      <c r="I137" s="4">
        <v>10</v>
      </c>
      <c r="J137" s="8">
        <v>146</v>
      </c>
      <c r="K137" s="4" t="s">
        <v>26</v>
      </c>
      <c r="L137" s="4" t="e">
        <f>IF(#REF!=#REF!,IF(K137="Stroke",IF(K138="Stroke",IF((J138-J137)&lt;0,1000+J138-J137,J138-J137),""),""),"")</f>
        <v>#REF!</v>
      </c>
      <c r="M137" s="4" t="s">
        <v>21</v>
      </c>
      <c r="N137" s="4" t="s">
        <v>27</v>
      </c>
      <c r="O137" s="4">
        <v>1</v>
      </c>
      <c r="P137" s="4" t="e">
        <f>IF(#REF!=#REF!,IF(K137="Stroke",IF(K138="Stroke",IF(#REF!=#REF!,IF(Q137=Q138,IF((J138-J137)&lt;0,1000+J138-J137-O137,J138-J137-O137),""),""),""),""),"")</f>
        <v>#REF!</v>
      </c>
      <c r="Q137" s="4">
        <v>2</v>
      </c>
      <c r="R137" s="8" t="e">
        <f>IF(#REF!&lt;&gt;#REF!,COUNTIFS($M$2:$M$988,$M$2,$C$2:$C$988,#REF!),"")</f>
        <v>#REF!</v>
      </c>
      <c r="S137" s="8" t="e">
        <f>IF(R137&lt;&gt;"",IF(R137=1,"",COUNTIFS($Q$2:$Q$988,"&gt;40",$C$2:$C$988,#REF!)),"")</f>
        <v>#REF!</v>
      </c>
      <c r="T137" s="4"/>
      <c r="U137" s="9"/>
      <c r="V137" s="1"/>
      <c r="W137" s="1"/>
      <c r="X137" s="1"/>
      <c r="Y137" s="3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s="8" customFormat="1" x14ac:dyDescent="0.25">
      <c r="A138" s="8">
        <f t="shared" si="6"/>
        <v>60550</v>
      </c>
      <c r="B138" s="14" t="str">
        <f t="shared" si="7"/>
        <v>2017210164910</v>
      </c>
      <c r="C138" s="8" t="str">
        <f t="shared" si="8"/>
        <v>2017210</v>
      </c>
      <c r="D138" s="4">
        <v>2017</v>
      </c>
      <c r="E138" s="4">
        <v>2</v>
      </c>
      <c r="F138" s="4">
        <v>10</v>
      </c>
      <c r="G138" s="4">
        <v>16</v>
      </c>
      <c r="H138" s="4">
        <v>49</v>
      </c>
      <c r="I138" s="4">
        <v>10</v>
      </c>
      <c r="J138" s="8">
        <v>146</v>
      </c>
      <c r="K138" s="4" t="s">
        <v>26</v>
      </c>
      <c r="L138" s="8" t="e">
        <f>IF(#REF!=#REF!,IF(K138="Stroke",IF(K139="Stroke",IF((J139-J138)&lt;0,1000+J139-J138,J139-J138),""),""),"")</f>
        <v>#REF!</v>
      </c>
      <c r="M138" s="4" t="s">
        <v>21</v>
      </c>
      <c r="N138" s="4" t="s">
        <v>27</v>
      </c>
      <c r="O138" s="4">
        <v>1</v>
      </c>
      <c r="P138" s="8" t="e">
        <f>IF(#REF!=#REF!,IF(K138="Stroke",IF(K139="Stroke",IF(#REF!=#REF!,IF(Q138=Q139,IF((J139-J138)&lt;0,1000+J139-J138-O138,J139-J138-O138),""),""),""),""),"")</f>
        <v>#REF!</v>
      </c>
      <c r="Q138" s="4">
        <v>2</v>
      </c>
      <c r="R138" s="8" t="e">
        <f>IF(#REF!&lt;&gt;#REF!,COUNTIFS($K$112:$K$1378,$K$112,#REF!,#REF!),"")</f>
        <v>#REF!</v>
      </c>
      <c r="S138" s="8" t="e">
        <f>IF(AND(#REF!&lt;&gt;#REF!,#REF!=#REF!,M138="positive",M139="negative"),1,"")</f>
        <v>#REF!</v>
      </c>
      <c r="T138" s="8" t="e">
        <f>IF(AND(#REF!=#REF!,K:K="stroke",M:M="positive",S138&lt;&gt;"1"),1,"")</f>
        <v>#REF!</v>
      </c>
      <c r="U138" s="8" t="e">
        <f>IF((AND(R138&lt;&gt;"",W138&lt;&gt;1,K:K="stroke",M:M="negative",#REF!=#REF!)),IF(W138&lt;&gt;0,"",1),"")</f>
        <v>#REF!</v>
      </c>
      <c r="V138" s="8" t="e">
        <f>IF(R138="","",(SUM(S138:U138)+W138))</f>
        <v>#REF!</v>
      </c>
      <c r="W138" s="8" t="e">
        <f>IF(#REF!&lt;&gt;#REF!,COUNTIFS($K$112:$K$1378,"up",#REF!,#REF!),"")</f>
        <v>#REF!</v>
      </c>
      <c r="X138" s="8" t="e">
        <f>IF(#REF!&lt;&gt;#REF!,COUNTIFS($K$112:$K$1378,"SRS",#REF!,#REF!),"")</f>
        <v>#REF!</v>
      </c>
      <c r="Y138" s="8" t="e">
        <f>IF(R138&lt;&gt;"",IF(R138=1,"",COUNTIFS($O$112:$O$1378,"&gt;40",#REF!,#REF!)),"")</f>
        <v>#REF!</v>
      </c>
      <c r="Z138" s="4"/>
      <c r="AA138" s="9"/>
      <c r="AB138" s="4"/>
      <c r="AC138" s="4"/>
      <c r="AD138" s="4"/>
      <c r="AE138" s="4"/>
      <c r="AF138" s="4"/>
      <c r="AG138" s="4"/>
      <c r="AH138" s="4"/>
    </row>
    <row r="139" spans="1:34" s="8" customFormat="1" x14ac:dyDescent="0.25">
      <c r="A139" s="5">
        <f t="shared" si="6"/>
        <v>60594</v>
      </c>
      <c r="B139" s="6" t="str">
        <f t="shared" si="7"/>
        <v>2017210164954</v>
      </c>
      <c r="C139" s="7" t="str">
        <f t="shared" si="8"/>
        <v>2017210</v>
      </c>
      <c r="D139" s="7">
        <v>2017</v>
      </c>
      <c r="E139" s="7">
        <v>2</v>
      </c>
      <c r="F139" s="7">
        <v>10</v>
      </c>
      <c r="G139" s="7">
        <v>16</v>
      </c>
      <c r="H139" s="7">
        <v>49</v>
      </c>
      <c r="I139" s="7">
        <v>54</v>
      </c>
      <c r="J139" s="7">
        <v>916</v>
      </c>
      <c r="K139" s="7" t="s">
        <v>26</v>
      </c>
      <c r="L139" s="7" t="e">
        <f>IF(#REF!=#REF!,IF(K139="Stroke",IF(K140="Stroke",IF((J140-J139)&lt;0,1000+J140-J139,J140-J139),""),""),"")</f>
        <v>#REF!</v>
      </c>
      <c r="M139" s="7" t="s">
        <v>21</v>
      </c>
      <c r="N139" s="7" t="s">
        <v>27</v>
      </c>
      <c r="O139" s="7">
        <v>6</v>
      </c>
      <c r="P139" s="7" t="e">
        <f>IF(#REF!=#REF!,IF(K139="Stroke",IF(K140="Stroke",IF(#REF!=#REF!,IF(Q139=Q140,IF((J140-J139)&lt;0,1000+J140-J139-O139,J140-J139-O139),""),""),""),""),"")</f>
        <v>#REF!</v>
      </c>
      <c r="Q139" s="7">
        <v>1</v>
      </c>
      <c r="R139" s="7" t="e">
        <f>IF(#REF!&lt;&gt;#REF!,COUNTIFS($M$2:$M$988,$M$2,$C$2:$C$988,#REF!),"")</f>
        <v>#REF!</v>
      </c>
      <c r="S139" s="7" t="e">
        <f>IF(R139&lt;&gt;"",IF(R139=1,"",COUNTIFS($Q$2:$Q$988,"&gt;40",$C$2:$C$988,#REF!)),"")</f>
        <v>#REF!</v>
      </c>
      <c r="T139" s="7"/>
      <c r="U139" s="10"/>
      <c r="V139" s="5"/>
      <c r="W139" s="5"/>
      <c r="X139" s="5"/>
      <c r="Y139" s="5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s="8" customFormat="1" x14ac:dyDescent="0.25">
      <c r="A140" s="7">
        <f t="shared" si="6"/>
        <v>60594</v>
      </c>
      <c r="B140" s="11" t="str">
        <f t="shared" si="7"/>
        <v>2017210164954</v>
      </c>
      <c r="C140" s="7" t="str">
        <f t="shared" si="8"/>
        <v>2017210</v>
      </c>
      <c r="D140" s="7">
        <v>2017</v>
      </c>
      <c r="E140" s="7">
        <v>2</v>
      </c>
      <c r="F140" s="7">
        <v>10</v>
      </c>
      <c r="G140" s="7">
        <v>16</v>
      </c>
      <c r="H140" s="7">
        <v>49</v>
      </c>
      <c r="I140" s="7">
        <v>54</v>
      </c>
      <c r="J140" s="7">
        <v>916</v>
      </c>
      <c r="K140" s="7" t="s">
        <v>26</v>
      </c>
      <c r="L140" s="7" t="e">
        <f>IF(#REF!=#REF!,IF(K140="Stroke",IF(K141="Stroke",IF((J141-J140)&lt;0,1000+J141-J140,J141-J140),""),""),"")</f>
        <v>#REF!</v>
      </c>
      <c r="M140" s="7" t="s">
        <v>21</v>
      </c>
      <c r="N140" s="7" t="s">
        <v>27</v>
      </c>
      <c r="O140" s="7">
        <v>6</v>
      </c>
      <c r="P140" s="7" t="e">
        <f>IF(#REF!=#REF!,IF(K140="Stroke",IF(K141="Stroke",IF(#REF!=#REF!,IF(Q140=Q141,IF((J141-J140)&lt;0,1000+J141-J140-O140,J141-J140-O140),""),""),""),""),"")</f>
        <v>#REF!</v>
      </c>
      <c r="Q140" s="7">
        <v>1</v>
      </c>
      <c r="R140" s="7" t="e">
        <f>IF(#REF!&lt;&gt;#REF!,COUNTIFS($K$112:$K$1378,$K$112,#REF!,#REF!),"")</f>
        <v>#REF!</v>
      </c>
      <c r="S140" s="7" t="e">
        <f>IF(AND(#REF!&lt;&gt;#REF!,#REF!=#REF!,M140="positive",M141="negative"),1,"")</f>
        <v>#REF!</v>
      </c>
      <c r="T140" s="7" t="e">
        <f>IF(AND(#REF!=#REF!,K:K="stroke",M:M="positive",S140&lt;&gt;"1"),1,"")</f>
        <v>#REF!</v>
      </c>
      <c r="U140" s="7" t="e">
        <f>IF((AND(R140&lt;&gt;"",W140&lt;&gt;1,K:K="stroke",M:M="negative",#REF!=#REF!)),IF(W140&lt;&gt;0,"",1),"")</f>
        <v>#REF!</v>
      </c>
      <c r="V140" s="7" t="e">
        <f>IF(R140="","",(SUM(S140:U140)+W140))</f>
        <v>#REF!</v>
      </c>
      <c r="W140" s="7" t="e">
        <f>IF(#REF!&lt;&gt;#REF!,COUNTIFS($K$112:$K$1378,"up",#REF!,#REF!),"")</f>
        <v>#REF!</v>
      </c>
      <c r="X140" s="7" t="e">
        <f>IF(#REF!&lt;&gt;#REF!,COUNTIFS($K$112:$K$1378,"SRS",#REF!,#REF!),"")</f>
        <v>#REF!</v>
      </c>
      <c r="Y140" s="7" t="e">
        <f>IF(R140&lt;&gt;"",IF(R140=1,"",COUNTIFS($O$112:$O$1378,"&gt;40",#REF!,#REF!)),"")</f>
        <v>#REF!</v>
      </c>
      <c r="Z140" s="7"/>
      <c r="AA140" s="10"/>
      <c r="AB140" s="7"/>
      <c r="AC140" s="7"/>
      <c r="AD140" s="7"/>
      <c r="AE140" s="7"/>
      <c r="AF140" s="7"/>
      <c r="AG140" s="7"/>
      <c r="AH140" s="7"/>
    </row>
    <row r="141" spans="1:34" s="8" customFormat="1" x14ac:dyDescent="0.25">
      <c r="A141" s="1">
        <f t="shared" si="6"/>
        <v>60594</v>
      </c>
      <c r="B141" s="2" t="str">
        <f t="shared" si="7"/>
        <v>2017210164954</v>
      </c>
      <c r="C141" s="8" t="str">
        <f t="shared" si="8"/>
        <v>2017210</v>
      </c>
      <c r="D141" s="4">
        <v>2017</v>
      </c>
      <c r="E141" s="4">
        <v>2</v>
      </c>
      <c r="F141" s="4">
        <v>10</v>
      </c>
      <c r="G141" s="4">
        <v>16</v>
      </c>
      <c r="H141" s="4">
        <v>49</v>
      </c>
      <c r="I141" s="4">
        <v>54</v>
      </c>
      <c r="J141" s="8">
        <v>973</v>
      </c>
      <c r="K141" s="4" t="s">
        <v>26</v>
      </c>
      <c r="L141" s="4" t="e">
        <f>IF(#REF!=#REF!,IF(K141="Stroke",IF(K142="Stroke",IF((J142-J141)&lt;0,1000+J142-J141,J142-J141),""),""),"")</f>
        <v>#REF!</v>
      </c>
      <c r="M141" s="4" t="s">
        <v>21</v>
      </c>
      <c r="N141" s="4" t="s">
        <v>27</v>
      </c>
      <c r="O141" s="4">
        <v>5</v>
      </c>
      <c r="P141" s="4" t="e">
        <f>IF(#REF!=#REF!,IF(K141="Stroke",IF(K142="Stroke",IF(#REF!=#REF!,IF(Q141=Q142,IF((J142-J141)&lt;0,1000+J142-J141-O141,J142-J141-O141),""),""),""),""),"")</f>
        <v>#REF!</v>
      </c>
      <c r="Q141" s="4">
        <v>1</v>
      </c>
      <c r="R141" s="8" t="e">
        <f>IF(#REF!&lt;&gt;#REF!,COUNTIFS($M$2:$M$988,$M$2,$C$2:$C$988,#REF!),"")</f>
        <v>#REF!</v>
      </c>
      <c r="S141" s="8" t="e">
        <f>IF(R141&lt;&gt;"",IF(R141=1,"",COUNTIFS($Q$2:$Q$988,"&gt;40",$C$2:$C$988,#REF!)),"")</f>
        <v>#REF!</v>
      </c>
      <c r="T141" s="4"/>
      <c r="U141" s="9"/>
      <c r="V141" s="1"/>
      <c r="W141" s="1"/>
      <c r="X141" s="1"/>
      <c r="Y141" s="3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 s="8" customFormat="1" x14ac:dyDescent="0.25">
      <c r="A142" s="8">
        <f t="shared" si="6"/>
        <v>60594</v>
      </c>
      <c r="B142" s="14" t="str">
        <f t="shared" si="7"/>
        <v>2017210164954</v>
      </c>
      <c r="C142" s="8" t="str">
        <f t="shared" si="8"/>
        <v>2017210</v>
      </c>
      <c r="D142" s="4">
        <v>2017</v>
      </c>
      <c r="E142" s="4">
        <v>2</v>
      </c>
      <c r="F142" s="4">
        <v>10</v>
      </c>
      <c r="G142" s="4">
        <v>16</v>
      </c>
      <c r="H142" s="4">
        <v>49</v>
      </c>
      <c r="I142" s="4">
        <v>54</v>
      </c>
      <c r="J142" s="8">
        <v>973</v>
      </c>
      <c r="K142" s="4" t="s">
        <v>26</v>
      </c>
      <c r="L142" s="8" t="e">
        <f>IF(#REF!=#REF!,IF(K142="Stroke",IF(K143="Stroke",IF((J143-J142)&lt;0,1000+J143-J142,J143-J142),""),""),"")</f>
        <v>#REF!</v>
      </c>
      <c r="M142" s="4" t="s">
        <v>21</v>
      </c>
      <c r="N142" s="4" t="s">
        <v>27</v>
      </c>
      <c r="O142" s="4">
        <v>5</v>
      </c>
      <c r="P142" s="8" t="e">
        <f>IF(#REF!=#REF!,IF(K142="Stroke",IF(K143="Stroke",IF(#REF!=#REF!,IF(Q142=Q143,IF((J143-J142)&lt;0,1000+J143-J142-O142,J143-J142-O142),""),""),""),""),"")</f>
        <v>#REF!</v>
      </c>
      <c r="Q142" s="4">
        <v>1</v>
      </c>
      <c r="R142" s="8" t="e">
        <f>IF(#REF!&lt;&gt;#REF!,COUNTIFS($K$112:$K$1378,$K$112,#REF!,#REF!),"")</f>
        <v>#REF!</v>
      </c>
      <c r="S142" s="8" t="e">
        <f>IF(AND(#REF!&lt;&gt;#REF!,#REF!=#REF!,M142="positive",M143="negative"),1,"")</f>
        <v>#REF!</v>
      </c>
      <c r="T142" s="8" t="e">
        <f>IF(AND(#REF!=#REF!,K:K="stroke",M:M="positive",S142&lt;&gt;"1"),1,"")</f>
        <v>#REF!</v>
      </c>
      <c r="U142" s="8" t="e">
        <f>IF((AND(R142&lt;&gt;"",W142&lt;&gt;1,K:K="stroke",M:M="negative",#REF!=#REF!)),IF(W142&lt;&gt;0,"",1),"")</f>
        <v>#REF!</v>
      </c>
      <c r="V142" s="8" t="e">
        <f>IF(R142="","",(SUM(S142:U142)+W142))</f>
        <v>#REF!</v>
      </c>
      <c r="W142" s="8" t="e">
        <f>IF(#REF!&lt;&gt;#REF!,COUNTIFS($K$112:$K$1378,"up",#REF!,#REF!),"")</f>
        <v>#REF!</v>
      </c>
      <c r="X142" s="8" t="e">
        <f>IF(#REF!&lt;&gt;#REF!,COUNTIFS($K$112:$K$1378,"SRS",#REF!,#REF!),"")</f>
        <v>#REF!</v>
      </c>
      <c r="Y142" s="8" t="e">
        <f>IF(R142&lt;&gt;"",IF(R142=1,"",COUNTIFS($O$112:$O$1378,"&gt;40",#REF!,#REF!)),"")</f>
        <v>#REF!</v>
      </c>
      <c r="Z142" s="4"/>
      <c r="AA142" s="9"/>
      <c r="AB142" s="4"/>
      <c r="AC142" s="4"/>
      <c r="AD142" s="4"/>
      <c r="AE142" s="4"/>
      <c r="AF142" s="4"/>
      <c r="AG142" s="4"/>
      <c r="AH142" s="4"/>
    </row>
    <row r="143" spans="1:34" s="8" customFormat="1" x14ac:dyDescent="0.25">
      <c r="A143" s="1">
        <f t="shared" si="6"/>
        <v>60595</v>
      </c>
      <c r="B143" s="2" t="str">
        <f t="shared" si="7"/>
        <v>2017210164955</v>
      </c>
      <c r="C143" s="8" t="str">
        <f t="shared" si="8"/>
        <v>2017210</v>
      </c>
      <c r="D143" s="4">
        <v>2017</v>
      </c>
      <c r="E143" s="4">
        <v>2</v>
      </c>
      <c r="F143" s="4">
        <v>10</v>
      </c>
      <c r="G143" s="4">
        <v>16</v>
      </c>
      <c r="H143" s="4">
        <v>49</v>
      </c>
      <c r="I143" s="4">
        <v>55</v>
      </c>
      <c r="J143" s="8">
        <v>45</v>
      </c>
      <c r="K143" s="4" t="s">
        <v>26</v>
      </c>
      <c r="L143" s="4" t="e">
        <f>IF(#REF!=#REF!,IF(K143="Stroke",IF(K144="Stroke",IF((J144-J143)&lt;0,1000+J144-J143,J144-J143),""),""),"")</f>
        <v>#REF!</v>
      </c>
      <c r="M143" s="4" t="s">
        <v>21</v>
      </c>
      <c r="N143" s="4" t="s">
        <v>27</v>
      </c>
      <c r="O143" s="4">
        <v>4</v>
      </c>
      <c r="P143" s="4" t="e">
        <f>IF(#REF!=#REF!,IF(K143="Stroke",IF(K144="Stroke",IF(#REF!=#REF!,IF(Q143=Q144,IF((J144-J143)&lt;0,1000+J144-J143-O143,J144-J143-O143),""),""),""),""),"")</f>
        <v>#REF!</v>
      </c>
      <c r="Q143" s="4">
        <v>1</v>
      </c>
      <c r="R143" s="8" t="e">
        <f>IF(#REF!&lt;&gt;#REF!,COUNTIFS($M$2:$M$988,$M$2,$C$2:$C$988,#REF!),"")</f>
        <v>#REF!</v>
      </c>
      <c r="S143" s="8" t="e">
        <f>IF(R143&lt;&gt;"",IF(R143=1,"",COUNTIFS($Q$2:$Q$988,"&gt;40",$C$2:$C$988,#REF!)),"")</f>
        <v>#REF!</v>
      </c>
      <c r="T143" s="4"/>
      <c r="U143" s="9"/>
      <c r="V143" s="1"/>
      <c r="W143" s="1"/>
      <c r="X143" s="1"/>
      <c r="Y143" s="3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s="8" customFormat="1" x14ac:dyDescent="0.25">
      <c r="A144" s="8">
        <f t="shared" si="6"/>
        <v>60595</v>
      </c>
      <c r="B144" s="14" t="str">
        <f t="shared" si="7"/>
        <v>2017210164955</v>
      </c>
      <c r="C144" s="8" t="str">
        <f t="shared" si="8"/>
        <v>2017210</v>
      </c>
      <c r="D144" s="4">
        <v>2017</v>
      </c>
      <c r="E144" s="4">
        <v>2</v>
      </c>
      <c r="F144" s="4">
        <v>10</v>
      </c>
      <c r="G144" s="4">
        <v>16</v>
      </c>
      <c r="H144" s="4">
        <v>49</v>
      </c>
      <c r="I144" s="4">
        <v>55</v>
      </c>
      <c r="J144" s="8">
        <v>45</v>
      </c>
      <c r="K144" s="4" t="s">
        <v>26</v>
      </c>
      <c r="L144" s="8" t="e">
        <f>IF(#REF!=#REF!,IF(K144="Stroke",IF(K145="Stroke",IF((J145-J144)&lt;0,1000+J145-J144,J145-J144),""),""),"")</f>
        <v>#REF!</v>
      </c>
      <c r="M144" s="4" t="s">
        <v>21</v>
      </c>
      <c r="N144" s="4" t="s">
        <v>27</v>
      </c>
      <c r="O144" s="4">
        <v>4</v>
      </c>
      <c r="P144" s="8" t="e">
        <f>IF(#REF!=#REF!,IF(K144="Stroke",IF(K145="Stroke",IF(#REF!=#REF!,IF(Q144=Q145,IF((J145-J144)&lt;0,1000+J145-J144-O144,J145-J144-O144),""),""),""),""),"")</f>
        <v>#REF!</v>
      </c>
      <c r="Q144" s="4">
        <v>1</v>
      </c>
      <c r="R144" s="8" t="e">
        <f>IF(#REF!&lt;&gt;#REF!,COUNTIFS($K$112:$K$1378,$K$112,#REF!,#REF!),"")</f>
        <v>#REF!</v>
      </c>
      <c r="S144" s="8" t="e">
        <f>IF(AND(#REF!&lt;&gt;#REF!,#REF!=#REF!,M144="positive",M145="negative"),1,"")</f>
        <v>#REF!</v>
      </c>
      <c r="T144" s="8" t="e">
        <f>IF(AND(#REF!=#REF!,K:K="stroke",M:M="positive",S144&lt;&gt;"1"),1,"")</f>
        <v>#REF!</v>
      </c>
      <c r="U144" s="8" t="e">
        <f>IF((AND(R144&lt;&gt;"",W144&lt;&gt;1,K:K="stroke",M:M="negative",#REF!=#REF!)),IF(W144&lt;&gt;0,"",1),"")</f>
        <v>#REF!</v>
      </c>
      <c r="V144" s="8" t="e">
        <f>IF(R144="","",(SUM(S144:U144)+W144))</f>
        <v>#REF!</v>
      </c>
      <c r="W144" s="8" t="e">
        <f>IF(#REF!&lt;&gt;#REF!,COUNTIFS($K$112:$K$1378,"up",#REF!,#REF!),"")</f>
        <v>#REF!</v>
      </c>
      <c r="X144" s="8" t="e">
        <f>IF(#REF!&lt;&gt;#REF!,COUNTIFS($K$112:$K$1378,"SRS",#REF!,#REF!),"")</f>
        <v>#REF!</v>
      </c>
      <c r="Y144" s="8" t="e">
        <f>IF(R144&lt;&gt;"",IF(R144=1,"",COUNTIFS($O$112:$O$1378,"&gt;40",#REF!,#REF!)),"")</f>
        <v>#REF!</v>
      </c>
      <c r="Z144" s="4"/>
      <c r="AA144" s="9"/>
      <c r="AB144" s="4"/>
      <c r="AC144" s="4"/>
      <c r="AD144" s="4"/>
      <c r="AE144" s="4"/>
      <c r="AF144" s="4"/>
      <c r="AG144" s="4"/>
      <c r="AH144" s="4"/>
    </row>
    <row r="145" spans="1:34" s="8" customFormat="1" x14ac:dyDescent="0.25">
      <c r="A145" s="1">
        <f t="shared" si="6"/>
        <v>60595</v>
      </c>
      <c r="B145" s="2" t="str">
        <f t="shared" si="7"/>
        <v>2017210164955</v>
      </c>
      <c r="C145" s="8" t="str">
        <f t="shared" si="8"/>
        <v>2017210</v>
      </c>
      <c r="D145" s="4">
        <v>2017</v>
      </c>
      <c r="E145" s="4">
        <v>2</v>
      </c>
      <c r="F145" s="4">
        <v>10</v>
      </c>
      <c r="G145" s="4">
        <v>16</v>
      </c>
      <c r="H145" s="4">
        <v>49</v>
      </c>
      <c r="I145" s="4">
        <v>55</v>
      </c>
      <c r="J145" s="8">
        <v>123</v>
      </c>
      <c r="K145" s="4" t="s">
        <v>26</v>
      </c>
      <c r="L145" s="4" t="e">
        <f>IF(#REF!=#REF!,IF(K145="Stroke",IF(K146="Stroke",IF((J146-J145)&lt;0,1000+J146-J145,J146-J145),""),""),"")</f>
        <v>#REF!</v>
      </c>
      <c r="M145" s="4" t="s">
        <v>21</v>
      </c>
      <c r="N145" s="4" t="s">
        <v>27</v>
      </c>
      <c r="O145" s="4">
        <v>6</v>
      </c>
      <c r="P145" s="4" t="e">
        <f>IF(#REF!=#REF!,IF(K145="Stroke",IF(K146="Stroke",IF(#REF!=#REF!,IF(Q145=Q146,IF((J146-J145)&lt;0,1000+J146-J145-O145,J146-J145-O145),""),""),""),""),"")</f>
        <v>#REF!</v>
      </c>
      <c r="Q145" s="4">
        <v>1</v>
      </c>
      <c r="R145" s="8" t="e">
        <f>IF(#REF!&lt;&gt;#REF!,COUNTIFS($M$2:$M$988,$M$2,$C$2:$C$988,#REF!),"")</f>
        <v>#REF!</v>
      </c>
      <c r="S145" s="8" t="e">
        <f>IF(R145&lt;&gt;"",IF(R145=1,"",COUNTIFS($Q$2:$Q$988,"&gt;40",$C$2:$C$988,#REF!)),"")</f>
        <v>#REF!</v>
      </c>
      <c r="T145" s="4"/>
      <c r="U145" s="9"/>
      <c r="V145" s="1"/>
      <c r="W145" s="1"/>
      <c r="X145" s="1"/>
      <c r="Y145" s="3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 s="8" customFormat="1" x14ac:dyDescent="0.25">
      <c r="A146" s="8">
        <f t="shared" si="6"/>
        <v>60595</v>
      </c>
      <c r="B146" s="14" t="str">
        <f t="shared" si="7"/>
        <v>2017210164955</v>
      </c>
      <c r="C146" s="8" t="str">
        <f t="shared" si="8"/>
        <v>2017210</v>
      </c>
      <c r="D146" s="4">
        <v>2017</v>
      </c>
      <c r="E146" s="4">
        <v>2</v>
      </c>
      <c r="F146" s="4">
        <v>10</v>
      </c>
      <c r="G146" s="4">
        <v>16</v>
      </c>
      <c r="H146" s="4">
        <v>49</v>
      </c>
      <c r="I146" s="4">
        <v>55</v>
      </c>
      <c r="J146" s="8">
        <v>123</v>
      </c>
      <c r="K146" s="4" t="s">
        <v>26</v>
      </c>
      <c r="L146" s="8" t="e">
        <f>IF(#REF!=#REF!,IF(K146="Stroke",IF(K147="Stroke",IF((J147-J146)&lt;0,1000+J147-J146,J147-J146),""),""),"")</f>
        <v>#REF!</v>
      </c>
      <c r="M146" s="4" t="s">
        <v>21</v>
      </c>
      <c r="N146" s="4" t="s">
        <v>27</v>
      </c>
      <c r="O146" s="4">
        <v>6</v>
      </c>
      <c r="P146" s="8" t="e">
        <f>IF(#REF!=#REF!,IF(K146="Stroke",IF(K147="Stroke",IF(#REF!=#REF!,IF(Q146=Q147,IF((J147-J146)&lt;0,1000+J147-J146-O146,J147-J146-O146),""),""),""),""),"")</f>
        <v>#REF!</v>
      </c>
      <c r="Q146" s="4">
        <v>1</v>
      </c>
      <c r="R146" s="8" t="e">
        <f>IF(#REF!&lt;&gt;#REF!,COUNTIFS($K$112:$K$1378,$K$112,#REF!,#REF!),"")</f>
        <v>#REF!</v>
      </c>
      <c r="S146" s="8" t="e">
        <f>IF(AND(#REF!&lt;&gt;#REF!,#REF!=#REF!,M146="positive",M147="negative"),1,"")</f>
        <v>#REF!</v>
      </c>
      <c r="T146" s="8" t="e">
        <f>IF(AND(#REF!=#REF!,K:K="stroke",M:M="positive",S146&lt;&gt;"1"),1,"")</f>
        <v>#REF!</v>
      </c>
      <c r="U146" s="8" t="e">
        <f>IF((AND(R146&lt;&gt;"",W146&lt;&gt;1,K:K="stroke",M:M="negative",#REF!=#REF!)),IF(W146&lt;&gt;0,"",1),"")</f>
        <v>#REF!</v>
      </c>
      <c r="V146" s="8" t="e">
        <f>IF(R146="","",(SUM(S146:U146)+W146))</f>
        <v>#REF!</v>
      </c>
      <c r="W146" s="8" t="e">
        <f>IF(#REF!&lt;&gt;#REF!,COUNTIFS($K$112:$K$1378,"up",#REF!,#REF!),"")</f>
        <v>#REF!</v>
      </c>
      <c r="X146" s="8" t="e">
        <f>IF(#REF!&lt;&gt;#REF!,COUNTIFS($K$112:$K$1378,"SRS",#REF!,#REF!),"")</f>
        <v>#REF!</v>
      </c>
      <c r="Y146" s="8" t="e">
        <f>IF(R146&lt;&gt;"",IF(R146=1,"",COUNTIFS($O$112:$O$1378,"&gt;40",#REF!,#REF!)),"")</f>
        <v>#REF!</v>
      </c>
      <c r="Z146" s="4"/>
      <c r="AA146" s="9"/>
      <c r="AB146" s="4"/>
      <c r="AC146" s="4"/>
      <c r="AD146" s="4"/>
      <c r="AE146" s="4"/>
      <c r="AF146" s="4"/>
      <c r="AG146" s="4"/>
      <c r="AH146" s="4"/>
    </row>
    <row r="147" spans="1:34" s="8" customFormat="1" x14ac:dyDescent="0.25">
      <c r="A147" s="1">
        <f t="shared" si="6"/>
        <v>60595</v>
      </c>
      <c r="B147" s="2" t="str">
        <f t="shared" si="7"/>
        <v>2017210164955</v>
      </c>
      <c r="C147" s="8" t="str">
        <f t="shared" si="8"/>
        <v>2017210</v>
      </c>
      <c r="D147" s="4">
        <v>2017</v>
      </c>
      <c r="E147" s="4">
        <v>2</v>
      </c>
      <c r="F147" s="4">
        <v>10</v>
      </c>
      <c r="G147" s="4">
        <v>16</v>
      </c>
      <c r="H147" s="4">
        <v>49</v>
      </c>
      <c r="I147" s="4">
        <v>55</v>
      </c>
      <c r="J147" s="8">
        <v>193</v>
      </c>
      <c r="K147" s="4" t="s">
        <v>26</v>
      </c>
      <c r="L147" s="4" t="e">
        <f>IF(#REF!=#REF!,IF(K147="Stroke",IF(K148="Stroke",IF((J148-J147)&lt;0,1000+J148-J147,J148-J147),""),""),"")</f>
        <v>#REF!</v>
      </c>
      <c r="M147" s="4" t="s">
        <v>21</v>
      </c>
      <c r="N147" s="4" t="s">
        <v>27</v>
      </c>
      <c r="O147" s="4">
        <v>3</v>
      </c>
      <c r="P147" s="4" t="e">
        <f>IF(#REF!=#REF!,IF(K147="Stroke",IF(K148="Stroke",IF(#REF!=#REF!,IF(Q147=Q148,IF((J148-J147)&lt;0,1000+J148-J147-O147,J148-J147-O147),""),""),""),""),"")</f>
        <v>#REF!</v>
      </c>
      <c r="Q147" s="4">
        <v>1</v>
      </c>
      <c r="R147" s="8" t="e">
        <f>IF(#REF!&lt;&gt;#REF!,COUNTIFS($M$2:$M$988,$M$2,$C$2:$C$988,#REF!),"")</f>
        <v>#REF!</v>
      </c>
      <c r="S147" s="8" t="e">
        <f>IF(R147&lt;&gt;"",IF(R147=1,"",COUNTIFS($Q$2:$Q$988,"&gt;40",$C$2:$C$988,#REF!)),"")</f>
        <v>#REF!</v>
      </c>
      <c r="T147" s="4"/>
      <c r="U147" s="9"/>
      <c r="V147" s="1"/>
      <c r="W147" s="1"/>
      <c r="X147" s="1"/>
      <c r="Y147" s="3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 s="7" customFormat="1" x14ac:dyDescent="0.25">
      <c r="A148" s="8">
        <f t="shared" si="6"/>
        <v>60595</v>
      </c>
      <c r="B148" s="14" t="str">
        <f t="shared" si="7"/>
        <v>2017210164955</v>
      </c>
      <c r="C148" s="8" t="str">
        <f t="shared" si="8"/>
        <v>2017210</v>
      </c>
      <c r="D148" s="4">
        <v>2017</v>
      </c>
      <c r="E148" s="4">
        <v>2</v>
      </c>
      <c r="F148" s="4">
        <v>10</v>
      </c>
      <c r="G148" s="4">
        <v>16</v>
      </c>
      <c r="H148" s="4">
        <v>49</v>
      </c>
      <c r="I148" s="4">
        <v>55</v>
      </c>
      <c r="J148" s="8">
        <v>193</v>
      </c>
      <c r="K148" s="4" t="s">
        <v>26</v>
      </c>
      <c r="L148" s="8" t="e">
        <f>IF(#REF!=#REF!,IF(K148="Stroke",IF(K149="Stroke",IF((J149-J148)&lt;0,1000+J149-J148,J149-J148),""),""),"")</f>
        <v>#REF!</v>
      </c>
      <c r="M148" s="4" t="s">
        <v>21</v>
      </c>
      <c r="N148" s="4" t="s">
        <v>27</v>
      </c>
      <c r="O148" s="4">
        <v>3</v>
      </c>
      <c r="P148" s="8" t="e">
        <f>IF(#REF!=#REF!,IF(K148="Stroke",IF(K149="Stroke",IF(#REF!=#REF!,IF(Q148=Q149,IF((J149-J148)&lt;0,1000+J149-J148-O148,J149-J148-O148),""),""),""),""),"")</f>
        <v>#REF!</v>
      </c>
      <c r="Q148" s="4">
        <v>1</v>
      </c>
      <c r="R148" s="8" t="e">
        <f>IF(#REF!&lt;&gt;#REF!,COUNTIFS($K$112:$K$1378,$K$112,#REF!,#REF!),"")</f>
        <v>#REF!</v>
      </c>
      <c r="S148" s="8" t="e">
        <f>IF(AND(#REF!&lt;&gt;#REF!,#REF!=#REF!,M148="positive",M149="negative"),1,"")</f>
        <v>#REF!</v>
      </c>
      <c r="T148" s="8" t="e">
        <f>IF(AND(#REF!=#REF!,K:K="stroke",M:M="positive",S148&lt;&gt;"1"),1,"")</f>
        <v>#REF!</v>
      </c>
      <c r="U148" s="8" t="e">
        <f>IF((AND(R148&lt;&gt;"",W148&lt;&gt;1,K:K="stroke",M:M="negative",#REF!=#REF!)),IF(W148&lt;&gt;0,"",1),"")</f>
        <v>#REF!</v>
      </c>
      <c r="V148" s="8" t="e">
        <f>IF(R148="","",(SUM(S148:U148)+W148))</f>
        <v>#REF!</v>
      </c>
      <c r="W148" s="8" t="e">
        <f>IF(#REF!&lt;&gt;#REF!,COUNTIFS($K$112:$K$1378,"up",#REF!,#REF!),"")</f>
        <v>#REF!</v>
      </c>
      <c r="X148" s="8" t="e">
        <f>IF(#REF!&lt;&gt;#REF!,COUNTIFS($K$112:$K$1378,"SRS",#REF!,#REF!),"")</f>
        <v>#REF!</v>
      </c>
      <c r="Y148" s="8" t="e">
        <f>IF(R148&lt;&gt;"",IF(R148=1,"",COUNTIFS($O$112:$O$1378,"&gt;40",#REF!,#REF!)),"")</f>
        <v>#REF!</v>
      </c>
      <c r="Z148" s="4"/>
      <c r="AA148" s="9"/>
      <c r="AB148" s="4"/>
      <c r="AC148" s="4"/>
      <c r="AD148" s="4"/>
      <c r="AE148" s="4"/>
      <c r="AF148" s="4"/>
      <c r="AG148" s="4"/>
      <c r="AH148" s="4"/>
    </row>
    <row r="149" spans="1:34" s="8" customFormat="1" x14ac:dyDescent="0.25">
      <c r="A149" s="1">
        <f t="shared" si="6"/>
        <v>60595</v>
      </c>
      <c r="B149" s="2" t="str">
        <f t="shared" si="7"/>
        <v>2017210164955</v>
      </c>
      <c r="C149" s="8" t="str">
        <f t="shared" si="8"/>
        <v>2017210</v>
      </c>
      <c r="D149" s="4">
        <v>2017</v>
      </c>
      <c r="E149" s="4">
        <v>2</v>
      </c>
      <c r="F149" s="4">
        <v>10</v>
      </c>
      <c r="G149" s="4">
        <v>16</v>
      </c>
      <c r="H149" s="4">
        <v>49</v>
      </c>
      <c r="I149" s="4">
        <v>55</v>
      </c>
      <c r="J149" s="8">
        <v>248</v>
      </c>
      <c r="K149" s="4" t="s">
        <v>26</v>
      </c>
      <c r="L149" s="4" t="e">
        <f>IF(#REF!=#REF!,IF(K149="Stroke",IF(K150="Stroke",IF((J150-J149)&lt;0,1000+J150-J149,J150-J149),""),""),"")</f>
        <v>#REF!</v>
      </c>
      <c r="M149" s="4" t="s">
        <v>21</v>
      </c>
      <c r="N149" s="4" t="s">
        <v>27</v>
      </c>
      <c r="O149" s="4">
        <v>15</v>
      </c>
      <c r="P149" s="4" t="e">
        <f>IF(#REF!=#REF!,IF(K149="Stroke",IF(K150="Stroke",IF(#REF!=#REF!,IF(Q149=Q150,IF((J150-J149)&lt;0,1000+J150-J149-O149,J150-J149-O149),""),""),""),""),"")</f>
        <v>#REF!</v>
      </c>
      <c r="Q149" s="4">
        <v>1</v>
      </c>
      <c r="R149" s="8" t="e">
        <f>IF(#REF!&lt;&gt;#REF!,COUNTIFS($M$2:$M$988,$M$2,$C$2:$C$988,#REF!),"")</f>
        <v>#REF!</v>
      </c>
      <c r="S149" s="8" t="e">
        <f>IF(R149&lt;&gt;"",IF(R149=1,"",COUNTIFS($Q$2:$Q$988,"&gt;40",$C$2:$C$988,#REF!)),"")</f>
        <v>#REF!</v>
      </c>
      <c r="T149" s="4"/>
      <c r="U149" s="9"/>
      <c r="V149" s="1"/>
      <c r="W149" s="1"/>
      <c r="X149" s="1"/>
      <c r="Y149" s="3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s="8" customFormat="1" x14ac:dyDescent="0.25">
      <c r="A150" s="8">
        <f t="shared" si="6"/>
        <v>60595</v>
      </c>
      <c r="B150" s="14" t="str">
        <f t="shared" si="7"/>
        <v>2017210164955</v>
      </c>
      <c r="C150" s="8" t="str">
        <f t="shared" si="8"/>
        <v>2017210</v>
      </c>
      <c r="D150" s="4">
        <v>2017</v>
      </c>
      <c r="E150" s="4">
        <v>2</v>
      </c>
      <c r="F150" s="4">
        <v>10</v>
      </c>
      <c r="G150" s="4">
        <v>16</v>
      </c>
      <c r="H150" s="4">
        <v>49</v>
      </c>
      <c r="I150" s="4">
        <v>55</v>
      </c>
      <c r="J150" s="8">
        <v>248</v>
      </c>
      <c r="K150" s="4" t="s">
        <v>26</v>
      </c>
      <c r="L150" s="8" t="e">
        <f>IF(#REF!=#REF!,IF(K150="Stroke",IF(K151="Stroke",IF((J151-J150)&lt;0,1000+J151-J150,J151-J150),""),""),"")</f>
        <v>#REF!</v>
      </c>
      <c r="M150" s="4" t="s">
        <v>21</v>
      </c>
      <c r="N150" s="4" t="s">
        <v>27</v>
      </c>
      <c r="O150" s="4">
        <v>15</v>
      </c>
      <c r="P150" s="8" t="e">
        <f>IF(#REF!=#REF!,IF(K150="Stroke",IF(K151="Stroke",IF(#REF!=#REF!,IF(Q150=Q151,IF((J151-J150)&lt;0,1000+J151-J150-O150,J151-J150-O150),""),""),""),""),"")</f>
        <v>#REF!</v>
      </c>
      <c r="Q150" s="4">
        <v>1</v>
      </c>
      <c r="R150" s="8" t="e">
        <f>IF(#REF!&lt;&gt;#REF!,COUNTIFS($K$112:$K$1378,$K$112,#REF!,#REF!),"")</f>
        <v>#REF!</v>
      </c>
      <c r="S150" s="8" t="e">
        <f>IF(AND(#REF!&lt;&gt;#REF!,#REF!=#REF!,M150="positive",M151="negative"),1,"")</f>
        <v>#REF!</v>
      </c>
      <c r="T150" s="8" t="e">
        <f>IF(AND(#REF!=#REF!,K:K="stroke",M:M="positive",S150&lt;&gt;"1"),1,"")</f>
        <v>#REF!</v>
      </c>
      <c r="U150" s="8" t="e">
        <f>IF((AND(R150&lt;&gt;"",W150&lt;&gt;1,K:K="stroke",M:M="negative",#REF!=#REF!)),IF(W150&lt;&gt;0,"",1),"")</f>
        <v>#REF!</v>
      </c>
      <c r="V150" s="8" t="e">
        <f>IF(R150="","",(SUM(S150:U150)+W150))</f>
        <v>#REF!</v>
      </c>
      <c r="W150" s="8" t="e">
        <f>IF(#REF!&lt;&gt;#REF!,COUNTIFS($K$112:$K$1378,"up",#REF!,#REF!),"")</f>
        <v>#REF!</v>
      </c>
      <c r="X150" s="8" t="e">
        <f>IF(#REF!&lt;&gt;#REF!,COUNTIFS($K$112:$K$1378,"SRS",#REF!,#REF!),"")</f>
        <v>#REF!</v>
      </c>
      <c r="Y150" s="8" t="e">
        <f>IF(R150&lt;&gt;"",IF(R150=1,"",COUNTIFS($O$112:$O$1378,"&gt;40",#REF!,#REF!)),"")</f>
        <v>#REF!</v>
      </c>
      <c r="Z150" s="4"/>
      <c r="AA150" s="9"/>
      <c r="AB150" s="4"/>
      <c r="AC150" s="4"/>
      <c r="AD150" s="4"/>
      <c r="AE150" s="4"/>
      <c r="AF150" s="4"/>
      <c r="AG150" s="4"/>
      <c r="AH150" s="4"/>
    </row>
    <row r="151" spans="1:34" s="8" customFormat="1" x14ac:dyDescent="0.25">
      <c r="A151" s="1">
        <f t="shared" si="6"/>
        <v>60595</v>
      </c>
      <c r="B151" s="2" t="str">
        <f t="shared" si="7"/>
        <v>2017210164955</v>
      </c>
      <c r="C151" s="8" t="str">
        <f t="shared" si="8"/>
        <v>2017210</v>
      </c>
      <c r="D151" s="4">
        <v>2017</v>
      </c>
      <c r="E151" s="4">
        <v>2</v>
      </c>
      <c r="F151" s="4">
        <v>10</v>
      </c>
      <c r="G151" s="4">
        <v>16</v>
      </c>
      <c r="H151" s="4">
        <v>49</v>
      </c>
      <c r="I151" s="4">
        <v>55</v>
      </c>
      <c r="J151" s="8">
        <v>253</v>
      </c>
      <c r="K151" s="4" t="s">
        <v>29</v>
      </c>
      <c r="L151" s="4" t="e">
        <f>IF(#REF!=#REF!,IF(K151="Stroke",IF(K152="Stroke",IF((J152-J151)&lt;0,1000+J152-J151,J152-J151),""),""),"")</f>
        <v>#REF!</v>
      </c>
      <c r="M151" s="4" t="s">
        <v>21</v>
      </c>
      <c r="N151" s="4" t="s">
        <v>27</v>
      </c>
      <c r="O151" s="4">
        <v>0</v>
      </c>
      <c r="P151" s="4" t="e">
        <f>IF(#REF!=#REF!,IF(K151="Stroke",IF(K152="Stroke",IF(#REF!=#REF!,IF(Q151=Q152,IF((J152-J151)&lt;0,1000+J152-J151-O151,J152-J151-O151),""),""),""),""),"")</f>
        <v>#REF!</v>
      </c>
      <c r="Q151" s="4">
        <v>1</v>
      </c>
      <c r="R151" s="8" t="e">
        <f>IF(#REF!&lt;&gt;#REF!,COUNTIFS($M$2:$M$988,$M$2,$C$2:$C$988,#REF!),"")</f>
        <v>#REF!</v>
      </c>
      <c r="S151" s="8" t="e">
        <f>IF(R151&lt;&gt;"",IF(R151=1,"",COUNTIFS($Q$2:$Q$988,"&gt;40",$C$2:$C$988,#REF!)),"")</f>
        <v>#REF!</v>
      </c>
      <c r="T151" s="4"/>
      <c r="U151" s="9"/>
      <c r="V151" s="1"/>
      <c r="W151" s="1"/>
      <c r="X151" s="1"/>
      <c r="Y151" s="3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 s="8" customFormat="1" x14ac:dyDescent="0.25">
      <c r="A152" s="8">
        <f t="shared" si="6"/>
        <v>60595</v>
      </c>
      <c r="B152" s="14" t="str">
        <f t="shared" si="7"/>
        <v>2017210164955</v>
      </c>
      <c r="C152" s="8" t="str">
        <f t="shared" si="8"/>
        <v>2017210</v>
      </c>
      <c r="D152" s="4">
        <v>2017</v>
      </c>
      <c r="E152" s="4">
        <v>2</v>
      </c>
      <c r="F152" s="4">
        <v>10</v>
      </c>
      <c r="G152" s="4">
        <v>16</v>
      </c>
      <c r="H152" s="4">
        <v>49</v>
      </c>
      <c r="I152" s="4">
        <v>55</v>
      </c>
      <c r="J152" s="8">
        <v>253</v>
      </c>
      <c r="K152" s="4" t="s">
        <v>29</v>
      </c>
      <c r="L152" s="8" t="e">
        <f>IF(#REF!=#REF!,IF(K152="Stroke",IF(K153="Stroke",IF((J153-J152)&lt;0,1000+J153-J152,J153-J152),""),""),"")</f>
        <v>#REF!</v>
      </c>
      <c r="M152" s="4" t="s">
        <v>21</v>
      </c>
      <c r="N152" s="4" t="s">
        <v>27</v>
      </c>
      <c r="O152" s="4">
        <v>0</v>
      </c>
      <c r="P152" s="8" t="e">
        <f>IF(#REF!=#REF!,IF(K152="Stroke",IF(K153="Stroke",IF(#REF!=#REF!,IF(Q152=Q153,IF((J153-J152)&lt;0,1000+J153-J152-O152,J153-J152-O152),""),""),""),""),"")</f>
        <v>#REF!</v>
      </c>
      <c r="Q152" s="4">
        <v>1</v>
      </c>
      <c r="R152" s="8" t="e">
        <f>IF(#REF!&lt;&gt;#REF!,COUNTIFS($K$112:$K$1378,$K$112,#REF!,#REF!),"")</f>
        <v>#REF!</v>
      </c>
      <c r="S152" s="8" t="e">
        <f>IF(AND(#REF!&lt;&gt;#REF!,#REF!=#REF!,M152="positive",M153="negative"),1,"")</f>
        <v>#REF!</v>
      </c>
      <c r="T152" s="8" t="e">
        <f>IF(AND(#REF!=#REF!,K:K="stroke",M:M="positive",S152&lt;&gt;"1"),1,"")</f>
        <v>#REF!</v>
      </c>
      <c r="U152" s="8" t="e">
        <f>IF((AND(R152&lt;&gt;"",W152&lt;&gt;1,K:K="stroke",M:M="negative",#REF!=#REF!)),IF(W152&lt;&gt;0,"",1),"")</f>
        <v>#REF!</v>
      </c>
      <c r="V152" s="8" t="e">
        <f>IF(R152="","",(SUM(S152:U152)+W152))</f>
        <v>#REF!</v>
      </c>
      <c r="W152" s="8" t="e">
        <f>IF(#REF!&lt;&gt;#REF!,COUNTIFS($K$112:$K$1378,"up",#REF!,#REF!),"")</f>
        <v>#REF!</v>
      </c>
      <c r="X152" s="8" t="e">
        <f>IF(#REF!&lt;&gt;#REF!,COUNTIFS($K$112:$K$1378,"SRS",#REF!,#REF!),"")</f>
        <v>#REF!</v>
      </c>
      <c r="Y152" s="8" t="e">
        <f>IF(R152&lt;&gt;"",IF(R152=1,"",COUNTIFS($O$112:$O$1378,"&gt;40",#REF!,#REF!)),"")</f>
        <v>#REF!</v>
      </c>
      <c r="Z152" s="4"/>
      <c r="AA152" s="9"/>
      <c r="AB152" s="4"/>
      <c r="AC152" s="4"/>
      <c r="AD152" s="4"/>
      <c r="AE152" s="4"/>
      <c r="AF152" s="4"/>
      <c r="AG152" s="4"/>
      <c r="AH152" s="4"/>
    </row>
    <row r="153" spans="1:34" s="8" customFormat="1" x14ac:dyDescent="0.25">
      <c r="A153" s="1">
        <f t="shared" si="6"/>
        <v>60595</v>
      </c>
      <c r="B153" s="2" t="str">
        <f t="shared" si="7"/>
        <v>2017210164955</v>
      </c>
      <c r="C153" s="8" t="str">
        <f t="shared" si="8"/>
        <v>2017210</v>
      </c>
      <c r="D153" s="4">
        <v>2017</v>
      </c>
      <c r="E153" s="4">
        <v>2</v>
      </c>
      <c r="F153" s="4">
        <v>10</v>
      </c>
      <c r="G153" s="4">
        <v>16</v>
      </c>
      <c r="H153" s="4">
        <v>49</v>
      </c>
      <c r="I153" s="4">
        <v>55</v>
      </c>
      <c r="J153" s="8">
        <v>257</v>
      </c>
      <c r="K153" s="4" t="s">
        <v>29</v>
      </c>
      <c r="L153" s="4" t="e">
        <f>IF(#REF!=#REF!,IF(K153="Stroke",IF(K154="Stroke",IF((J154-J153)&lt;0,1000+J154-J153,J154-J153),""),""),"")</f>
        <v>#REF!</v>
      </c>
      <c r="M153" s="4" t="s">
        <v>21</v>
      </c>
      <c r="N153" s="4" t="s">
        <v>27</v>
      </c>
      <c r="O153" s="4">
        <v>0</v>
      </c>
      <c r="P153" s="4" t="e">
        <f>IF(#REF!=#REF!,IF(K153="Stroke",IF(K154="Stroke",IF(#REF!=#REF!,IF(Q153=Q154,IF((J154-J153)&lt;0,1000+J154-J153-O153,J154-J153-O153),""),""),""),""),"")</f>
        <v>#REF!</v>
      </c>
      <c r="Q153" s="4">
        <v>1</v>
      </c>
      <c r="R153" s="8" t="e">
        <f>IF(#REF!&lt;&gt;#REF!,COUNTIFS($M$2:$M$988,$M$2,$C$2:$C$988,#REF!),"")</f>
        <v>#REF!</v>
      </c>
      <c r="S153" s="8" t="e">
        <f>IF(R153&lt;&gt;"",IF(R153=1,"",COUNTIFS($Q$2:$Q$988,"&gt;40",$C$2:$C$988,#REF!)),"")</f>
        <v>#REF!</v>
      </c>
      <c r="T153" s="4"/>
      <c r="U153" s="9"/>
      <c r="V153" s="1"/>
      <c r="W153" s="1"/>
      <c r="X153" s="1"/>
      <c r="Y153" s="3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 s="8" customFormat="1" x14ac:dyDescent="0.25">
      <c r="A154" s="8">
        <f t="shared" si="6"/>
        <v>60595</v>
      </c>
      <c r="B154" s="14" t="str">
        <f t="shared" si="7"/>
        <v>2017210164955</v>
      </c>
      <c r="C154" s="8" t="str">
        <f t="shared" si="8"/>
        <v>2017210</v>
      </c>
      <c r="D154" s="4">
        <v>2017</v>
      </c>
      <c r="E154" s="4">
        <v>2</v>
      </c>
      <c r="F154" s="4">
        <v>10</v>
      </c>
      <c r="G154" s="4">
        <v>16</v>
      </c>
      <c r="H154" s="4">
        <v>49</v>
      </c>
      <c r="I154" s="4">
        <v>55</v>
      </c>
      <c r="J154" s="8">
        <v>257</v>
      </c>
      <c r="K154" s="4" t="s">
        <v>29</v>
      </c>
      <c r="L154" s="8" t="e">
        <f>IF(#REF!=#REF!,IF(K154="Stroke",IF(K155="Stroke",IF((J155-J154)&lt;0,1000+J155-J154,J155-J154),""),""),"")</f>
        <v>#REF!</v>
      </c>
      <c r="M154" s="4" t="s">
        <v>21</v>
      </c>
      <c r="N154" s="4" t="s">
        <v>27</v>
      </c>
      <c r="O154" s="4">
        <v>0</v>
      </c>
      <c r="P154" s="8" t="e">
        <f>IF(#REF!=#REF!,IF(K154="Stroke",IF(K155="Stroke",IF(#REF!=#REF!,IF(Q154=Q155,IF((J155-J154)&lt;0,1000+J155-J154-O154,J155-J154-O154),""),""),""),""),"")</f>
        <v>#REF!</v>
      </c>
      <c r="Q154" s="4">
        <v>1</v>
      </c>
      <c r="R154" s="8" t="e">
        <f>IF(#REF!&lt;&gt;#REF!,COUNTIFS($K$112:$K$1378,$K$112,#REF!,#REF!),"")</f>
        <v>#REF!</v>
      </c>
      <c r="S154" s="8" t="e">
        <f>IF(AND(#REF!&lt;&gt;#REF!,#REF!=#REF!,M154="positive",M155="negative"),1,"")</f>
        <v>#REF!</v>
      </c>
      <c r="T154" s="8" t="e">
        <f>IF(AND(#REF!=#REF!,K:K="stroke",M:M="positive",S154&lt;&gt;"1"),1,"")</f>
        <v>#REF!</v>
      </c>
      <c r="U154" s="8" t="e">
        <f>IF((AND(R154&lt;&gt;"",W154&lt;&gt;1,K:K="stroke",M:M="negative",#REF!=#REF!)),IF(W154&lt;&gt;0,"",1),"")</f>
        <v>#REF!</v>
      </c>
      <c r="V154" s="8" t="e">
        <f>IF(R154="","",(SUM(S154:U154)+W154))</f>
        <v>#REF!</v>
      </c>
      <c r="W154" s="8" t="e">
        <f>IF(#REF!&lt;&gt;#REF!,COUNTIFS($K$112:$K$1378,"up",#REF!,#REF!),"")</f>
        <v>#REF!</v>
      </c>
      <c r="X154" s="8" t="e">
        <f>IF(#REF!&lt;&gt;#REF!,COUNTIFS($K$112:$K$1378,"SRS",#REF!,#REF!),"")</f>
        <v>#REF!</v>
      </c>
      <c r="Y154" s="8" t="e">
        <f>IF(R154&lt;&gt;"",IF(R154=1,"",COUNTIFS($O$112:$O$1378,"&gt;40",#REF!,#REF!)),"")</f>
        <v>#REF!</v>
      </c>
      <c r="Z154" s="4"/>
      <c r="AA154" s="9"/>
      <c r="AB154" s="4"/>
      <c r="AC154" s="4"/>
      <c r="AD154" s="4"/>
      <c r="AE154" s="4"/>
      <c r="AF154" s="4"/>
      <c r="AG154" s="4"/>
      <c r="AH154" s="4"/>
    </row>
    <row r="155" spans="1:34" s="8" customFormat="1" x14ac:dyDescent="0.25">
      <c r="A155" s="1">
        <f t="shared" si="6"/>
        <v>60595</v>
      </c>
      <c r="B155" s="2" t="str">
        <f t="shared" si="7"/>
        <v>2017210164955</v>
      </c>
      <c r="C155" s="8" t="str">
        <f t="shared" si="8"/>
        <v>2017210</v>
      </c>
      <c r="D155" s="4">
        <v>2017</v>
      </c>
      <c r="E155" s="4">
        <v>2</v>
      </c>
      <c r="F155" s="4">
        <v>10</v>
      </c>
      <c r="G155" s="4">
        <v>16</v>
      </c>
      <c r="H155" s="4">
        <v>49</v>
      </c>
      <c r="I155" s="4">
        <v>55</v>
      </c>
      <c r="J155" s="8">
        <v>316</v>
      </c>
      <c r="K155" s="4" t="s">
        <v>26</v>
      </c>
      <c r="L155" s="4" t="e">
        <f>IF(#REF!=#REF!,IF(K155="Stroke",IF(K156="Stroke",IF((J156-J155)&lt;0,1000+J156-J155,J156-J155),""),""),"")</f>
        <v>#REF!</v>
      </c>
      <c r="M155" s="4" t="s">
        <v>21</v>
      </c>
      <c r="N155" s="4" t="s">
        <v>27</v>
      </c>
      <c r="O155" s="4">
        <v>4</v>
      </c>
      <c r="P155" s="4" t="e">
        <f>IF(#REF!=#REF!,IF(K155="Stroke",IF(K156="Stroke",IF(#REF!=#REF!,IF(Q155=Q156,IF((J156-J155)&lt;0,1000+J156-J155-O155,J156-J155-O155),""),""),""),""),"")</f>
        <v>#REF!</v>
      </c>
      <c r="Q155" s="4">
        <v>1</v>
      </c>
      <c r="R155" s="8" t="e">
        <f>IF(#REF!&lt;&gt;#REF!,COUNTIFS($M$2:$M$988,$M$2,$C$2:$C$988,#REF!),"")</f>
        <v>#REF!</v>
      </c>
      <c r="S155" s="8" t="e">
        <f>IF(R155&lt;&gt;"",IF(R155=1,"",COUNTIFS($Q$2:$Q$988,"&gt;40",$C$2:$C$988,#REF!)),"")</f>
        <v>#REF!</v>
      </c>
      <c r="T155" s="4"/>
      <c r="U155" s="9"/>
      <c r="V155" s="1"/>
      <c r="W155" s="1"/>
      <c r="X155" s="1"/>
      <c r="Y155" s="3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s="8" customFormat="1" x14ac:dyDescent="0.25">
      <c r="A156" s="8">
        <f t="shared" si="6"/>
        <v>60595</v>
      </c>
      <c r="B156" s="14" t="str">
        <f t="shared" si="7"/>
        <v>2017210164955</v>
      </c>
      <c r="C156" s="8" t="str">
        <f t="shared" si="8"/>
        <v>2017210</v>
      </c>
      <c r="D156" s="4">
        <v>2017</v>
      </c>
      <c r="E156" s="4">
        <v>2</v>
      </c>
      <c r="F156" s="4">
        <v>10</v>
      </c>
      <c r="G156" s="4">
        <v>16</v>
      </c>
      <c r="H156" s="4">
        <v>49</v>
      </c>
      <c r="I156" s="4">
        <v>55</v>
      </c>
      <c r="J156" s="8">
        <v>316</v>
      </c>
      <c r="K156" s="4" t="s">
        <v>26</v>
      </c>
      <c r="L156" s="8" t="e">
        <f>IF(#REF!=#REF!,IF(K156="Stroke",IF(K157="Stroke",IF((J157-J156)&lt;0,1000+J157-J156,J157-J156),""),""),"")</f>
        <v>#REF!</v>
      </c>
      <c r="M156" s="4" t="s">
        <v>21</v>
      </c>
      <c r="N156" s="4" t="s">
        <v>27</v>
      </c>
      <c r="O156" s="4">
        <v>4</v>
      </c>
      <c r="P156" s="8" t="e">
        <f>IF(#REF!=#REF!,IF(K156="Stroke",IF(K157="Stroke",IF(#REF!=#REF!,IF(Q156=Q157,IF((J157-J156)&lt;0,1000+J157-J156-O156,J157-J156-O156),""),""),""),""),"")</f>
        <v>#REF!</v>
      </c>
      <c r="Q156" s="4">
        <v>1</v>
      </c>
      <c r="R156" s="8" t="e">
        <f>IF(#REF!&lt;&gt;#REF!,COUNTIFS($K$112:$K$1378,$K$112,#REF!,#REF!),"")</f>
        <v>#REF!</v>
      </c>
      <c r="S156" s="8" t="e">
        <f>IF(AND(#REF!&lt;&gt;#REF!,#REF!=#REF!,M156="positive",M157="negative"),1,"")</f>
        <v>#REF!</v>
      </c>
      <c r="T156" s="8" t="e">
        <f>IF(AND(#REF!=#REF!,K:K="stroke",M:M="positive",S156&lt;&gt;"1"),1,"")</f>
        <v>#REF!</v>
      </c>
      <c r="U156" s="8" t="e">
        <f>IF((AND(R156&lt;&gt;"",W156&lt;&gt;1,K:K="stroke",M:M="negative",#REF!=#REF!)),IF(W156&lt;&gt;0,"",1),"")</f>
        <v>#REF!</v>
      </c>
      <c r="V156" s="8" t="e">
        <f>IF(R156="","",(SUM(S156:U156)+W156))</f>
        <v>#REF!</v>
      </c>
      <c r="W156" s="8" t="e">
        <f>IF(#REF!&lt;&gt;#REF!,COUNTIFS($K$112:$K$1378,"up",#REF!,#REF!),"")</f>
        <v>#REF!</v>
      </c>
      <c r="X156" s="8" t="e">
        <f>IF(#REF!&lt;&gt;#REF!,COUNTIFS($K$112:$K$1378,"SRS",#REF!,#REF!),"")</f>
        <v>#REF!</v>
      </c>
      <c r="Y156" s="8" t="e">
        <f>IF(R156&lt;&gt;"",IF(R156=1,"",COUNTIFS($O$112:$O$1378,"&gt;40",#REF!,#REF!)),"")</f>
        <v>#REF!</v>
      </c>
      <c r="Z156" s="4"/>
      <c r="AA156" s="9"/>
      <c r="AB156" s="4"/>
      <c r="AC156" s="4"/>
      <c r="AD156" s="4"/>
      <c r="AE156" s="4"/>
      <c r="AF156" s="4"/>
      <c r="AG156" s="4"/>
      <c r="AH156" s="4"/>
    </row>
    <row r="157" spans="1:34" s="7" customFormat="1" x14ac:dyDescent="0.25">
      <c r="A157" s="1">
        <f t="shared" si="6"/>
        <v>60595</v>
      </c>
      <c r="B157" s="2" t="str">
        <f t="shared" si="7"/>
        <v>2017210164955</v>
      </c>
      <c r="C157" s="8" t="str">
        <f t="shared" si="8"/>
        <v>2017210</v>
      </c>
      <c r="D157" s="4">
        <v>2017</v>
      </c>
      <c r="E157" s="4">
        <v>2</v>
      </c>
      <c r="F157" s="4">
        <v>10</v>
      </c>
      <c r="G157" s="4">
        <v>16</v>
      </c>
      <c r="H157" s="4">
        <v>49</v>
      </c>
      <c r="I157" s="4">
        <v>55</v>
      </c>
      <c r="J157" s="8">
        <v>409</v>
      </c>
      <c r="K157" s="4" t="s">
        <v>26</v>
      </c>
      <c r="L157" s="4" t="e">
        <f>IF(#REF!=#REF!,IF(K157="Stroke",IF(K158="Stroke",IF((J158-J157)&lt;0,1000+J158-J157,J158-J157),""),""),"")</f>
        <v>#REF!</v>
      </c>
      <c r="M157" s="4" t="s">
        <v>21</v>
      </c>
      <c r="N157" s="4" t="s">
        <v>27</v>
      </c>
      <c r="O157" s="4">
        <v>11</v>
      </c>
      <c r="P157" s="4" t="e">
        <f>IF(#REF!=#REF!,IF(K157="Stroke",IF(K158="Stroke",IF(#REF!=#REF!,IF(Q157=Q158,IF((J158-J157)&lt;0,1000+J158-J157-O157,J158-J157-O157),""),""),""),""),"")</f>
        <v>#REF!</v>
      </c>
      <c r="Q157" s="4">
        <v>1</v>
      </c>
      <c r="R157" s="8" t="e">
        <f>IF(#REF!&lt;&gt;#REF!,COUNTIFS($M$2:$M$988,$M$2,$C$2:$C$988,#REF!),"")</f>
        <v>#REF!</v>
      </c>
      <c r="S157" s="8" t="e">
        <f>IF(R157&lt;&gt;"",IF(R157=1,"",COUNTIFS($Q$2:$Q$988,"&gt;40",$C$2:$C$988,#REF!)),"")</f>
        <v>#REF!</v>
      </c>
      <c r="T157" s="4"/>
      <c r="U157" s="9"/>
      <c r="V157" s="1"/>
      <c r="W157" s="1"/>
      <c r="X157" s="1"/>
      <c r="Y157" s="3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s="8" customFormat="1" x14ac:dyDescent="0.25">
      <c r="A158" s="8">
        <f t="shared" si="6"/>
        <v>60595</v>
      </c>
      <c r="B158" s="14" t="str">
        <f t="shared" si="7"/>
        <v>2017210164955</v>
      </c>
      <c r="C158" s="8" t="str">
        <f t="shared" si="8"/>
        <v>2017210</v>
      </c>
      <c r="D158" s="4">
        <v>2017</v>
      </c>
      <c r="E158" s="4">
        <v>2</v>
      </c>
      <c r="F158" s="4">
        <v>10</v>
      </c>
      <c r="G158" s="4">
        <v>16</v>
      </c>
      <c r="H158" s="4">
        <v>49</v>
      </c>
      <c r="I158" s="4">
        <v>55</v>
      </c>
      <c r="J158" s="8">
        <v>409</v>
      </c>
      <c r="K158" s="4" t="s">
        <v>26</v>
      </c>
      <c r="L158" s="8" t="e">
        <f>IF(#REF!=#REF!,IF(K158="Stroke",IF(K159="Stroke",IF((J159-J158)&lt;0,1000+J159-J158,J159-J158),""),""),"")</f>
        <v>#REF!</v>
      </c>
      <c r="M158" s="4" t="s">
        <v>21</v>
      </c>
      <c r="N158" s="4" t="s">
        <v>27</v>
      </c>
      <c r="O158" s="4">
        <v>11</v>
      </c>
      <c r="P158" s="8" t="e">
        <f>IF(#REF!=#REF!,IF(K158="Stroke",IF(K159="Stroke",IF(#REF!=#REF!,IF(Q158=Q159,IF((J159-J158)&lt;0,1000+J159-J158-O158,J159-J158-O158),""),""),""),""),"")</f>
        <v>#REF!</v>
      </c>
      <c r="Q158" s="4">
        <v>1</v>
      </c>
      <c r="R158" s="8" t="e">
        <f>IF(#REF!&lt;&gt;#REF!,COUNTIFS($K$112:$K$1378,$K$112,#REF!,#REF!),"")</f>
        <v>#REF!</v>
      </c>
      <c r="S158" s="8" t="e">
        <f>IF(AND(#REF!&lt;&gt;#REF!,#REF!=#REF!,M158="positive",M159="negative"),1,"")</f>
        <v>#REF!</v>
      </c>
      <c r="T158" s="8" t="e">
        <f>IF(AND(#REF!=#REF!,K:K="stroke",M:M="positive",S158&lt;&gt;"1"),1,"")</f>
        <v>#REF!</v>
      </c>
      <c r="U158" s="8" t="e">
        <f>IF((AND(R158&lt;&gt;"",W158&lt;&gt;1,K:K="stroke",M:M="negative",#REF!=#REF!)),IF(W158&lt;&gt;0,"",1),"")</f>
        <v>#REF!</v>
      </c>
      <c r="V158" s="8" t="e">
        <f>IF(R158="","",(SUM(S158:U158)+W158))</f>
        <v>#REF!</v>
      </c>
      <c r="W158" s="8" t="e">
        <f>IF(#REF!&lt;&gt;#REF!,COUNTIFS($K$112:$K$1378,"up",#REF!,#REF!),"")</f>
        <v>#REF!</v>
      </c>
      <c r="X158" s="8" t="e">
        <f>IF(#REF!&lt;&gt;#REF!,COUNTIFS($K$112:$K$1378,"SRS",#REF!,#REF!),"")</f>
        <v>#REF!</v>
      </c>
      <c r="Y158" s="8" t="e">
        <f>IF(R158&lt;&gt;"",IF(R158=1,"",COUNTIFS($O$112:$O$1378,"&gt;40",#REF!,#REF!)),"")</f>
        <v>#REF!</v>
      </c>
      <c r="Z158" s="4"/>
      <c r="AA158" s="9"/>
      <c r="AB158" s="4"/>
      <c r="AC158" s="4"/>
      <c r="AD158" s="4"/>
      <c r="AE158" s="4"/>
      <c r="AF158" s="4"/>
      <c r="AG158" s="4"/>
      <c r="AH158" s="4"/>
    </row>
    <row r="159" spans="1:34" s="8" customFormat="1" x14ac:dyDescent="0.25">
      <c r="A159" s="1">
        <f t="shared" si="6"/>
        <v>60595</v>
      </c>
      <c r="B159" s="2" t="str">
        <f t="shared" si="7"/>
        <v>2017210164955</v>
      </c>
      <c r="C159" s="8" t="str">
        <f t="shared" si="8"/>
        <v>2017210</v>
      </c>
      <c r="D159" s="4">
        <v>2017</v>
      </c>
      <c r="E159" s="4">
        <v>2</v>
      </c>
      <c r="F159" s="4">
        <v>10</v>
      </c>
      <c r="G159" s="4">
        <v>16</v>
      </c>
      <c r="H159" s="4">
        <v>49</v>
      </c>
      <c r="I159" s="4">
        <v>55</v>
      </c>
      <c r="J159" s="8">
        <v>465</v>
      </c>
      <c r="K159" s="4" t="s">
        <v>26</v>
      </c>
      <c r="L159" s="4" t="e">
        <f>IF(#REF!=#REF!,IF(K159="Stroke",IF(K160="Stroke",IF((J160-J159)&lt;0,1000+J160-J159,J160-J159),""),""),"")</f>
        <v>#REF!</v>
      </c>
      <c r="M159" s="4" t="s">
        <v>21</v>
      </c>
      <c r="N159" s="4" t="s">
        <v>27</v>
      </c>
      <c r="O159" s="4">
        <v>2</v>
      </c>
      <c r="P159" s="4" t="e">
        <f>IF(#REF!=#REF!,IF(K159="Stroke",IF(K160="Stroke",IF(#REF!=#REF!,IF(Q159=Q160,IF((J160-J159)&lt;0,1000+J160-J159-O159,J160-J159-O159),""),""),""),""),"")</f>
        <v>#REF!</v>
      </c>
      <c r="Q159" s="4">
        <v>1</v>
      </c>
      <c r="R159" s="8" t="e">
        <f>IF(#REF!&lt;&gt;#REF!,COUNTIFS($M$2:$M$988,$M$2,$C$2:$C$988,#REF!),"")</f>
        <v>#REF!</v>
      </c>
      <c r="S159" s="8" t="e">
        <f>IF(R159&lt;&gt;"",IF(R159=1,"",COUNTIFS($Q$2:$Q$988,"&gt;40",$C$2:$C$988,#REF!)),"")</f>
        <v>#REF!</v>
      </c>
      <c r="T159" s="4"/>
      <c r="U159" s="9"/>
      <c r="V159" s="1"/>
      <c r="W159" s="1"/>
      <c r="X159" s="1"/>
      <c r="Y159" s="3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s="8" customFormat="1" x14ac:dyDescent="0.25">
      <c r="A160" s="8">
        <f t="shared" si="6"/>
        <v>60595</v>
      </c>
      <c r="B160" s="14" t="str">
        <f t="shared" si="7"/>
        <v>2017210164955</v>
      </c>
      <c r="C160" s="8" t="str">
        <f t="shared" si="8"/>
        <v>2017210</v>
      </c>
      <c r="D160" s="4">
        <v>2017</v>
      </c>
      <c r="E160" s="4">
        <v>2</v>
      </c>
      <c r="F160" s="4">
        <v>10</v>
      </c>
      <c r="G160" s="4">
        <v>16</v>
      </c>
      <c r="H160" s="4">
        <v>49</v>
      </c>
      <c r="I160" s="4">
        <v>55</v>
      </c>
      <c r="J160" s="8">
        <v>465</v>
      </c>
      <c r="K160" s="4" t="s">
        <v>26</v>
      </c>
      <c r="L160" s="8" t="e">
        <f>IF(#REF!=#REF!,IF(K160="Stroke",IF(K161="Stroke",IF((J161-J160)&lt;0,1000+J161-J160,J161-J160),""),""),"")</f>
        <v>#REF!</v>
      </c>
      <c r="M160" s="4" t="s">
        <v>21</v>
      </c>
      <c r="N160" s="4" t="s">
        <v>27</v>
      </c>
      <c r="O160" s="4">
        <v>2</v>
      </c>
      <c r="P160" s="8" t="e">
        <f>IF(#REF!=#REF!,IF(K160="Stroke",IF(K161="Stroke",IF(#REF!=#REF!,IF(Q160=Q161,IF((J161-J160)&lt;0,1000+J161-J160-O160,J161-J160-O160),""),""),""),""),"")</f>
        <v>#REF!</v>
      </c>
      <c r="Q160" s="4">
        <v>1</v>
      </c>
      <c r="R160" s="8" t="e">
        <f>IF(#REF!&lt;&gt;#REF!,COUNTIFS($K$112:$K$1378,$K$112,#REF!,#REF!),"")</f>
        <v>#REF!</v>
      </c>
      <c r="S160" s="8" t="e">
        <f>IF(AND(#REF!&lt;&gt;#REF!,#REF!=#REF!,M160="positive",M161="negative"),1,"")</f>
        <v>#REF!</v>
      </c>
      <c r="T160" s="8" t="e">
        <f>IF(AND(#REF!=#REF!,K:K="stroke",M:M="positive",S160&lt;&gt;"1"),1,"")</f>
        <v>#REF!</v>
      </c>
      <c r="U160" s="8" t="e">
        <f>IF((AND(R160&lt;&gt;"",W160&lt;&gt;1,K:K="stroke",M:M="negative",#REF!=#REF!)),IF(W160&lt;&gt;0,"",1),"")</f>
        <v>#REF!</v>
      </c>
      <c r="V160" s="8" t="e">
        <f>IF(R160="","",(SUM(S160:U160)+W160))</f>
        <v>#REF!</v>
      </c>
      <c r="W160" s="8" t="e">
        <f>IF(#REF!&lt;&gt;#REF!,COUNTIFS($K$112:$K$1378,"up",#REF!,#REF!),"")</f>
        <v>#REF!</v>
      </c>
      <c r="X160" s="8" t="e">
        <f>IF(#REF!&lt;&gt;#REF!,COUNTIFS($K$112:$K$1378,"SRS",#REF!,#REF!),"")</f>
        <v>#REF!</v>
      </c>
      <c r="Y160" s="8" t="e">
        <f>IF(R160&lt;&gt;"",IF(R160=1,"",COUNTIFS($O$112:$O$1378,"&gt;40",#REF!,#REF!)),"")</f>
        <v>#REF!</v>
      </c>
      <c r="Z160" s="4"/>
      <c r="AA160" s="9"/>
      <c r="AB160" s="4"/>
      <c r="AC160" s="4"/>
      <c r="AD160" s="4"/>
      <c r="AE160" s="4"/>
      <c r="AF160" s="4"/>
      <c r="AG160" s="4"/>
      <c r="AH160" s="4"/>
    </row>
    <row r="161" spans="1:34" s="8" customFormat="1" x14ac:dyDescent="0.25">
      <c r="A161" s="1">
        <f t="shared" si="6"/>
        <v>60595</v>
      </c>
      <c r="B161" s="2" t="str">
        <f t="shared" si="7"/>
        <v>2017210164955</v>
      </c>
      <c r="C161" s="8" t="str">
        <f t="shared" si="8"/>
        <v>2017210</v>
      </c>
      <c r="D161" s="4">
        <v>2017</v>
      </c>
      <c r="E161" s="4">
        <v>2</v>
      </c>
      <c r="F161" s="4">
        <v>10</v>
      </c>
      <c r="G161" s="4">
        <v>16</v>
      </c>
      <c r="H161" s="4">
        <v>49</v>
      </c>
      <c r="I161" s="4">
        <v>55</v>
      </c>
      <c r="J161" s="8">
        <v>487</v>
      </c>
      <c r="K161" s="4" t="s">
        <v>26</v>
      </c>
      <c r="L161" s="4" t="e">
        <f>IF(#REF!=#REF!,IF(K161="Stroke",IF(K162="Stroke",IF((J162-J161)&lt;0,1000+J162-J161,J162-J161),""),""),"")</f>
        <v>#REF!</v>
      </c>
      <c r="M161" s="4" t="s">
        <v>21</v>
      </c>
      <c r="N161" s="4" t="s">
        <v>27</v>
      </c>
      <c r="O161" s="4">
        <v>1</v>
      </c>
      <c r="P161" s="4" t="e">
        <f>IF(#REF!=#REF!,IF(K161="Stroke",IF(K162="Stroke",IF(#REF!=#REF!,IF(Q161=Q162,IF((J162-J161)&lt;0,1000+J162-J161-O161,J162-J161-O161),""),""),""),""),"")</f>
        <v>#REF!</v>
      </c>
      <c r="Q161" s="4">
        <v>1</v>
      </c>
      <c r="R161" s="8" t="e">
        <f>IF(#REF!&lt;&gt;#REF!,COUNTIFS($M$2:$M$988,$M$2,$C$2:$C$988,#REF!),"")</f>
        <v>#REF!</v>
      </c>
      <c r="S161" s="8" t="e">
        <f>IF(R161&lt;&gt;"",IF(R161=1,"",COUNTIFS($Q$2:$Q$988,"&gt;40",$C$2:$C$988,#REF!)),"")</f>
        <v>#REF!</v>
      </c>
      <c r="T161" s="4"/>
      <c r="U161" s="9"/>
      <c r="V161" s="1"/>
      <c r="W161" s="1"/>
      <c r="X161" s="1"/>
      <c r="Y161" s="3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 s="8" customFormat="1" x14ac:dyDescent="0.25">
      <c r="A162" s="8">
        <f t="shared" si="6"/>
        <v>60595</v>
      </c>
      <c r="B162" s="14" t="str">
        <f t="shared" si="7"/>
        <v>2017210164955</v>
      </c>
      <c r="C162" s="8" t="str">
        <f t="shared" si="8"/>
        <v>2017210</v>
      </c>
      <c r="D162" s="4">
        <v>2017</v>
      </c>
      <c r="E162" s="4">
        <v>2</v>
      </c>
      <c r="F162" s="4">
        <v>10</v>
      </c>
      <c r="G162" s="4">
        <v>16</v>
      </c>
      <c r="H162" s="4">
        <v>49</v>
      </c>
      <c r="I162" s="4">
        <v>55</v>
      </c>
      <c r="J162" s="8">
        <v>487</v>
      </c>
      <c r="K162" s="4" t="s">
        <v>26</v>
      </c>
      <c r="L162" s="8" t="e">
        <f>IF(#REF!=#REF!,IF(K162="Stroke",IF(K163="Stroke",IF((J163-J162)&lt;0,1000+J163-J162,J163-J162),""),""),"")</f>
        <v>#REF!</v>
      </c>
      <c r="M162" s="4" t="s">
        <v>21</v>
      </c>
      <c r="N162" s="4" t="s">
        <v>27</v>
      </c>
      <c r="O162" s="4">
        <v>1</v>
      </c>
      <c r="P162" s="8" t="e">
        <f>IF(#REF!=#REF!,IF(K162="Stroke",IF(K163="Stroke",IF(#REF!=#REF!,IF(Q162=Q163,IF((J163-J162)&lt;0,1000+J163-J162-O162,J163-J162-O162),""),""),""),""),"")</f>
        <v>#REF!</v>
      </c>
      <c r="Q162" s="4">
        <v>1</v>
      </c>
      <c r="R162" s="8" t="e">
        <f>IF(#REF!&lt;&gt;#REF!,COUNTIFS($K$112:$K$1378,$K$112,#REF!,#REF!),"")</f>
        <v>#REF!</v>
      </c>
      <c r="S162" s="8" t="e">
        <f>IF(AND(#REF!&lt;&gt;#REF!,#REF!=#REF!,M162="positive",M163="negative"),1,"")</f>
        <v>#REF!</v>
      </c>
      <c r="T162" s="8" t="e">
        <f>IF(AND(#REF!=#REF!,K:K="stroke",M:M="positive",S162&lt;&gt;"1"),1,"")</f>
        <v>#REF!</v>
      </c>
      <c r="U162" s="8" t="e">
        <f>IF((AND(R162&lt;&gt;"",W162&lt;&gt;1,K:K="stroke",M:M="negative",#REF!=#REF!)),IF(W162&lt;&gt;0,"",1),"")</f>
        <v>#REF!</v>
      </c>
      <c r="V162" s="8" t="e">
        <f>IF(R162="","",(SUM(S162:U162)+W162))</f>
        <v>#REF!</v>
      </c>
      <c r="W162" s="8" t="e">
        <f>IF(#REF!&lt;&gt;#REF!,COUNTIFS($K$112:$K$1378,"up",#REF!,#REF!),"")</f>
        <v>#REF!</v>
      </c>
      <c r="X162" s="8" t="e">
        <f>IF(#REF!&lt;&gt;#REF!,COUNTIFS($K$112:$K$1378,"SRS",#REF!,#REF!),"")</f>
        <v>#REF!</v>
      </c>
      <c r="Y162" s="8" t="e">
        <f>IF(R162&lt;&gt;"",IF(R162=1,"",COUNTIFS($O$112:$O$1378,"&gt;40",#REF!,#REF!)),"")</f>
        <v>#REF!</v>
      </c>
      <c r="Z162" s="4"/>
      <c r="AA162" s="9"/>
      <c r="AB162" s="4"/>
      <c r="AC162" s="4"/>
      <c r="AD162" s="4"/>
      <c r="AE162" s="4"/>
      <c r="AF162" s="4"/>
      <c r="AG162" s="4"/>
      <c r="AH162" s="4"/>
    </row>
    <row r="163" spans="1:34" s="8" customFormat="1" x14ac:dyDescent="0.25">
      <c r="A163" s="1">
        <f t="shared" si="6"/>
        <v>60595</v>
      </c>
      <c r="B163" s="2" t="str">
        <f t="shared" si="7"/>
        <v>2017210164955</v>
      </c>
      <c r="C163" s="8" t="str">
        <f t="shared" si="8"/>
        <v>2017210</v>
      </c>
      <c r="D163" s="4">
        <v>2017</v>
      </c>
      <c r="E163" s="4">
        <v>2</v>
      </c>
      <c r="F163" s="4">
        <v>10</v>
      </c>
      <c r="G163" s="4">
        <v>16</v>
      </c>
      <c r="H163" s="4">
        <v>49</v>
      </c>
      <c r="I163" s="4">
        <v>55</v>
      </c>
      <c r="J163" s="8">
        <v>517</v>
      </c>
      <c r="K163" s="4" t="s">
        <v>26</v>
      </c>
      <c r="L163" s="4" t="e">
        <f>IF(#REF!=#REF!,IF(K163="Stroke",IF(K164="Stroke",IF((J164-J163)&lt;0,1000+J164-J163,J164-J163),""),""),"")</f>
        <v>#REF!</v>
      </c>
      <c r="M163" s="4" t="s">
        <v>21</v>
      </c>
      <c r="N163" s="4" t="s">
        <v>27</v>
      </c>
      <c r="O163" s="4">
        <v>2</v>
      </c>
      <c r="P163" s="4" t="e">
        <f>IF(#REF!=#REF!,IF(K163="Stroke",IF(K164="Stroke",IF(#REF!=#REF!,IF(Q163=Q164,IF((J164-J163)&lt;0,1000+J164-J163-O163,J164-J163-O163),""),""),""),""),"")</f>
        <v>#REF!</v>
      </c>
      <c r="Q163" s="4">
        <v>1</v>
      </c>
      <c r="R163" s="8" t="e">
        <f>IF(#REF!&lt;&gt;#REF!,COUNTIFS($M$2:$M$988,$M$2,$C$2:$C$988,#REF!),"")</f>
        <v>#REF!</v>
      </c>
      <c r="S163" s="8" t="e">
        <f>IF(R163&lt;&gt;"",IF(R163=1,"",COUNTIFS($Q$2:$Q$988,"&gt;40",$C$2:$C$988,#REF!)),"")</f>
        <v>#REF!</v>
      </c>
      <c r="T163" s="4"/>
      <c r="U163" s="9"/>
      <c r="V163" s="1"/>
      <c r="W163" s="1"/>
      <c r="X163" s="1"/>
      <c r="Y163" s="3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s="8" customFormat="1" x14ac:dyDescent="0.25">
      <c r="A164" s="8">
        <f t="shared" si="6"/>
        <v>60595</v>
      </c>
      <c r="B164" s="14" t="str">
        <f t="shared" si="7"/>
        <v>2017210164955</v>
      </c>
      <c r="C164" s="8" t="str">
        <f t="shared" si="8"/>
        <v>2017210</v>
      </c>
      <c r="D164" s="4">
        <v>2017</v>
      </c>
      <c r="E164" s="4">
        <v>2</v>
      </c>
      <c r="F164" s="4">
        <v>10</v>
      </c>
      <c r="G164" s="4">
        <v>16</v>
      </c>
      <c r="H164" s="4">
        <v>49</v>
      </c>
      <c r="I164" s="4">
        <v>55</v>
      </c>
      <c r="J164" s="8">
        <v>517</v>
      </c>
      <c r="K164" s="4" t="s">
        <v>26</v>
      </c>
      <c r="L164" s="8" t="e">
        <f>IF(#REF!=#REF!,IF(K164="Stroke",IF(K165="Stroke",IF((J165-J164)&lt;0,1000+J165-J164,J165-J164),""),""),"")</f>
        <v>#REF!</v>
      </c>
      <c r="M164" s="4" t="s">
        <v>21</v>
      </c>
      <c r="N164" s="4" t="s">
        <v>27</v>
      </c>
      <c r="O164" s="4">
        <v>2</v>
      </c>
      <c r="P164" s="8" t="e">
        <f>IF(#REF!=#REF!,IF(K164="Stroke",IF(K165="Stroke",IF(#REF!=#REF!,IF(Q164=Q165,IF((J165-J164)&lt;0,1000+J165-J164-O164,J165-J164-O164),""),""),""),""),"")</f>
        <v>#REF!</v>
      </c>
      <c r="Q164" s="4">
        <v>1</v>
      </c>
      <c r="R164" s="8" t="e">
        <f>IF(#REF!&lt;&gt;#REF!,COUNTIFS($K$112:$K$1378,$K$112,#REF!,#REF!),"")</f>
        <v>#REF!</v>
      </c>
      <c r="S164" s="8" t="e">
        <f>IF(AND(#REF!&lt;&gt;#REF!,#REF!=#REF!,M164="positive",M165="negative"),1,"")</f>
        <v>#REF!</v>
      </c>
      <c r="T164" s="8" t="e">
        <f>IF(AND(#REF!=#REF!,K:K="stroke",M:M="positive",S164&lt;&gt;"1"),1,"")</f>
        <v>#REF!</v>
      </c>
      <c r="U164" s="8" t="e">
        <f>IF((AND(R164&lt;&gt;"",W164&lt;&gt;1,K:K="stroke",M:M="negative",#REF!=#REF!)),IF(W164&lt;&gt;0,"",1),"")</f>
        <v>#REF!</v>
      </c>
      <c r="V164" s="8" t="e">
        <f>IF(R164="","",(SUM(S164:U164)+W164))</f>
        <v>#REF!</v>
      </c>
      <c r="W164" s="8" t="e">
        <f>IF(#REF!&lt;&gt;#REF!,COUNTIFS($K$112:$K$1378,"up",#REF!,#REF!),"")</f>
        <v>#REF!</v>
      </c>
      <c r="X164" s="8" t="e">
        <f>IF(#REF!&lt;&gt;#REF!,COUNTIFS($K$112:$K$1378,"SRS",#REF!,#REF!),"")</f>
        <v>#REF!</v>
      </c>
      <c r="Y164" s="8" t="e">
        <f>IF(R164&lt;&gt;"",IF(R164=1,"",COUNTIFS($O$112:$O$1378,"&gt;40",#REF!,#REF!)),"")</f>
        <v>#REF!</v>
      </c>
      <c r="Z164" s="4"/>
      <c r="AA164" s="9"/>
      <c r="AB164" s="4"/>
      <c r="AC164" s="4"/>
      <c r="AD164" s="4"/>
      <c r="AE164" s="4"/>
      <c r="AF164" s="4"/>
      <c r="AG164" s="4"/>
      <c r="AH164" s="4"/>
    </row>
    <row r="165" spans="1:34" s="8" customFormat="1" x14ac:dyDescent="0.25">
      <c r="A165" s="5">
        <f t="shared" si="6"/>
        <v>60721</v>
      </c>
      <c r="B165" s="6" t="str">
        <f t="shared" si="7"/>
        <v>201721016521</v>
      </c>
      <c r="C165" s="7" t="str">
        <f t="shared" si="8"/>
        <v>2017210</v>
      </c>
      <c r="D165" s="7">
        <v>2017</v>
      </c>
      <c r="E165" s="7">
        <v>2</v>
      </c>
      <c r="F165" s="7">
        <v>10</v>
      </c>
      <c r="G165" s="7">
        <v>16</v>
      </c>
      <c r="H165" s="7">
        <v>52</v>
      </c>
      <c r="I165" s="7">
        <v>1</v>
      </c>
      <c r="J165" s="7">
        <v>443</v>
      </c>
      <c r="K165" s="7" t="s">
        <v>26</v>
      </c>
      <c r="L165" s="7" t="e">
        <f>IF(#REF!=#REF!,IF(K165="Stroke",IF(K166="Stroke",IF((J166-J165)&lt;0,1000+J166-J165,J166-J165),""),""),"")</f>
        <v>#REF!</v>
      </c>
      <c r="M165" s="7" t="s">
        <v>21</v>
      </c>
      <c r="N165" s="7" t="s">
        <v>27</v>
      </c>
      <c r="O165" s="7">
        <v>246</v>
      </c>
      <c r="P165" s="7" t="e">
        <f>IF(#REF!=#REF!,IF(K165="Stroke",IF(K166="Stroke",IF(#REF!=#REF!,IF(Q165=Q166,IF((J166-J165)&lt;0,1000+J166-J165-O165,J166-J165-O165),""),""),""),""),"")</f>
        <v>#REF!</v>
      </c>
      <c r="Q165" s="7">
        <v>1</v>
      </c>
      <c r="R165" s="7" t="e">
        <f>IF(#REF!&lt;&gt;#REF!,COUNTIFS($M$2:$M$988,$M$2,$C$2:$C$988,#REF!),"")</f>
        <v>#REF!</v>
      </c>
      <c r="S165" s="7" t="e">
        <f>IF(R165&lt;&gt;"",IF(R165=1,"",COUNTIFS($Q$2:$Q$988,"&gt;40",$C$2:$C$988,#REF!)),"")</f>
        <v>#REF!</v>
      </c>
      <c r="T165" s="7"/>
      <c r="U165" s="10"/>
      <c r="V165" s="5"/>
      <c r="W165" s="5"/>
      <c r="X165" s="5"/>
      <c r="Y165" s="5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s="8" customFormat="1" x14ac:dyDescent="0.25">
      <c r="A166" s="7">
        <f t="shared" si="6"/>
        <v>60721</v>
      </c>
      <c r="B166" s="11" t="str">
        <f t="shared" si="7"/>
        <v>201721016521</v>
      </c>
      <c r="C166" s="7" t="str">
        <f t="shared" si="8"/>
        <v>2017210</v>
      </c>
      <c r="D166" s="7">
        <v>2017</v>
      </c>
      <c r="E166" s="7">
        <v>2</v>
      </c>
      <c r="F166" s="7">
        <v>10</v>
      </c>
      <c r="G166" s="7">
        <v>16</v>
      </c>
      <c r="H166" s="7">
        <v>52</v>
      </c>
      <c r="I166" s="7">
        <v>1</v>
      </c>
      <c r="J166" s="7">
        <v>443</v>
      </c>
      <c r="K166" s="7" t="s">
        <v>26</v>
      </c>
      <c r="L166" s="7" t="e">
        <f>IF(#REF!=#REF!,IF(K166="Stroke",IF(K167="Stroke",IF((J167-J166)&lt;0,1000+J167-J166,J167-J166),""),""),"")</f>
        <v>#REF!</v>
      </c>
      <c r="M166" s="7" t="s">
        <v>21</v>
      </c>
      <c r="N166" s="7" t="s">
        <v>27</v>
      </c>
      <c r="O166" s="7">
        <v>246</v>
      </c>
      <c r="P166" s="7" t="e">
        <f>IF(#REF!=#REF!,IF(K166="Stroke",IF(K167="Stroke",IF(#REF!=#REF!,IF(Q166=Q167,IF((J167-J166)&lt;0,1000+J167-J166-O166,J167-J166-O166),""),""),""),""),"")</f>
        <v>#REF!</v>
      </c>
      <c r="Q166" s="7">
        <v>1</v>
      </c>
      <c r="R166" s="7" t="e">
        <f>IF(#REF!&lt;&gt;#REF!,COUNTIFS($K$112:$K$1378,$K$112,#REF!,#REF!),"")</f>
        <v>#REF!</v>
      </c>
      <c r="S166" s="7" t="e">
        <f>IF(AND(#REF!&lt;&gt;#REF!,#REF!=#REF!,M166="positive",M167="negative"),1,"")</f>
        <v>#REF!</v>
      </c>
      <c r="T166" s="7" t="e">
        <f>IF(AND(#REF!=#REF!,K:K="stroke",M:M="positive",S166&lt;&gt;"1"),1,"")</f>
        <v>#REF!</v>
      </c>
      <c r="U166" s="7" t="e">
        <f>IF((AND(R166&lt;&gt;"",W166&lt;&gt;1,K:K="stroke",M:M="negative",#REF!=#REF!)),IF(W166&lt;&gt;0,"",1),"")</f>
        <v>#REF!</v>
      </c>
      <c r="V166" s="7" t="e">
        <f>IF(R166="","",(SUM(S166:U166)+W166))</f>
        <v>#REF!</v>
      </c>
      <c r="W166" s="7" t="e">
        <f>IF(#REF!&lt;&gt;#REF!,COUNTIFS($K$112:$K$1378,"up",#REF!,#REF!),"")</f>
        <v>#REF!</v>
      </c>
      <c r="X166" s="7" t="e">
        <f>IF(#REF!&lt;&gt;#REF!,COUNTIFS($K$112:$K$1378,"SRS",#REF!,#REF!),"")</f>
        <v>#REF!</v>
      </c>
      <c r="Y166" s="7" t="e">
        <f>IF(R166&lt;&gt;"",IF(R166=1,"",COUNTIFS($O$112:$O$1378,"&gt;40",#REF!,#REF!)),"")</f>
        <v>#REF!</v>
      </c>
      <c r="Z166" s="7"/>
      <c r="AA166" s="10"/>
      <c r="AB166" s="7"/>
      <c r="AC166" s="7"/>
      <c r="AD166" s="7"/>
      <c r="AE166" s="7"/>
      <c r="AF166" s="7"/>
      <c r="AG166" s="7"/>
      <c r="AH166" s="7"/>
    </row>
    <row r="167" spans="1:34" s="8" customFormat="1" x14ac:dyDescent="0.25">
      <c r="A167" s="1">
        <f t="shared" si="6"/>
        <v>60721</v>
      </c>
      <c r="B167" s="2" t="str">
        <f t="shared" si="7"/>
        <v>201721016521</v>
      </c>
      <c r="C167" s="8" t="str">
        <f t="shared" si="8"/>
        <v>2017210</v>
      </c>
      <c r="D167" s="4">
        <v>2017</v>
      </c>
      <c r="E167" s="4">
        <v>2</v>
      </c>
      <c r="F167" s="4">
        <v>10</v>
      </c>
      <c r="G167" s="4">
        <v>16</v>
      </c>
      <c r="H167" s="4">
        <v>52</v>
      </c>
      <c r="I167" s="4">
        <v>1</v>
      </c>
      <c r="J167" s="8">
        <v>866</v>
      </c>
      <c r="K167" s="4" t="s">
        <v>26</v>
      </c>
      <c r="L167" s="4" t="e">
        <f>IF(#REF!=#REF!,IF(K167="Stroke",IF(K168="Stroke",IF((J168-J167)&lt;0,1000+J168-J167,J168-J167),""),""),"")</f>
        <v>#REF!</v>
      </c>
      <c r="M167" s="4" t="s">
        <v>21</v>
      </c>
      <c r="N167" s="4" t="s">
        <v>27</v>
      </c>
      <c r="O167" s="4">
        <v>21</v>
      </c>
      <c r="P167" s="4" t="e">
        <f>IF(#REF!=#REF!,IF(K167="Stroke",IF(K168="Stroke",IF(#REF!=#REF!,IF(Q167=Q168,IF((J168-J167)&lt;0,1000+J168-J167-O167,J168-J167-O167),""),""),""),""),"")</f>
        <v>#REF!</v>
      </c>
      <c r="Q167" s="4">
        <v>2</v>
      </c>
      <c r="R167" s="8" t="e">
        <f>IF(#REF!&lt;&gt;#REF!,COUNTIFS($M$2:$M$988,$M$2,$C$2:$C$988,#REF!),"")</f>
        <v>#REF!</v>
      </c>
      <c r="S167" s="8" t="e">
        <f>IF(R167&lt;&gt;"",IF(R167=1,"",COUNTIFS($Q$2:$Q$988,"&gt;40",$C$2:$C$988,#REF!)),"")</f>
        <v>#REF!</v>
      </c>
      <c r="T167" s="4"/>
      <c r="U167" s="9" t="s">
        <v>32</v>
      </c>
      <c r="V167" s="1"/>
      <c r="W167" s="1"/>
      <c r="X167" s="1"/>
      <c r="Y167" s="3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 s="8" customFormat="1" x14ac:dyDescent="0.25">
      <c r="A168" s="8">
        <f t="shared" si="6"/>
        <v>60721</v>
      </c>
      <c r="B168" s="14" t="str">
        <f t="shared" si="7"/>
        <v>201721016521</v>
      </c>
      <c r="C168" s="8" t="str">
        <f t="shared" si="8"/>
        <v>2017210</v>
      </c>
      <c r="D168" s="4">
        <v>2017</v>
      </c>
      <c r="E168" s="4">
        <v>2</v>
      </c>
      <c r="F168" s="4">
        <v>10</v>
      </c>
      <c r="G168" s="4">
        <v>16</v>
      </c>
      <c r="H168" s="4">
        <v>52</v>
      </c>
      <c r="I168" s="4">
        <v>1</v>
      </c>
      <c r="J168" s="8">
        <v>866</v>
      </c>
      <c r="K168" s="4" t="s">
        <v>26</v>
      </c>
      <c r="L168" s="8" t="e">
        <f>IF(#REF!=#REF!,IF(K168="Stroke",IF(K169="Stroke",IF((J169-J168)&lt;0,1000+J169-J168,J169-J168),""),""),"")</f>
        <v>#REF!</v>
      </c>
      <c r="M168" s="4" t="s">
        <v>21</v>
      </c>
      <c r="N168" s="4" t="s">
        <v>27</v>
      </c>
      <c r="O168" s="4">
        <v>21</v>
      </c>
      <c r="P168" s="8" t="e">
        <f>IF(#REF!=#REF!,IF(K168="Stroke",IF(K169="Stroke",IF(#REF!=#REF!,IF(Q168=Q169,IF((J169-J168)&lt;0,1000+J169-J168-O168,J169-J168-O168),""),""),""),""),"")</f>
        <v>#REF!</v>
      </c>
      <c r="Q168" s="4">
        <v>2</v>
      </c>
      <c r="R168" s="8" t="e">
        <f>IF(#REF!&lt;&gt;#REF!,COUNTIFS($K$112:$K$1378,$K$112,#REF!,#REF!),"")</f>
        <v>#REF!</v>
      </c>
      <c r="S168" s="8" t="e">
        <f>IF(AND(#REF!&lt;&gt;#REF!,#REF!=#REF!,M168="positive",M169="negative"),1,"")</f>
        <v>#REF!</v>
      </c>
      <c r="T168" s="8" t="e">
        <f>IF(AND(#REF!=#REF!,K:K="stroke",M:M="positive",S168&lt;&gt;"1"),1,"")</f>
        <v>#REF!</v>
      </c>
      <c r="U168" s="8" t="e">
        <f>IF((AND(R168&lt;&gt;"",W168&lt;&gt;1,K:K="stroke",M:M="negative",#REF!=#REF!)),IF(W168&lt;&gt;0,"",1),"")</f>
        <v>#REF!</v>
      </c>
      <c r="V168" s="8" t="e">
        <f>IF(R168="","",(SUM(S168:U168)+W168))</f>
        <v>#REF!</v>
      </c>
      <c r="W168" s="8" t="e">
        <f>IF(#REF!&lt;&gt;#REF!,COUNTIFS($K$112:$K$1378,"up",#REF!,#REF!),"")</f>
        <v>#REF!</v>
      </c>
      <c r="X168" s="8" t="e">
        <f>IF(#REF!&lt;&gt;#REF!,COUNTIFS($K$112:$K$1378,"SRS",#REF!,#REF!),"")</f>
        <v>#REF!</v>
      </c>
      <c r="Y168" s="8" t="e">
        <f>IF(R168&lt;&gt;"",IF(R168=1,"",COUNTIFS($O$112:$O$1378,"&gt;40",#REF!,#REF!)),"")</f>
        <v>#REF!</v>
      </c>
      <c r="Z168" s="4"/>
      <c r="AA168" s="9" t="s">
        <v>32</v>
      </c>
      <c r="AB168" s="4"/>
      <c r="AC168" s="4"/>
      <c r="AD168" s="4"/>
      <c r="AE168" s="4"/>
      <c r="AF168" s="4"/>
      <c r="AG168" s="4"/>
      <c r="AH168" s="4"/>
    </row>
    <row r="169" spans="1:34" s="8" customFormat="1" x14ac:dyDescent="0.25">
      <c r="A169" s="1">
        <f t="shared" si="6"/>
        <v>60721</v>
      </c>
      <c r="B169" s="2" t="str">
        <f t="shared" si="7"/>
        <v>201721016521</v>
      </c>
      <c r="C169" s="8" t="str">
        <f t="shared" si="8"/>
        <v>2017210</v>
      </c>
      <c r="D169" s="4">
        <v>2017</v>
      </c>
      <c r="E169" s="4">
        <v>2</v>
      </c>
      <c r="F169" s="4">
        <v>10</v>
      </c>
      <c r="G169" s="4">
        <v>16</v>
      </c>
      <c r="H169" s="4">
        <v>52</v>
      </c>
      <c r="I169" s="4">
        <v>1</v>
      </c>
      <c r="J169" s="8">
        <v>873</v>
      </c>
      <c r="K169" s="4" t="s">
        <v>29</v>
      </c>
      <c r="L169" s="4" t="e">
        <f>IF(#REF!=#REF!,IF(K169="Stroke",IF(K170="Stroke",IF((J170-J169)&lt;0,1000+J170-J169,J170-J169),""),""),"")</f>
        <v>#REF!</v>
      </c>
      <c r="M169" s="4" t="s">
        <v>21</v>
      </c>
      <c r="N169" s="4" t="s">
        <v>27</v>
      </c>
      <c r="O169" s="4">
        <v>0</v>
      </c>
      <c r="P169" s="4" t="e">
        <f>IF(#REF!=#REF!,IF(K169="Stroke",IF(K170="Stroke",IF(#REF!=#REF!,IF(Q169=Q170,IF((J170-J169)&lt;0,1000+J170-J169-O169,J170-J169-O169),""),""),""),""),"")</f>
        <v>#REF!</v>
      </c>
      <c r="Q169" s="4">
        <v>2</v>
      </c>
      <c r="R169" s="8" t="e">
        <f>IF(#REF!&lt;&gt;#REF!,COUNTIFS($M$2:$M$988,$M$2,$C$2:$C$988,#REF!),"")</f>
        <v>#REF!</v>
      </c>
      <c r="S169" s="8" t="e">
        <f>IF(R169&lt;&gt;"",IF(R169=1,"",COUNTIFS($Q$2:$Q$988,"&gt;40",$C$2:$C$988,#REF!)),"")</f>
        <v>#REF!</v>
      </c>
      <c r="T169" s="4"/>
      <c r="U169" s="9"/>
      <c r="V169" s="1"/>
      <c r="W169" s="1"/>
      <c r="X169" s="1"/>
      <c r="Y169" s="3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s="8" customFormat="1" x14ac:dyDescent="0.25">
      <c r="A170" s="8">
        <f t="shared" si="6"/>
        <v>60721</v>
      </c>
      <c r="B170" s="14" t="str">
        <f t="shared" si="7"/>
        <v>201721016521</v>
      </c>
      <c r="C170" s="8" t="str">
        <f t="shared" si="8"/>
        <v>2017210</v>
      </c>
      <c r="D170" s="4">
        <v>2017</v>
      </c>
      <c r="E170" s="4">
        <v>2</v>
      </c>
      <c r="F170" s="4">
        <v>10</v>
      </c>
      <c r="G170" s="4">
        <v>16</v>
      </c>
      <c r="H170" s="4">
        <v>52</v>
      </c>
      <c r="I170" s="4">
        <v>1</v>
      </c>
      <c r="J170" s="8">
        <v>873</v>
      </c>
      <c r="K170" s="4" t="s">
        <v>29</v>
      </c>
      <c r="L170" s="8" t="e">
        <f>IF(#REF!=#REF!,IF(K170="Stroke",IF(K171="Stroke",IF((J171-J170)&lt;0,1000+J171-J170,J171-J170),""),""),"")</f>
        <v>#REF!</v>
      </c>
      <c r="M170" s="4" t="s">
        <v>21</v>
      </c>
      <c r="N170" s="4" t="s">
        <v>27</v>
      </c>
      <c r="O170" s="4">
        <v>0</v>
      </c>
      <c r="P170" s="8" t="e">
        <f>IF(#REF!=#REF!,IF(K170="Stroke",IF(K171="Stroke",IF(#REF!=#REF!,IF(Q170=Q171,IF((J171-J170)&lt;0,1000+J171-J170-O170,J171-J170-O170),""),""),""),""),"")</f>
        <v>#REF!</v>
      </c>
      <c r="Q170" s="4">
        <v>2</v>
      </c>
      <c r="R170" s="8" t="e">
        <f>IF(#REF!&lt;&gt;#REF!,COUNTIFS($K$112:$K$1378,$K$112,#REF!,#REF!),"")</f>
        <v>#REF!</v>
      </c>
      <c r="S170" s="8" t="e">
        <f>IF(AND(#REF!&lt;&gt;#REF!,#REF!=#REF!,M170="positive",M171="negative"),1,"")</f>
        <v>#REF!</v>
      </c>
      <c r="T170" s="8" t="e">
        <f>IF(AND(#REF!=#REF!,K:K="stroke",M:M="positive",S170&lt;&gt;"1"),1,"")</f>
        <v>#REF!</v>
      </c>
      <c r="U170" s="8" t="e">
        <f>IF((AND(R170&lt;&gt;"",W170&lt;&gt;1,K:K="stroke",M:M="negative",#REF!=#REF!)),IF(W170&lt;&gt;0,"",1),"")</f>
        <v>#REF!</v>
      </c>
      <c r="V170" s="8" t="e">
        <f>IF(R170="","",(SUM(S170:U170)+W170))</f>
        <v>#REF!</v>
      </c>
      <c r="W170" s="8" t="e">
        <f>IF(#REF!&lt;&gt;#REF!,COUNTIFS($K$112:$K$1378,"up",#REF!,#REF!),"")</f>
        <v>#REF!</v>
      </c>
      <c r="X170" s="8" t="e">
        <f>IF(#REF!&lt;&gt;#REF!,COUNTIFS($K$112:$K$1378,"SRS",#REF!,#REF!),"")</f>
        <v>#REF!</v>
      </c>
      <c r="Y170" s="8" t="e">
        <f>IF(R170&lt;&gt;"",IF(R170=1,"",COUNTIFS($O$112:$O$1378,"&gt;40",#REF!,#REF!)),"")</f>
        <v>#REF!</v>
      </c>
      <c r="Z170" s="4"/>
      <c r="AA170" s="9"/>
      <c r="AB170" s="4"/>
      <c r="AC170" s="4"/>
      <c r="AD170" s="4"/>
      <c r="AE170" s="4"/>
      <c r="AF170" s="4"/>
      <c r="AG170" s="4"/>
      <c r="AH170" s="4"/>
    </row>
    <row r="171" spans="1:34" s="8" customFormat="1" x14ac:dyDescent="0.25">
      <c r="A171" s="1">
        <f t="shared" si="6"/>
        <v>60721</v>
      </c>
      <c r="B171" s="2" t="str">
        <f t="shared" si="7"/>
        <v>201721016521</v>
      </c>
      <c r="C171" s="8" t="str">
        <f t="shared" si="8"/>
        <v>2017210</v>
      </c>
      <c r="D171" s="4">
        <v>2017</v>
      </c>
      <c r="E171" s="4">
        <v>2</v>
      </c>
      <c r="F171" s="4">
        <v>10</v>
      </c>
      <c r="G171" s="4">
        <v>16</v>
      </c>
      <c r="H171" s="4">
        <v>52</v>
      </c>
      <c r="I171" s="4">
        <v>1</v>
      </c>
      <c r="J171" s="8">
        <v>991</v>
      </c>
      <c r="K171" s="4" t="s">
        <v>26</v>
      </c>
      <c r="L171" s="4" t="e">
        <f>IF(#REF!=#REF!,IF(K171="Stroke",IF(K172="Stroke",IF((J172-J171)&lt;0,1000+J172-J171,J172-J171),""),""),"")</f>
        <v>#REF!</v>
      </c>
      <c r="M171" s="4" t="s">
        <v>21</v>
      </c>
      <c r="N171" s="4" t="s">
        <v>27</v>
      </c>
      <c r="O171" s="4">
        <v>7</v>
      </c>
      <c r="P171" s="4" t="e">
        <f>IF(#REF!=#REF!,IF(K171="Stroke",IF(K172="Stroke",IF(#REF!=#REF!,IF(Q171=Q172,IF((J172-J171)&lt;0,1000+J172-J171-O171,J172-J171-O171),""),""),""),""),"")</f>
        <v>#REF!</v>
      </c>
      <c r="Q171" s="4">
        <v>2</v>
      </c>
      <c r="R171" s="8" t="e">
        <f>IF(#REF!&lt;&gt;#REF!,COUNTIFS($M$2:$M$988,$M$2,$C$2:$C$988,#REF!),"")</f>
        <v>#REF!</v>
      </c>
      <c r="S171" s="8" t="e">
        <f>IF(R171&lt;&gt;"",IF(R171=1,"",COUNTIFS($Q$2:$Q$988,"&gt;40",$C$2:$C$988,#REF!)),"")</f>
        <v>#REF!</v>
      </c>
      <c r="T171" s="4"/>
      <c r="U171" s="9"/>
      <c r="V171" s="1"/>
      <c r="W171" s="1"/>
      <c r="X171" s="1"/>
      <c r="Y171" s="3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 s="7" customFormat="1" x14ac:dyDescent="0.25">
      <c r="A172" s="8">
        <f t="shared" si="6"/>
        <v>60721</v>
      </c>
      <c r="B172" s="14" t="str">
        <f t="shared" si="7"/>
        <v>201721016521</v>
      </c>
      <c r="C172" s="8" t="str">
        <f t="shared" si="8"/>
        <v>2017210</v>
      </c>
      <c r="D172" s="4">
        <v>2017</v>
      </c>
      <c r="E172" s="4">
        <v>2</v>
      </c>
      <c r="F172" s="4">
        <v>10</v>
      </c>
      <c r="G172" s="4">
        <v>16</v>
      </c>
      <c r="H172" s="4">
        <v>52</v>
      </c>
      <c r="I172" s="4">
        <v>1</v>
      </c>
      <c r="J172" s="8">
        <v>991</v>
      </c>
      <c r="K172" s="4" t="s">
        <v>26</v>
      </c>
      <c r="L172" s="8" t="e">
        <f>IF(#REF!=#REF!,IF(K172="Stroke",IF(K173="Stroke",IF((J173-J172)&lt;0,1000+J173-J172,J173-J172),""),""),"")</f>
        <v>#REF!</v>
      </c>
      <c r="M172" s="4" t="s">
        <v>21</v>
      </c>
      <c r="N172" s="4" t="s">
        <v>27</v>
      </c>
      <c r="O172" s="4">
        <v>7</v>
      </c>
      <c r="P172" s="8" t="e">
        <f>IF(#REF!=#REF!,IF(K172="Stroke",IF(K173="Stroke",IF(#REF!=#REF!,IF(Q172=Q173,IF((J173-J172)&lt;0,1000+J173-J172-O172,J173-J172-O172),""),""),""),""),"")</f>
        <v>#REF!</v>
      </c>
      <c r="Q172" s="4">
        <v>2</v>
      </c>
      <c r="R172" s="8" t="e">
        <f>IF(#REF!&lt;&gt;#REF!,COUNTIFS($K$112:$K$1378,$K$112,#REF!,#REF!),"")</f>
        <v>#REF!</v>
      </c>
      <c r="S172" s="8" t="e">
        <f>IF(AND(#REF!&lt;&gt;#REF!,#REF!=#REF!,M172="positive",M173="negative"),1,"")</f>
        <v>#REF!</v>
      </c>
      <c r="T172" s="8" t="e">
        <f>IF(AND(#REF!=#REF!,K:K="stroke",M:M="positive",S172&lt;&gt;"1"),1,"")</f>
        <v>#REF!</v>
      </c>
      <c r="U172" s="8" t="e">
        <f>IF((AND(R172&lt;&gt;"",W172&lt;&gt;1,K:K="stroke",M:M="negative",#REF!=#REF!)),IF(W172&lt;&gt;0,"",1),"")</f>
        <v>#REF!</v>
      </c>
      <c r="V172" s="8" t="e">
        <f>IF(R172="","",(SUM(S172:U172)+W172))</f>
        <v>#REF!</v>
      </c>
      <c r="W172" s="8" t="e">
        <f>IF(#REF!&lt;&gt;#REF!,COUNTIFS($K$112:$K$1378,"up",#REF!,#REF!),"")</f>
        <v>#REF!</v>
      </c>
      <c r="X172" s="8" t="e">
        <f>IF(#REF!&lt;&gt;#REF!,COUNTIFS($K$112:$K$1378,"SRS",#REF!,#REF!),"")</f>
        <v>#REF!</v>
      </c>
      <c r="Y172" s="8" t="e">
        <f>IF(R172&lt;&gt;"",IF(R172=1,"",COUNTIFS($O$112:$O$1378,"&gt;40",#REF!,#REF!)),"")</f>
        <v>#REF!</v>
      </c>
      <c r="Z172" s="4"/>
      <c r="AA172" s="9"/>
      <c r="AB172" s="4"/>
      <c r="AC172" s="4"/>
      <c r="AD172" s="4"/>
      <c r="AE172" s="4"/>
      <c r="AF172" s="4"/>
      <c r="AG172" s="4"/>
      <c r="AH172" s="4"/>
    </row>
    <row r="173" spans="1:34" s="7" customFormat="1" x14ac:dyDescent="0.25">
      <c r="A173" s="1">
        <f t="shared" si="6"/>
        <v>60722</v>
      </c>
      <c r="B173" s="2" t="str">
        <f t="shared" si="7"/>
        <v>201721016522</v>
      </c>
      <c r="C173" s="8" t="str">
        <f t="shared" si="8"/>
        <v>2017210</v>
      </c>
      <c r="D173" s="4">
        <v>2017</v>
      </c>
      <c r="E173" s="4">
        <v>2</v>
      </c>
      <c r="F173" s="4">
        <v>10</v>
      </c>
      <c r="G173" s="4">
        <v>16</v>
      </c>
      <c r="H173" s="4">
        <v>52</v>
      </c>
      <c r="I173" s="4">
        <v>2</v>
      </c>
      <c r="J173" s="8">
        <v>35</v>
      </c>
      <c r="K173" s="4" t="s">
        <v>26</v>
      </c>
      <c r="L173" s="4" t="e">
        <f>IF(#REF!=#REF!,IF(K173="Stroke",IF(K174="Stroke",IF((J174-J173)&lt;0,1000+J174-J173,J174-J173),""),""),"")</f>
        <v>#REF!</v>
      </c>
      <c r="M173" s="4" t="s">
        <v>21</v>
      </c>
      <c r="N173" s="4" t="s">
        <v>27</v>
      </c>
      <c r="O173" s="4">
        <v>1</v>
      </c>
      <c r="P173" s="4" t="e">
        <f>IF(#REF!=#REF!,IF(K173="Stroke",IF(K174="Stroke",IF(#REF!=#REF!,IF(Q173=Q174,IF((J174-J173)&lt;0,1000+J174-J173-O173,J174-J173-O173),""),""),""),""),"")</f>
        <v>#REF!</v>
      </c>
      <c r="Q173" s="4">
        <v>2</v>
      </c>
      <c r="R173" s="8" t="e">
        <f>IF(#REF!&lt;&gt;#REF!,COUNTIFS($M$2:$M$988,$M$2,$C$2:$C$988,#REF!),"")</f>
        <v>#REF!</v>
      </c>
      <c r="S173" s="8" t="e">
        <f>IF(R173&lt;&gt;"",IF(R173=1,"",COUNTIFS($Q$2:$Q$988,"&gt;40",$C$2:$C$988,#REF!)),"")</f>
        <v>#REF!</v>
      </c>
      <c r="T173" s="4"/>
      <c r="U173" s="9"/>
      <c r="V173" s="1"/>
      <c r="W173" s="1"/>
      <c r="X173" s="1"/>
      <c r="Y173" s="3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 s="8" customFormat="1" x14ac:dyDescent="0.25">
      <c r="A174" s="8">
        <f t="shared" si="6"/>
        <v>60722</v>
      </c>
      <c r="B174" s="14" t="str">
        <f t="shared" si="7"/>
        <v>201721016522</v>
      </c>
      <c r="C174" s="8" t="str">
        <f t="shared" si="8"/>
        <v>2017210</v>
      </c>
      <c r="D174" s="4">
        <v>2017</v>
      </c>
      <c r="E174" s="4">
        <v>2</v>
      </c>
      <c r="F174" s="4">
        <v>10</v>
      </c>
      <c r="G174" s="4">
        <v>16</v>
      </c>
      <c r="H174" s="4">
        <v>52</v>
      </c>
      <c r="I174" s="4">
        <v>2</v>
      </c>
      <c r="J174" s="8">
        <v>35</v>
      </c>
      <c r="K174" s="4" t="s">
        <v>26</v>
      </c>
      <c r="L174" s="8" t="e">
        <f>IF(#REF!=#REF!,IF(K174="Stroke",IF(K175="Stroke",IF((J175-J174)&lt;0,1000+J175-J174,J175-J174),""),""),"")</f>
        <v>#REF!</v>
      </c>
      <c r="M174" s="4" t="s">
        <v>21</v>
      </c>
      <c r="N174" s="4" t="s">
        <v>27</v>
      </c>
      <c r="O174" s="4">
        <v>1</v>
      </c>
      <c r="P174" s="8" t="e">
        <f>IF(#REF!=#REF!,IF(K174="Stroke",IF(K175="Stroke",IF(#REF!=#REF!,IF(Q174=Q175,IF((J175-J174)&lt;0,1000+J175-J174-O174,J175-J174-O174),""),""),""),""),"")</f>
        <v>#REF!</v>
      </c>
      <c r="Q174" s="4">
        <v>2</v>
      </c>
      <c r="R174" s="8" t="e">
        <f>IF(#REF!&lt;&gt;#REF!,COUNTIFS($K$112:$K$1378,$K$112,#REF!,#REF!),"")</f>
        <v>#REF!</v>
      </c>
      <c r="S174" s="8" t="e">
        <f>IF(AND(#REF!&lt;&gt;#REF!,#REF!=#REF!,M174="positive",M175="negative"),1,"")</f>
        <v>#REF!</v>
      </c>
      <c r="T174" s="8" t="e">
        <f>IF(AND(#REF!=#REF!,K:K="stroke",M:M="positive",S174&lt;&gt;"1"),1,"")</f>
        <v>#REF!</v>
      </c>
      <c r="U174" s="8" t="e">
        <f>IF((AND(R174&lt;&gt;"",W174&lt;&gt;1,K:K="stroke",M:M="negative",#REF!=#REF!)),IF(W174&lt;&gt;0,"",1),"")</f>
        <v>#REF!</v>
      </c>
      <c r="V174" s="8" t="e">
        <f>IF(R174="","",(SUM(S174:U174)+W174))</f>
        <v>#REF!</v>
      </c>
      <c r="W174" s="8" t="e">
        <f>IF(#REF!&lt;&gt;#REF!,COUNTIFS($K$112:$K$1378,"up",#REF!,#REF!),"")</f>
        <v>#REF!</v>
      </c>
      <c r="X174" s="8" t="e">
        <f>IF(#REF!&lt;&gt;#REF!,COUNTIFS($K$112:$K$1378,"SRS",#REF!,#REF!),"")</f>
        <v>#REF!</v>
      </c>
      <c r="Y174" s="8" t="e">
        <f>IF(R174&lt;&gt;"",IF(R174=1,"",COUNTIFS($O$112:$O$1378,"&gt;40",#REF!,#REF!)),"")</f>
        <v>#REF!</v>
      </c>
      <c r="Z174" s="4"/>
      <c r="AA174" s="9"/>
      <c r="AB174" s="4"/>
      <c r="AC174" s="4"/>
      <c r="AD174" s="4"/>
      <c r="AE174" s="4"/>
      <c r="AF174" s="4"/>
      <c r="AG174" s="4"/>
      <c r="AH174" s="4"/>
    </row>
    <row r="175" spans="1:34" s="7" customFormat="1" x14ac:dyDescent="0.25">
      <c r="A175" s="1">
        <f t="shared" si="6"/>
        <v>60722</v>
      </c>
      <c r="B175" s="2" t="str">
        <f t="shared" si="7"/>
        <v>201721016522</v>
      </c>
      <c r="C175" s="8" t="str">
        <f t="shared" si="8"/>
        <v>2017210</v>
      </c>
      <c r="D175" s="4">
        <v>2017</v>
      </c>
      <c r="E175" s="4">
        <v>2</v>
      </c>
      <c r="F175" s="4">
        <v>10</v>
      </c>
      <c r="G175" s="4">
        <v>16</v>
      </c>
      <c r="H175" s="4">
        <v>52</v>
      </c>
      <c r="I175" s="4">
        <v>2</v>
      </c>
      <c r="J175" s="8">
        <v>78</v>
      </c>
      <c r="K175" s="4" t="s">
        <v>26</v>
      </c>
      <c r="L175" s="4" t="e">
        <f>IF(#REF!=#REF!,IF(K175="Stroke",IF(K176="Stroke",IF((J176-J175)&lt;0,1000+J176-J175,J176-J175),""),""),"")</f>
        <v>#REF!</v>
      </c>
      <c r="M175" s="4" t="s">
        <v>21</v>
      </c>
      <c r="N175" s="4" t="s">
        <v>27</v>
      </c>
      <c r="O175" s="4">
        <v>24</v>
      </c>
      <c r="P175" s="4" t="e">
        <f>IF(#REF!=#REF!,IF(K175="Stroke",IF(K176="Stroke",IF(#REF!=#REF!,IF(Q175=Q176,IF((J176-J175)&lt;0,1000+J176-J175-O175,J176-J175-O175),""),""),""),""),"")</f>
        <v>#REF!</v>
      </c>
      <c r="Q175" s="4">
        <v>2</v>
      </c>
      <c r="R175" s="8" t="e">
        <f>IF(#REF!&lt;&gt;#REF!,COUNTIFS($M$2:$M$988,$M$2,$C$2:$C$988,#REF!),"")</f>
        <v>#REF!</v>
      </c>
      <c r="S175" s="8" t="e">
        <f>IF(R175&lt;&gt;"",IF(R175=1,"",COUNTIFS($Q$2:$Q$988,"&gt;40",$C$2:$C$988,#REF!)),"")</f>
        <v>#REF!</v>
      </c>
      <c r="T175" s="4"/>
      <c r="U175" s="9"/>
      <c r="V175" s="1"/>
      <c r="W175" s="1"/>
      <c r="X175" s="1"/>
      <c r="Y175" s="3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s="16" customFormat="1" x14ac:dyDescent="0.25">
      <c r="A176" s="8">
        <f t="shared" si="6"/>
        <v>60722</v>
      </c>
      <c r="B176" s="14" t="str">
        <f t="shared" si="7"/>
        <v>201721016522</v>
      </c>
      <c r="C176" s="8" t="str">
        <f t="shared" si="8"/>
        <v>2017210</v>
      </c>
      <c r="D176" s="4">
        <v>2017</v>
      </c>
      <c r="E176" s="4">
        <v>2</v>
      </c>
      <c r="F176" s="4">
        <v>10</v>
      </c>
      <c r="G176" s="4">
        <v>16</v>
      </c>
      <c r="H176" s="4">
        <v>52</v>
      </c>
      <c r="I176" s="4">
        <v>2</v>
      </c>
      <c r="J176" s="8">
        <v>78</v>
      </c>
      <c r="K176" s="4" t="s">
        <v>26</v>
      </c>
      <c r="L176" s="8" t="e">
        <f>IF(#REF!=#REF!,IF(K176="Stroke",IF(K177="Stroke",IF((J177-J176)&lt;0,1000+J177-J176,J177-J176),""),""),"")</f>
        <v>#REF!</v>
      </c>
      <c r="M176" s="4" t="s">
        <v>21</v>
      </c>
      <c r="N176" s="4" t="s">
        <v>27</v>
      </c>
      <c r="O176" s="4">
        <v>24</v>
      </c>
      <c r="P176" s="8" t="e">
        <f>IF(#REF!=#REF!,IF(K176="Stroke",IF(K177="Stroke",IF(#REF!=#REF!,IF(Q176=Q177,IF((J177-J176)&lt;0,1000+J177-J176-O176,J177-J176-O176),""),""),""),""),"")</f>
        <v>#REF!</v>
      </c>
      <c r="Q176" s="4">
        <v>2</v>
      </c>
      <c r="R176" s="8" t="e">
        <f>IF(#REF!&lt;&gt;#REF!,COUNTIFS($K$112:$K$1378,$K$112,#REF!,#REF!),"")</f>
        <v>#REF!</v>
      </c>
      <c r="S176" s="8" t="e">
        <f>IF(AND(#REF!&lt;&gt;#REF!,#REF!=#REF!,M176="positive",M177="negative"),1,"")</f>
        <v>#REF!</v>
      </c>
      <c r="T176" s="8" t="e">
        <f>IF(AND(#REF!=#REF!,K:K="stroke",M:M="positive",S176&lt;&gt;"1"),1,"")</f>
        <v>#REF!</v>
      </c>
      <c r="U176" s="8" t="e">
        <f>IF((AND(R176&lt;&gt;"",W176&lt;&gt;1,K:K="stroke",M:M="negative",#REF!=#REF!)),IF(W176&lt;&gt;0,"",1),"")</f>
        <v>#REF!</v>
      </c>
      <c r="V176" s="8" t="e">
        <f>IF(R176="","",(SUM(S176:U176)+W176))</f>
        <v>#REF!</v>
      </c>
      <c r="W176" s="8" t="e">
        <f>IF(#REF!&lt;&gt;#REF!,COUNTIFS($K$112:$K$1378,"up",#REF!,#REF!),"")</f>
        <v>#REF!</v>
      </c>
      <c r="X176" s="8" t="e">
        <f>IF(#REF!&lt;&gt;#REF!,COUNTIFS($K$112:$K$1378,"SRS",#REF!,#REF!),"")</f>
        <v>#REF!</v>
      </c>
      <c r="Y176" s="8" t="e">
        <f>IF(R176&lt;&gt;"",IF(R176=1,"",COUNTIFS($O$112:$O$1378,"&gt;40",#REF!,#REF!)),"")</f>
        <v>#REF!</v>
      </c>
      <c r="Z176" s="4"/>
      <c r="AA176" s="9"/>
      <c r="AB176" s="4"/>
      <c r="AC176" s="4"/>
      <c r="AD176" s="4"/>
      <c r="AE176" s="4"/>
      <c r="AF176" s="4"/>
      <c r="AG176" s="4"/>
      <c r="AH176" s="4"/>
    </row>
    <row r="177" spans="1:34" s="16" customFormat="1" x14ac:dyDescent="0.25">
      <c r="A177" s="1">
        <f t="shared" si="6"/>
        <v>60722</v>
      </c>
      <c r="B177" s="2" t="str">
        <f t="shared" si="7"/>
        <v>201721016522</v>
      </c>
      <c r="C177" s="8" t="str">
        <f t="shared" si="8"/>
        <v>2017210</v>
      </c>
      <c r="D177" s="4">
        <v>2017</v>
      </c>
      <c r="E177" s="4">
        <v>2</v>
      </c>
      <c r="F177" s="4">
        <v>10</v>
      </c>
      <c r="G177" s="4">
        <v>16</v>
      </c>
      <c r="H177" s="4">
        <v>52</v>
      </c>
      <c r="I177" s="4">
        <v>2</v>
      </c>
      <c r="J177" s="8">
        <v>175</v>
      </c>
      <c r="K177" s="4" t="s">
        <v>26</v>
      </c>
      <c r="L177" s="4" t="e">
        <f>IF(#REF!=#REF!,IF(K177="Stroke",IF(K178="Stroke",IF((J178-J177)&lt;0,1000+J178-J177,J178-J177),""),""),"")</f>
        <v>#REF!</v>
      </c>
      <c r="M177" s="4" t="s">
        <v>21</v>
      </c>
      <c r="N177" s="4" t="s">
        <v>27</v>
      </c>
      <c r="O177" s="4">
        <v>2</v>
      </c>
      <c r="P177" s="4" t="e">
        <f>IF(#REF!=#REF!,IF(K177="Stroke",IF(K178="Stroke",IF(#REF!=#REF!,IF(Q177=Q178,IF((J178-J177)&lt;0,1000+J178-J177-O177,J178-J177-O177),""),""),""),""),"")</f>
        <v>#REF!</v>
      </c>
      <c r="Q177" s="4">
        <v>2</v>
      </c>
      <c r="R177" s="8" t="e">
        <f>IF(#REF!&lt;&gt;#REF!,COUNTIFS($M$2:$M$988,$M$2,$C$2:$C$988,#REF!),"")</f>
        <v>#REF!</v>
      </c>
      <c r="S177" s="8" t="e">
        <f>IF(R177&lt;&gt;"",IF(R177=1,"",COUNTIFS($Q$2:$Q$988,"&gt;40",$C$2:$C$988,#REF!)),"")</f>
        <v>#REF!</v>
      </c>
      <c r="T177" s="4"/>
      <c r="U177" s="9"/>
      <c r="V177" s="1"/>
      <c r="W177" s="1"/>
      <c r="X177" s="1"/>
      <c r="Y177" s="3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s="16" customFormat="1" x14ac:dyDescent="0.25">
      <c r="A178" s="8">
        <f t="shared" si="6"/>
        <v>60722</v>
      </c>
      <c r="B178" s="14" t="str">
        <f t="shared" si="7"/>
        <v>201721016522</v>
      </c>
      <c r="C178" s="8" t="str">
        <f t="shared" si="8"/>
        <v>2017210</v>
      </c>
      <c r="D178" s="4">
        <v>2017</v>
      </c>
      <c r="E178" s="4">
        <v>2</v>
      </c>
      <c r="F178" s="4">
        <v>10</v>
      </c>
      <c r="G178" s="4">
        <v>16</v>
      </c>
      <c r="H178" s="4">
        <v>52</v>
      </c>
      <c r="I178" s="4">
        <v>2</v>
      </c>
      <c r="J178" s="8">
        <v>175</v>
      </c>
      <c r="K178" s="4" t="s">
        <v>26</v>
      </c>
      <c r="L178" s="8" t="e">
        <f>IF(#REF!=#REF!,IF(K178="Stroke",IF(K179="Stroke",IF((J179-J178)&lt;0,1000+J179-J178,J179-J178),""),""),"")</f>
        <v>#REF!</v>
      </c>
      <c r="M178" s="4" t="s">
        <v>21</v>
      </c>
      <c r="N178" s="4" t="s">
        <v>27</v>
      </c>
      <c r="O178" s="4">
        <v>2</v>
      </c>
      <c r="P178" s="8" t="e">
        <f>IF(#REF!=#REF!,IF(K178="Stroke",IF(K179="Stroke",IF(#REF!=#REF!,IF(Q178=Q179,IF((J179-J178)&lt;0,1000+J179-J178-O178,J179-J178-O178),""),""),""),""),"")</f>
        <v>#REF!</v>
      </c>
      <c r="Q178" s="4">
        <v>2</v>
      </c>
      <c r="R178" s="8" t="e">
        <f>IF(#REF!&lt;&gt;#REF!,COUNTIFS($K$112:$K$1378,$K$112,#REF!,#REF!),"")</f>
        <v>#REF!</v>
      </c>
      <c r="S178" s="8" t="e">
        <f>IF(AND(#REF!&lt;&gt;#REF!,#REF!=#REF!,M178="positive",M179="negative"),1,"")</f>
        <v>#REF!</v>
      </c>
      <c r="T178" s="8" t="e">
        <f>IF(AND(#REF!=#REF!,K:K="stroke",M:M="positive",S178&lt;&gt;"1"),1,"")</f>
        <v>#REF!</v>
      </c>
      <c r="U178" s="8" t="e">
        <f>IF((AND(R178&lt;&gt;"",W178&lt;&gt;1,K:K="stroke",M:M="negative",#REF!=#REF!)),IF(W178&lt;&gt;0,"",1),"")</f>
        <v>#REF!</v>
      </c>
      <c r="V178" s="8" t="e">
        <f>IF(R178="","",(SUM(S178:U178)+W178))</f>
        <v>#REF!</v>
      </c>
      <c r="W178" s="8" t="e">
        <f>IF(#REF!&lt;&gt;#REF!,COUNTIFS($K$112:$K$1378,"up",#REF!,#REF!),"")</f>
        <v>#REF!</v>
      </c>
      <c r="X178" s="8" t="e">
        <f>IF(#REF!&lt;&gt;#REF!,COUNTIFS($K$112:$K$1378,"SRS",#REF!,#REF!),"")</f>
        <v>#REF!</v>
      </c>
      <c r="Y178" s="8" t="e">
        <f>IF(R178&lt;&gt;"",IF(R178=1,"",COUNTIFS($O$112:$O$1378,"&gt;40",#REF!,#REF!)),"")</f>
        <v>#REF!</v>
      </c>
      <c r="Z178" s="4"/>
      <c r="AA178" s="9"/>
      <c r="AB178" s="4"/>
      <c r="AC178" s="4"/>
      <c r="AD178" s="4"/>
      <c r="AE178" s="4"/>
      <c r="AF178" s="4"/>
      <c r="AG178" s="4"/>
      <c r="AH178" s="4"/>
    </row>
    <row r="179" spans="1:34" s="7" customFormat="1" x14ac:dyDescent="0.25">
      <c r="A179" s="1">
        <f t="shared" si="6"/>
        <v>60722</v>
      </c>
      <c r="B179" s="2" t="str">
        <f t="shared" si="7"/>
        <v>201721016522</v>
      </c>
      <c r="C179" s="8" t="str">
        <f t="shared" si="8"/>
        <v>2017210</v>
      </c>
      <c r="D179" s="4">
        <v>2017</v>
      </c>
      <c r="E179" s="4">
        <v>2</v>
      </c>
      <c r="F179" s="4">
        <v>10</v>
      </c>
      <c r="G179" s="4">
        <v>16</v>
      </c>
      <c r="H179" s="4">
        <v>52</v>
      </c>
      <c r="I179" s="4">
        <v>2</v>
      </c>
      <c r="J179" s="8">
        <v>247</v>
      </c>
      <c r="K179" s="4" t="s">
        <v>26</v>
      </c>
      <c r="L179" s="4" t="e">
        <f>IF(#REF!=#REF!,IF(K179="Stroke",IF(K180="Stroke",IF((J180-J179)&lt;0,1000+J180-J179,J180-J179),""),""),"")</f>
        <v>#REF!</v>
      </c>
      <c r="M179" s="4" t="s">
        <v>21</v>
      </c>
      <c r="N179" s="4" t="s">
        <v>27</v>
      </c>
      <c r="O179" s="4">
        <v>22</v>
      </c>
      <c r="P179" s="4" t="e">
        <f>IF(#REF!=#REF!,IF(K179="Stroke",IF(K180="Stroke",IF(#REF!=#REF!,IF(Q179=Q180,IF((J180-J179)&lt;0,1000+J180-J179-O179,J180-J179-O179),""),""),""),""),"")</f>
        <v>#REF!</v>
      </c>
      <c r="Q179" s="4">
        <v>2</v>
      </c>
      <c r="R179" s="8" t="e">
        <f>IF(#REF!&lt;&gt;#REF!,COUNTIFS($M$2:$M$988,$M$2,$C$2:$C$988,#REF!),"")</f>
        <v>#REF!</v>
      </c>
      <c r="S179" s="8" t="e">
        <f>IF(R179&lt;&gt;"",IF(R179=1,"",COUNTIFS($Q$2:$Q$988,"&gt;40",$C$2:$C$988,#REF!)),"")</f>
        <v>#REF!</v>
      </c>
      <c r="T179" s="4"/>
      <c r="U179" s="9"/>
      <c r="V179" s="1"/>
      <c r="W179" s="1"/>
      <c r="X179" s="1"/>
      <c r="Y179" s="3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s="7" customFormat="1" x14ac:dyDescent="0.25">
      <c r="A180" s="8">
        <f t="shared" si="6"/>
        <v>60722</v>
      </c>
      <c r="B180" s="14" t="str">
        <f t="shared" si="7"/>
        <v>201721016522</v>
      </c>
      <c r="C180" s="8" t="str">
        <f t="shared" si="8"/>
        <v>2017210</v>
      </c>
      <c r="D180" s="4">
        <v>2017</v>
      </c>
      <c r="E180" s="4">
        <v>2</v>
      </c>
      <c r="F180" s="4">
        <v>10</v>
      </c>
      <c r="G180" s="4">
        <v>16</v>
      </c>
      <c r="H180" s="4">
        <v>52</v>
      </c>
      <c r="I180" s="4">
        <v>2</v>
      </c>
      <c r="J180" s="8">
        <v>247</v>
      </c>
      <c r="K180" s="4" t="s">
        <v>26</v>
      </c>
      <c r="L180" s="8" t="e">
        <f>IF(#REF!=#REF!,IF(K180="Stroke",IF(K181="Stroke",IF((J181-J180)&lt;0,1000+J181-J180,J181-J180),""),""),"")</f>
        <v>#REF!</v>
      </c>
      <c r="M180" s="4" t="s">
        <v>21</v>
      </c>
      <c r="N180" s="4" t="s">
        <v>27</v>
      </c>
      <c r="O180" s="4">
        <v>22</v>
      </c>
      <c r="P180" s="8" t="e">
        <f>IF(#REF!=#REF!,IF(K180="Stroke",IF(K181="Stroke",IF(#REF!=#REF!,IF(Q180=Q181,IF((J181-J180)&lt;0,1000+J181-J180-O180,J181-J180-O180),""),""),""),""),"")</f>
        <v>#REF!</v>
      </c>
      <c r="Q180" s="4">
        <v>2</v>
      </c>
      <c r="R180" s="8" t="e">
        <f>IF(#REF!&lt;&gt;#REF!,COUNTIFS($K$112:$K$1378,$K$112,#REF!,#REF!),"")</f>
        <v>#REF!</v>
      </c>
      <c r="S180" s="8" t="e">
        <f>IF(AND(#REF!&lt;&gt;#REF!,#REF!=#REF!,M180="positive",M181="negative"),1,"")</f>
        <v>#REF!</v>
      </c>
      <c r="T180" s="8" t="e">
        <f>IF(AND(#REF!=#REF!,K:K="stroke",M:M="positive",S180&lt;&gt;"1"),1,"")</f>
        <v>#REF!</v>
      </c>
      <c r="U180" s="8" t="e">
        <f>IF((AND(R180&lt;&gt;"",W180&lt;&gt;1,K:K="stroke",M:M="negative",#REF!=#REF!)),IF(W180&lt;&gt;0,"",1),"")</f>
        <v>#REF!</v>
      </c>
      <c r="V180" s="8" t="e">
        <f>IF(R180="","",(SUM(S180:U180)+W180))</f>
        <v>#REF!</v>
      </c>
      <c r="W180" s="8" t="e">
        <f>IF(#REF!&lt;&gt;#REF!,COUNTIFS($K$112:$K$1378,"up",#REF!,#REF!),"")</f>
        <v>#REF!</v>
      </c>
      <c r="X180" s="8" t="e">
        <f>IF(#REF!&lt;&gt;#REF!,COUNTIFS($K$112:$K$1378,"SRS",#REF!,#REF!),"")</f>
        <v>#REF!</v>
      </c>
      <c r="Y180" s="8" t="e">
        <f>IF(R180&lt;&gt;"",IF(R180=1,"",COUNTIFS($O$112:$O$1378,"&gt;40",#REF!,#REF!)),"")</f>
        <v>#REF!</v>
      </c>
      <c r="Z180" s="4"/>
      <c r="AA180" s="9"/>
      <c r="AB180" s="4"/>
      <c r="AC180" s="4"/>
      <c r="AD180" s="4"/>
      <c r="AE180" s="4"/>
      <c r="AF180" s="4"/>
      <c r="AG180" s="4"/>
      <c r="AH180" s="4"/>
    </row>
    <row r="181" spans="1:34" s="16" customFormat="1" x14ac:dyDescent="0.25">
      <c r="A181" s="1">
        <f t="shared" si="6"/>
        <v>60722</v>
      </c>
      <c r="B181" s="2" t="str">
        <f t="shared" si="7"/>
        <v>201721016522</v>
      </c>
      <c r="C181" s="8" t="str">
        <f t="shared" si="8"/>
        <v>2017210</v>
      </c>
      <c r="D181" s="4">
        <v>2017</v>
      </c>
      <c r="E181" s="4">
        <v>2</v>
      </c>
      <c r="F181" s="4">
        <v>10</v>
      </c>
      <c r="G181" s="4">
        <v>16</v>
      </c>
      <c r="H181" s="4">
        <v>52</v>
      </c>
      <c r="I181" s="4">
        <v>2</v>
      </c>
      <c r="J181" s="8">
        <v>363</v>
      </c>
      <c r="K181" s="4" t="s">
        <v>26</v>
      </c>
      <c r="L181" s="4" t="e">
        <f>IF(#REF!=#REF!,IF(K181="Stroke",IF(K182="Stroke",IF((J182-J181)&lt;0,1000+J182-J181,J182-J181),""),""),"")</f>
        <v>#REF!</v>
      </c>
      <c r="M181" s="4" t="s">
        <v>21</v>
      </c>
      <c r="N181" s="4" t="s">
        <v>27</v>
      </c>
      <c r="O181" s="4">
        <v>2</v>
      </c>
      <c r="P181" s="4" t="e">
        <f>IF(#REF!=#REF!,IF(K181="Stroke",IF(K182="Stroke",IF(#REF!=#REF!,IF(Q181=Q182,IF((J182-J181)&lt;0,1000+J182-J181-O181,J182-J181-O181),""),""),""),""),"")</f>
        <v>#REF!</v>
      </c>
      <c r="Q181" s="4">
        <v>2</v>
      </c>
      <c r="R181" s="8" t="e">
        <f>IF(#REF!&lt;&gt;#REF!,COUNTIFS($M$2:$M$988,$M$2,$C$2:$C$988,#REF!),"")</f>
        <v>#REF!</v>
      </c>
      <c r="S181" s="8" t="e">
        <f>IF(R181&lt;&gt;"",IF(R181=1,"",COUNTIFS($Q$2:$Q$988,"&gt;40",$C$2:$C$988,#REF!)),"")</f>
        <v>#REF!</v>
      </c>
      <c r="T181" s="4"/>
      <c r="U181" s="9"/>
      <c r="V181" s="1"/>
      <c r="W181" s="1"/>
      <c r="X181" s="1"/>
      <c r="Y181" s="3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s="16" customFormat="1" x14ac:dyDescent="0.25">
      <c r="A182" s="8">
        <f t="shared" si="6"/>
        <v>60722</v>
      </c>
      <c r="B182" s="14" t="str">
        <f t="shared" si="7"/>
        <v>201721016522</v>
      </c>
      <c r="C182" s="8" t="str">
        <f t="shared" si="8"/>
        <v>2017210</v>
      </c>
      <c r="D182" s="4">
        <v>2017</v>
      </c>
      <c r="E182" s="4">
        <v>2</v>
      </c>
      <c r="F182" s="4">
        <v>10</v>
      </c>
      <c r="G182" s="4">
        <v>16</v>
      </c>
      <c r="H182" s="4">
        <v>52</v>
      </c>
      <c r="I182" s="4">
        <v>2</v>
      </c>
      <c r="J182" s="8">
        <v>363</v>
      </c>
      <c r="K182" s="4" t="s">
        <v>26</v>
      </c>
      <c r="L182" s="8" t="e">
        <f>IF(#REF!=#REF!,IF(K182="Stroke",IF(K183="Stroke",IF((J183-J182)&lt;0,1000+J183-J182,J183-J182),""),""),"")</f>
        <v>#REF!</v>
      </c>
      <c r="M182" s="4" t="s">
        <v>21</v>
      </c>
      <c r="N182" s="4" t="s">
        <v>27</v>
      </c>
      <c r="O182" s="4">
        <v>2</v>
      </c>
      <c r="P182" s="8" t="e">
        <f>IF(#REF!=#REF!,IF(K182="Stroke",IF(K183="Stroke",IF(#REF!=#REF!,IF(Q182=Q183,IF((J183-J182)&lt;0,1000+J183-J182-O182,J183-J182-O182),""),""),""),""),"")</f>
        <v>#REF!</v>
      </c>
      <c r="Q182" s="4">
        <v>2</v>
      </c>
      <c r="R182" s="8" t="e">
        <f>IF(#REF!&lt;&gt;#REF!,COUNTIFS($K$112:$K$1378,$K$112,#REF!,#REF!),"")</f>
        <v>#REF!</v>
      </c>
      <c r="S182" s="8" t="e">
        <f>IF(AND(#REF!&lt;&gt;#REF!,#REF!=#REF!,M182="positive",M183="negative"),1,"")</f>
        <v>#REF!</v>
      </c>
      <c r="T182" s="8" t="e">
        <f>IF(AND(#REF!=#REF!,K:K="stroke",M:M="positive",S182&lt;&gt;"1"),1,"")</f>
        <v>#REF!</v>
      </c>
      <c r="U182" s="8" t="e">
        <f>IF((AND(R182&lt;&gt;"",W182&lt;&gt;1,K:K="stroke",M:M="negative",#REF!=#REF!)),IF(W182&lt;&gt;0,"",1),"")</f>
        <v>#REF!</v>
      </c>
      <c r="V182" s="8" t="e">
        <f>IF(R182="","",(SUM(S182:U182)+W182))</f>
        <v>#REF!</v>
      </c>
      <c r="W182" s="8" t="e">
        <f>IF(#REF!&lt;&gt;#REF!,COUNTIFS($K$112:$K$1378,"up",#REF!,#REF!),"")</f>
        <v>#REF!</v>
      </c>
      <c r="X182" s="8" t="e">
        <f>IF(#REF!&lt;&gt;#REF!,COUNTIFS($K$112:$K$1378,"SRS",#REF!,#REF!),"")</f>
        <v>#REF!</v>
      </c>
      <c r="Y182" s="8" t="e">
        <f>IF(R182&lt;&gt;"",IF(R182=1,"",COUNTIFS($O$112:$O$1378,"&gt;40",#REF!,#REF!)),"")</f>
        <v>#REF!</v>
      </c>
      <c r="Z182" s="4"/>
      <c r="AA182" s="9"/>
      <c r="AB182" s="4"/>
      <c r="AC182" s="4"/>
      <c r="AD182" s="4"/>
      <c r="AE182" s="4"/>
      <c r="AF182" s="4"/>
      <c r="AG182" s="4"/>
      <c r="AH182" s="4"/>
    </row>
    <row r="183" spans="1:34" s="16" customFormat="1" x14ac:dyDescent="0.25">
      <c r="A183" s="5">
        <f t="shared" si="6"/>
        <v>60832</v>
      </c>
      <c r="B183" s="6" t="str">
        <f t="shared" si="7"/>
        <v>2017210165352</v>
      </c>
      <c r="C183" s="7" t="str">
        <f t="shared" si="8"/>
        <v>2017210</v>
      </c>
      <c r="D183" s="7">
        <v>2017</v>
      </c>
      <c r="E183" s="7">
        <v>2</v>
      </c>
      <c r="F183" s="7">
        <v>10</v>
      </c>
      <c r="G183" s="7">
        <v>16</v>
      </c>
      <c r="H183" s="7">
        <v>53</v>
      </c>
      <c r="I183" s="7">
        <v>52</v>
      </c>
      <c r="J183" s="7">
        <v>495</v>
      </c>
      <c r="K183" s="7" t="s">
        <v>26</v>
      </c>
      <c r="L183" s="7" t="e">
        <f>IF(#REF!=#REF!,IF(K183="Stroke",IF(K184="Stroke",IF((J184-J183)&lt;0,1000+J184-J183,J184-J183),""),""),"")</f>
        <v>#REF!</v>
      </c>
      <c r="M183" s="7" t="s">
        <v>21</v>
      </c>
      <c r="N183" s="7" t="s">
        <v>27</v>
      </c>
      <c r="O183" s="7">
        <v>5</v>
      </c>
      <c r="P183" s="7" t="e">
        <f>IF(#REF!=#REF!,IF(K183="Stroke",IF(K184="Stroke",IF(#REF!=#REF!,IF(Q183=Q184,IF((J184-J183)&lt;0,1000+J184-J183-O183,J184-J183-O183),""),""),""),""),"")</f>
        <v>#REF!</v>
      </c>
      <c r="Q183" s="7">
        <v>1</v>
      </c>
      <c r="R183" s="7" t="e">
        <f>IF(#REF!&lt;&gt;#REF!,COUNTIFS($M$2:$M$988,$M$2,$C$2:$C$988,#REF!),"")</f>
        <v>#REF!</v>
      </c>
      <c r="S183" s="7" t="e">
        <f>IF(R183&lt;&gt;"",IF(R183=1,"",COUNTIFS($Q$2:$Q$988,"&gt;40",$C$2:$C$988,#REF!)),"")</f>
        <v>#REF!</v>
      </c>
      <c r="T183" s="7"/>
      <c r="U183" s="10"/>
      <c r="V183" s="5"/>
      <c r="W183" s="5"/>
      <c r="X183" s="5"/>
      <c r="Y183" s="5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s="16" customFormat="1" x14ac:dyDescent="0.25">
      <c r="A184" s="7">
        <f t="shared" si="6"/>
        <v>60832</v>
      </c>
      <c r="B184" s="11" t="str">
        <f t="shared" si="7"/>
        <v>2017210165352</v>
      </c>
      <c r="C184" s="7" t="str">
        <f t="shared" si="8"/>
        <v>2017210</v>
      </c>
      <c r="D184" s="7">
        <v>2017</v>
      </c>
      <c r="E184" s="7">
        <v>2</v>
      </c>
      <c r="F184" s="7">
        <v>10</v>
      </c>
      <c r="G184" s="7">
        <v>16</v>
      </c>
      <c r="H184" s="7">
        <v>53</v>
      </c>
      <c r="I184" s="7">
        <v>52</v>
      </c>
      <c r="J184" s="7">
        <v>495</v>
      </c>
      <c r="K184" s="7" t="s">
        <v>26</v>
      </c>
      <c r="L184" s="7" t="e">
        <f>IF(#REF!=#REF!,IF(K184="Stroke",IF(K185="Stroke",IF((J185-J184)&lt;0,1000+J185-J184,J185-J184),""),""),"")</f>
        <v>#REF!</v>
      </c>
      <c r="M184" s="7" t="s">
        <v>21</v>
      </c>
      <c r="N184" s="7" t="s">
        <v>27</v>
      </c>
      <c r="O184" s="7">
        <v>5</v>
      </c>
      <c r="P184" s="7" t="e">
        <f>IF(#REF!=#REF!,IF(K184="Stroke",IF(K185="Stroke",IF(#REF!=#REF!,IF(Q184=Q185,IF((J185-J184)&lt;0,1000+J185-J184-O184,J185-J184-O184),""),""),""),""),"")</f>
        <v>#REF!</v>
      </c>
      <c r="Q184" s="7">
        <v>1</v>
      </c>
      <c r="R184" s="7" t="e">
        <f>IF(#REF!&lt;&gt;#REF!,COUNTIFS($K$112:$K$1378,$K$112,#REF!,#REF!),"")</f>
        <v>#REF!</v>
      </c>
      <c r="S184" s="7" t="e">
        <f>IF(AND(#REF!&lt;&gt;#REF!,#REF!=#REF!,M184="positive",M185="negative"),1,"")</f>
        <v>#REF!</v>
      </c>
      <c r="T184" s="7" t="e">
        <f>IF(AND(#REF!=#REF!,K:K="stroke",M:M="positive",S184&lt;&gt;"1"),1,"")</f>
        <v>#REF!</v>
      </c>
      <c r="U184" s="7" t="e">
        <f>IF((AND(R184&lt;&gt;"",W184&lt;&gt;1,K:K="stroke",M:M="negative",#REF!=#REF!)),IF(W184&lt;&gt;0,"",1),"")</f>
        <v>#REF!</v>
      </c>
      <c r="V184" s="7" t="e">
        <f>IF(R184="","",(SUM(S184:U184)+W184))</f>
        <v>#REF!</v>
      </c>
      <c r="W184" s="7" t="e">
        <f>IF(#REF!&lt;&gt;#REF!,COUNTIFS($K$112:$K$1378,"up",#REF!,#REF!),"")</f>
        <v>#REF!</v>
      </c>
      <c r="X184" s="7" t="e">
        <f>IF(#REF!&lt;&gt;#REF!,COUNTIFS($K$112:$K$1378,"SRS",#REF!,#REF!),"")</f>
        <v>#REF!</v>
      </c>
      <c r="Y184" s="7" t="e">
        <f>IF(R184&lt;&gt;"",IF(R184=1,"",COUNTIFS($O$112:$O$1378,"&gt;40",#REF!,#REF!)),"")</f>
        <v>#REF!</v>
      </c>
      <c r="Z184" s="7"/>
      <c r="AA184" s="10"/>
      <c r="AB184" s="7"/>
      <c r="AC184" s="7"/>
      <c r="AD184" s="7"/>
      <c r="AE184" s="7"/>
      <c r="AF184" s="7"/>
      <c r="AG184" s="7"/>
      <c r="AH184" s="7"/>
    </row>
    <row r="185" spans="1:34" s="16" customFormat="1" x14ac:dyDescent="0.25">
      <c r="A185" s="1">
        <f t="shared" si="6"/>
        <v>60833</v>
      </c>
      <c r="B185" s="2" t="str">
        <f t="shared" si="7"/>
        <v>2017210165353</v>
      </c>
      <c r="C185" s="8" t="str">
        <f t="shared" si="8"/>
        <v>2017210</v>
      </c>
      <c r="D185" s="4">
        <v>2017</v>
      </c>
      <c r="E185" s="4">
        <v>2</v>
      </c>
      <c r="F185" s="4">
        <v>10</v>
      </c>
      <c r="G185" s="4">
        <v>16</v>
      </c>
      <c r="H185" s="4">
        <v>53</v>
      </c>
      <c r="I185" s="4">
        <v>53</v>
      </c>
      <c r="J185" s="8">
        <v>556</v>
      </c>
      <c r="K185" s="4" t="s">
        <v>26</v>
      </c>
      <c r="L185" s="4" t="e">
        <f>IF(#REF!=#REF!,IF(K185="Stroke",IF(K186="Stroke",IF((J186-J185)&lt;0,1000+J186-J185,J186-J185),""),""),"")</f>
        <v>#REF!</v>
      </c>
      <c r="M185" s="4" t="s">
        <v>21</v>
      </c>
      <c r="N185" s="4" t="s">
        <v>27</v>
      </c>
      <c r="O185" s="4">
        <v>10</v>
      </c>
      <c r="P185" s="4" t="e">
        <f>IF(#REF!=#REF!,IF(K185="Stroke",IF(K186="Stroke",IF(#REF!=#REF!,IF(Q185=Q186,IF((J186-J185)&lt;0,1000+J186-J185-O185,J186-J185-O185),""),""),""),""),"")</f>
        <v>#REF!</v>
      </c>
      <c r="Q185" s="4">
        <v>2</v>
      </c>
      <c r="R185" s="8" t="e">
        <f>IF(#REF!&lt;&gt;#REF!,COUNTIFS($M$2:$M$988,$M$2,$C$2:$C$988,#REF!),"")</f>
        <v>#REF!</v>
      </c>
      <c r="S185" s="8" t="e">
        <f>IF(R185&lt;&gt;"",IF(R185=1,"",COUNTIFS($Q$2:$Q$988,"&gt;40",$C$2:$C$988,#REF!)),"")</f>
        <v>#REF!</v>
      </c>
      <c r="T185" s="4"/>
      <c r="U185" s="9"/>
      <c r="V185" s="1"/>
      <c r="W185" s="1"/>
      <c r="X185" s="1"/>
      <c r="Y185" s="3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s="16" customFormat="1" x14ac:dyDescent="0.25">
      <c r="A186" s="8">
        <f t="shared" si="6"/>
        <v>60833</v>
      </c>
      <c r="B186" s="14" t="str">
        <f t="shared" si="7"/>
        <v>2017210165353</v>
      </c>
      <c r="C186" s="8" t="str">
        <f t="shared" si="8"/>
        <v>2017210</v>
      </c>
      <c r="D186" s="4">
        <v>2017</v>
      </c>
      <c r="E186" s="4">
        <v>2</v>
      </c>
      <c r="F186" s="4">
        <v>10</v>
      </c>
      <c r="G186" s="4">
        <v>16</v>
      </c>
      <c r="H186" s="4">
        <v>53</v>
      </c>
      <c r="I186" s="4">
        <v>53</v>
      </c>
      <c r="J186" s="8">
        <v>556</v>
      </c>
      <c r="K186" s="4" t="s">
        <v>26</v>
      </c>
      <c r="L186" s="8" t="e">
        <f>IF(#REF!=#REF!,IF(K186="Stroke",IF(K187="Stroke",IF((J187-J186)&lt;0,1000+J187-J186,J187-J186),""),""),"")</f>
        <v>#REF!</v>
      </c>
      <c r="M186" s="4" t="s">
        <v>21</v>
      </c>
      <c r="N186" s="4" t="s">
        <v>27</v>
      </c>
      <c r="O186" s="4">
        <v>10</v>
      </c>
      <c r="P186" s="8" t="e">
        <f>IF(#REF!=#REF!,IF(K186="Stroke",IF(K187="Stroke",IF(#REF!=#REF!,IF(Q186=Q187,IF((J187-J186)&lt;0,1000+J187-J186-O186,J187-J186-O186),""),""),""),""),"")</f>
        <v>#REF!</v>
      </c>
      <c r="Q186" s="4">
        <v>2</v>
      </c>
      <c r="R186" s="8" t="e">
        <f>IF(#REF!&lt;&gt;#REF!,COUNTIFS($K$112:$K$1378,$K$112,#REF!,#REF!),"")</f>
        <v>#REF!</v>
      </c>
      <c r="S186" s="8" t="e">
        <f>IF(AND(#REF!&lt;&gt;#REF!,#REF!=#REF!,M186="positive",M187="negative"),1,"")</f>
        <v>#REF!</v>
      </c>
      <c r="T186" s="8" t="e">
        <f>IF(AND(#REF!=#REF!,K:K="stroke",M:M="positive",S186&lt;&gt;"1"),1,"")</f>
        <v>#REF!</v>
      </c>
      <c r="U186" s="8" t="e">
        <f>IF((AND(R186&lt;&gt;"",W186&lt;&gt;1,K:K="stroke",M:M="negative",#REF!=#REF!)),IF(W186&lt;&gt;0,"",1),"")</f>
        <v>#REF!</v>
      </c>
      <c r="V186" s="8" t="e">
        <f>IF(R186="","",(SUM(S186:U186)+W186))</f>
        <v>#REF!</v>
      </c>
      <c r="W186" s="8" t="e">
        <f>IF(#REF!&lt;&gt;#REF!,COUNTIFS($K$112:$K$1378,"up",#REF!,#REF!),"")</f>
        <v>#REF!</v>
      </c>
      <c r="X186" s="8" t="e">
        <f>IF(#REF!&lt;&gt;#REF!,COUNTIFS($K$112:$K$1378,"SRS",#REF!,#REF!),"")</f>
        <v>#REF!</v>
      </c>
      <c r="Y186" s="8" t="e">
        <f>IF(R186&lt;&gt;"",IF(R186=1,"",COUNTIFS($O$112:$O$1378,"&gt;40",#REF!,#REF!)),"")</f>
        <v>#REF!</v>
      </c>
      <c r="Z186" s="4"/>
      <c r="AA186" s="9"/>
      <c r="AB186" s="4"/>
      <c r="AC186" s="4"/>
      <c r="AD186" s="4"/>
      <c r="AE186" s="4"/>
      <c r="AF186" s="4"/>
      <c r="AG186" s="4"/>
      <c r="AH186" s="4"/>
    </row>
    <row r="187" spans="1:34" s="16" customFormat="1" x14ac:dyDescent="0.25">
      <c r="A187" s="5">
        <f t="shared" si="6"/>
        <v>61032</v>
      </c>
      <c r="B187" s="6" t="str">
        <f t="shared" si="7"/>
        <v>2017210165712</v>
      </c>
      <c r="C187" s="7" t="str">
        <f t="shared" si="8"/>
        <v>2017210</v>
      </c>
      <c r="D187" s="7">
        <v>2017</v>
      </c>
      <c r="E187" s="7">
        <v>2</v>
      </c>
      <c r="F187" s="7">
        <v>10</v>
      </c>
      <c r="G187" s="7">
        <v>16</v>
      </c>
      <c r="H187" s="7">
        <v>57</v>
      </c>
      <c r="I187" s="7">
        <v>12</v>
      </c>
      <c r="J187" s="7">
        <v>857</v>
      </c>
      <c r="K187" s="7" t="s">
        <v>26</v>
      </c>
      <c r="L187" s="7" t="e">
        <f>IF(#REF!=#REF!,IF(K187="Stroke",IF(K188="Stroke",IF((J188-J187)&lt;0,1000+J188-J187,J188-J187),""),""),"")</f>
        <v>#REF!</v>
      </c>
      <c r="M187" s="7" t="s">
        <v>21</v>
      </c>
      <c r="N187" s="7" t="s">
        <v>27</v>
      </c>
      <c r="O187" s="7">
        <v>10</v>
      </c>
      <c r="P187" s="7" t="e">
        <f>IF(#REF!=#REF!,IF(K187="Stroke",IF(K188="Stroke",IF(#REF!=#REF!,IF(Q187=Q188,IF((J188-J187)&lt;0,1000+J188-J187-O187,J188-J187-O187),""),""),""),""),"")</f>
        <v>#REF!</v>
      </c>
      <c r="Q187" s="7">
        <v>1</v>
      </c>
      <c r="R187" s="7" t="e">
        <f>IF(#REF!&lt;&gt;#REF!,COUNTIFS($M$2:$M$988,$M$2,$C$2:$C$988,#REF!),"")</f>
        <v>#REF!</v>
      </c>
      <c r="S187" s="7" t="e">
        <f>IF(R187&lt;&gt;"",IF(R187=1,"",COUNTIFS($Q$2:$Q$988,"&gt;40",$C$2:$C$988,#REF!)),"")</f>
        <v>#REF!</v>
      </c>
      <c r="T187" s="7"/>
      <c r="U187" s="10"/>
      <c r="V187" s="5"/>
      <c r="W187" s="5"/>
      <c r="X187" s="5"/>
      <c r="Y187" s="5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s="16" customFormat="1" x14ac:dyDescent="0.25">
      <c r="A188" s="7">
        <f t="shared" si="6"/>
        <v>61032</v>
      </c>
      <c r="B188" s="11" t="str">
        <f t="shared" si="7"/>
        <v>2017210165712</v>
      </c>
      <c r="C188" s="7" t="str">
        <f t="shared" si="8"/>
        <v>2017210</v>
      </c>
      <c r="D188" s="7">
        <v>2017</v>
      </c>
      <c r="E188" s="7">
        <v>2</v>
      </c>
      <c r="F188" s="7">
        <v>10</v>
      </c>
      <c r="G188" s="7">
        <v>16</v>
      </c>
      <c r="H188" s="7">
        <v>57</v>
      </c>
      <c r="I188" s="7">
        <v>12</v>
      </c>
      <c r="J188" s="7">
        <v>857</v>
      </c>
      <c r="K188" s="7" t="s">
        <v>26</v>
      </c>
      <c r="L188" s="7" t="e">
        <f>IF(#REF!=#REF!,IF(K188="Stroke",IF(K189="Stroke",IF((J189-J188)&lt;0,1000+J189-J188,J189-J188),""),""),"")</f>
        <v>#REF!</v>
      </c>
      <c r="M188" s="7" t="s">
        <v>21</v>
      </c>
      <c r="N188" s="7" t="s">
        <v>27</v>
      </c>
      <c r="O188" s="7">
        <v>10</v>
      </c>
      <c r="P188" s="7" t="e">
        <f>IF(#REF!=#REF!,IF(K188="Stroke",IF(K189="Stroke",IF(#REF!=#REF!,IF(Q188=Q189,IF((J189-J188)&lt;0,1000+J189-J188-O188,J189-J188-O188),""),""),""),""),"")</f>
        <v>#REF!</v>
      </c>
      <c r="Q188" s="7">
        <v>1</v>
      </c>
      <c r="R188" s="7" t="e">
        <f>IF(#REF!&lt;&gt;#REF!,COUNTIFS($K$112:$K$1378,$K$112,#REF!,#REF!),"")</f>
        <v>#REF!</v>
      </c>
      <c r="S188" s="7" t="e">
        <f>IF(AND(#REF!&lt;&gt;#REF!,#REF!=#REF!,M188="positive",M189="negative"),1,"")</f>
        <v>#REF!</v>
      </c>
      <c r="T188" s="7" t="e">
        <f>IF(AND(#REF!=#REF!,K:K="stroke",M:M="positive",S188&lt;&gt;"1"),1,"")</f>
        <v>#REF!</v>
      </c>
      <c r="U188" s="7" t="e">
        <f>IF((AND(R188&lt;&gt;"",W188&lt;&gt;1,K:K="stroke",M:M="negative",#REF!=#REF!)),IF(W188&lt;&gt;0,"",1),"")</f>
        <v>#REF!</v>
      </c>
      <c r="V188" s="7" t="e">
        <f>IF(R188="","",(SUM(S188:U188)+W188))</f>
        <v>#REF!</v>
      </c>
      <c r="W188" s="7" t="e">
        <f>IF(#REF!&lt;&gt;#REF!,COUNTIFS($K$112:$K$1378,"up",#REF!,#REF!),"")</f>
        <v>#REF!</v>
      </c>
      <c r="X188" s="7" t="e">
        <f>IF(#REF!&lt;&gt;#REF!,COUNTIFS($K$112:$K$1378,"SRS",#REF!,#REF!),"")</f>
        <v>#REF!</v>
      </c>
      <c r="Y188" s="7" t="e">
        <f>IF(R188&lt;&gt;"",IF(R188=1,"",COUNTIFS($O$112:$O$1378,"&gt;40",#REF!,#REF!)),"")</f>
        <v>#REF!</v>
      </c>
      <c r="Z188" s="7"/>
      <c r="AA188" s="10"/>
      <c r="AB188" s="7"/>
      <c r="AC188" s="7"/>
      <c r="AD188" s="7"/>
      <c r="AE188" s="7"/>
      <c r="AF188" s="7"/>
      <c r="AG188" s="7"/>
      <c r="AH188" s="7"/>
    </row>
    <row r="189" spans="1:34" s="16" customFormat="1" x14ac:dyDescent="0.25">
      <c r="A189" s="1">
        <f t="shared" si="6"/>
        <v>61033</v>
      </c>
      <c r="B189" s="2" t="str">
        <f t="shared" si="7"/>
        <v>2017210165713</v>
      </c>
      <c r="C189" s="8" t="str">
        <f t="shared" si="8"/>
        <v>2017210</v>
      </c>
      <c r="D189" s="4">
        <v>2017</v>
      </c>
      <c r="E189" s="4">
        <v>2</v>
      </c>
      <c r="F189" s="4">
        <v>10</v>
      </c>
      <c r="G189" s="4">
        <v>16</v>
      </c>
      <c r="H189" s="4">
        <v>57</v>
      </c>
      <c r="I189" s="8">
        <v>13</v>
      </c>
      <c r="J189" s="8">
        <v>43</v>
      </c>
      <c r="K189" s="4" t="s">
        <v>26</v>
      </c>
      <c r="L189" s="4" t="e">
        <f>IF(#REF!=#REF!,IF(K189="Stroke",IF(K190="Stroke",IF((J190-J189)&lt;0,1000+J190-J189,J190-J189),""),""),"")</f>
        <v>#REF!</v>
      </c>
      <c r="M189" s="4" t="s">
        <v>21</v>
      </c>
      <c r="N189" s="4" t="s">
        <v>27</v>
      </c>
      <c r="O189" s="4">
        <v>35</v>
      </c>
      <c r="P189" s="4" t="e">
        <f>IF(#REF!=#REF!,IF(K189="Stroke",IF(K190="Stroke",IF(#REF!=#REF!,IF(Q189=Q190,IF((J190-J189)&lt;0,1000+J190-J189-O189,J190-J189-O189),""),""),""),""),"")</f>
        <v>#REF!</v>
      </c>
      <c r="Q189" s="4">
        <v>2</v>
      </c>
      <c r="R189" s="8" t="e">
        <f>IF(#REF!&lt;&gt;#REF!,COUNTIFS($M$2:$M$988,$M$2,$C$2:$C$988,#REF!),"")</f>
        <v>#REF!</v>
      </c>
      <c r="S189" s="8" t="e">
        <f>IF(R189&lt;&gt;"",IF(R189=1,"",COUNTIFS($Q$2:$Q$988,"&gt;40",$C$2:$C$988,#REF!)),"")</f>
        <v>#REF!</v>
      </c>
      <c r="T189" s="4"/>
      <c r="U189" s="9"/>
      <c r="V189" s="1"/>
      <c r="W189" s="1"/>
      <c r="X189" s="1"/>
      <c r="Y189" s="3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s="16" customFormat="1" x14ac:dyDescent="0.25">
      <c r="A190" s="8">
        <f t="shared" si="6"/>
        <v>61033</v>
      </c>
      <c r="B190" s="14" t="str">
        <f t="shared" si="7"/>
        <v>2017210165713</v>
      </c>
      <c r="C190" s="8" t="str">
        <f t="shared" si="8"/>
        <v>2017210</v>
      </c>
      <c r="D190" s="4">
        <v>2017</v>
      </c>
      <c r="E190" s="4">
        <v>2</v>
      </c>
      <c r="F190" s="4">
        <v>10</v>
      </c>
      <c r="G190" s="4">
        <v>16</v>
      </c>
      <c r="H190" s="4">
        <v>57</v>
      </c>
      <c r="I190" s="8">
        <v>13</v>
      </c>
      <c r="J190" s="8">
        <v>43</v>
      </c>
      <c r="K190" s="4" t="s">
        <v>26</v>
      </c>
      <c r="L190" s="8" t="e">
        <f>IF(#REF!=#REF!,IF(K190="Stroke",IF(K191="Stroke",IF((J191-J190)&lt;0,1000+J191-J190,J191-J190),""),""),"")</f>
        <v>#REF!</v>
      </c>
      <c r="M190" s="4" t="s">
        <v>21</v>
      </c>
      <c r="N190" s="4" t="s">
        <v>27</v>
      </c>
      <c r="O190" s="4">
        <v>35</v>
      </c>
      <c r="P190" s="8" t="e">
        <f>IF(#REF!=#REF!,IF(K190="Stroke",IF(K191="Stroke",IF(#REF!=#REF!,IF(Q190=Q191,IF((J191-J190)&lt;0,1000+J191-J190-O190,J191-J190-O190),""),""),""),""),"")</f>
        <v>#REF!</v>
      </c>
      <c r="Q190" s="4">
        <v>2</v>
      </c>
      <c r="R190" s="8" t="e">
        <f>IF(#REF!&lt;&gt;#REF!,COUNTIFS($K$112:$K$1378,$K$112,#REF!,#REF!),"")</f>
        <v>#REF!</v>
      </c>
      <c r="S190" s="8" t="e">
        <f>IF(AND(#REF!&lt;&gt;#REF!,#REF!=#REF!,M190="positive",M191="negative"),1,"")</f>
        <v>#REF!</v>
      </c>
      <c r="T190" s="8" t="e">
        <f>IF(AND(#REF!=#REF!,K:K="stroke",M:M="positive",S190&lt;&gt;"1"),1,"")</f>
        <v>#REF!</v>
      </c>
      <c r="U190" s="8" t="e">
        <f>IF((AND(R190&lt;&gt;"",W190&lt;&gt;1,K:K="stroke",M:M="negative",#REF!=#REF!)),IF(W190&lt;&gt;0,"",1),"")</f>
        <v>#REF!</v>
      </c>
      <c r="V190" s="8" t="e">
        <f>IF(R190="","",(SUM(S190:U190)+W190))</f>
        <v>#REF!</v>
      </c>
      <c r="W190" s="8" t="e">
        <f>IF(#REF!&lt;&gt;#REF!,COUNTIFS($K$112:$K$1378,"up",#REF!,#REF!),"")</f>
        <v>#REF!</v>
      </c>
      <c r="X190" s="8" t="e">
        <f>IF(#REF!&lt;&gt;#REF!,COUNTIFS($K$112:$K$1378,"SRS",#REF!,#REF!),"")</f>
        <v>#REF!</v>
      </c>
      <c r="Y190" s="8" t="e">
        <f>IF(R190&lt;&gt;"",IF(R190=1,"",COUNTIFS($O$112:$O$1378,"&gt;40",#REF!,#REF!)),"")</f>
        <v>#REF!</v>
      </c>
      <c r="Z190" s="4"/>
      <c r="AA190" s="9"/>
      <c r="AB190" s="4"/>
      <c r="AC190" s="4"/>
      <c r="AD190" s="4"/>
      <c r="AE190" s="4"/>
      <c r="AF190" s="4"/>
      <c r="AG190" s="4"/>
      <c r="AH190" s="4"/>
    </row>
    <row r="191" spans="1:34" s="16" customFormat="1" x14ac:dyDescent="0.25">
      <c r="A191" s="1">
        <f t="shared" si="6"/>
        <v>61033</v>
      </c>
      <c r="B191" s="2" t="str">
        <f t="shared" si="7"/>
        <v>2017210165713</v>
      </c>
      <c r="C191" s="8" t="str">
        <f t="shared" si="8"/>
        <v>2017210</v>
      </c>
      <c r="D191" s="4">
        <v>2017</v>
      </c>
      <c r="E191" s="4">
        <v>2</v>
      </c>
      <c r="F191" s="4">
        <v>10</v>
      </c>
      <c r="G191" s="4">
        <v>16</v>
      </c>
      <c r="H191" s="4">
        <v>57</v>
      </c>
      <c r="I191" s="8">
        <v>13</v>
      </c>
      <c r="J191" s="8">
        <v>204</v>
      </c>
      <c r="K191" s="4" t="s">
        <v>26</v>
      </c>
      <c r="L191" s="4" t="e">
        <f>IF(#REF!=#REF!,IF(K191="Stroke",IF(K192="Stroke",IF((J192-J191)&lt;0,1000+J192-J191,J192-J191),""),""),"")</f>
        <v>#REF!</v>
      </c>
      <c r="M191" s="4" t="s">
        <v>21</v>
      </c>
      <c r="N191" s="4" t="s">
        <v>27</v>
      </c>
      <c r="O191" s="8">
        <v>15</v>
      </c>
      <c r="P191" s="8" t="e">
        <f>IF(#REF!=#REF!,IF(K191="Stroke",IF(K192="Stroke",IF(#REF!=#REF!,IF(Q191=Q192,IF((J192-J191)&lt;0,1000+J192-J191-O191,J192-J191-O191),""),""),""),""),"")</f>
        <v>#REF!</v>
      </c>
      <c r="Q191" s="8">
        <v>2</v>
      </c>
      <c r="R191" s="8" t="e">
        <f>IF(#REF!&lt;&gt;#REF!,COUNTIFS($M$2:$M$988,$M$2,$C$2:$C$988,#REF!),"")</f>
        <v>#REF!</v>
      </c>
      <c r="S191" s="8" t="e">
        <f>IF(R191&lt;&gt;"",IF(R191=1,"",COUNTIFS($Q$2:$Q$988,"&gt;40",$C$2:$C$988,#REF!)),"")</f>
        <v>#REF!</v>
      </c>
      <c r="T191" s="4"/>
      <c r="U191" s="9"/>
      <c r="V191" s="1"/>
      <c r="W191" s="1"/>
      <c r="X191" s="1"/>
      <c r="Y191" s="3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s="16" customFormat="1" x14ac:dyDescent="0.25">
      <c r="A192" s="8">
        <f t="shared" si="6"/>
        <v>61033</v>
      </c>
      <c r="B192" s="14" t="str">
        <f t="shared" si="7"/>
        <v>2017210165713</v>
      </c>
      <c r="C192" s="8" t="str">
        <f t="shared" si="8"/>
        <v>2017210</v>
      </c>
      <c r="D192" s="4">
        <v>2017</v>
      </c>
      <c r="E192" s="4">
        <v>2</v>
      </c>
      <c r="F192" s="4">
        <v>10</v>
      </c>
      <c r="G192" s="4">
        <v>16</v>
      </c>
      <c r="H192" s="4">
        <v>57</v>
      </c>
      <c r="I192" s="8">
        <v>13</v>
      </c>
      <c r="J192" s="8">
        <v>204</v>
      </c>
      <c r="K192" s="4" t="s">
        <v>26</v>
      </c>
      <c r="L192" s="8" t="e">
        <f>IF(#REF!=#REF!,IF(K192="Stroke",IF(K193="Stroke",IF((J193-J192)&lt;0,1000+J193-J192,J193-J192),""),""),"")</f>
        <v>#REF!</v>
      </c>
      <c r="M192" s="4" t="s">
        <v>21</v>
      </c>
      <c r="N192" s="4" t="s">
        <v>27</v>
      </c>
      <c r="O192" s="8">
        <v>15</v>
      </c>
      <c r="P192" s="8" t="e">
        <f>IF(#REF!=#REF!,IF(K192="Stroke",IF(K193="Stroke",IF(#REF!=#REF!,IF(Q192=Q193,IF((J193-J192)&lt;0,1000+J193-J192-O192,J193-J192-O192),""),""),""),""),"")</f>
        <v>#REF!</v>
      </c>
      <c r="Q192" s="8">
        <v>2</v>
      </c>
      <c r="R192" s="8" t="e">
        <f>IF(#REF!&lt;&gt;#REF!,COUNTIFS($K$112:$K$1378,$K$112,#REF!,#REF!),"")</f>
        <v>#REF!</v>
      </c>
      <c r="S192" s="8" t="e">
        <f>IF(AND(#REF!&lt;&gt;#REF!,#REF!=#REF!,M192="positive",M193="negative"),1,"")</f>
        <v>#REF!</v>
      </c>
      <c r="T192" s="8" t="e">
        <f>IF(AND(#REF!=#REF!,K:K="stroke",M:M="positive",S192&lt;&gt;"1"),1,"")</f>
        <v>#REF!</v>
      </c>
      <c r="U192" s="8" t="e">
        <f>IF((AND(R192&lt;&gt;"",W192&lt;&gt;1,K:K="stroke",M:M="negative",#REF!=#REF!)),IF(W192&lt;&gt;0,"",1),"")</f>
        <v>#REF!</v>
      </c>
      <c r="V192" s="8" t="e">
        <f>IF(R192="","",(SUM(S192:U192)+W192))</f>
        <v>#REF!</v>
      </c>
      <c r="W192" s="8" t="e">
        <f>IF(#REF!&lt;&gt;#REF!,COUNTIFS($K$112:$K$1378,"up",#REF!,#REF!),"")</f>
        <v>#REF!</v>
      </c>
      <c r="X192" s="8" t="e">
        <f>IF(#REF!&lt;&gt;#REF!,COUNTIFS($K$112:$K$1378,"SRS",#REF!,#REF!),"")</f>
        <v>#REF!</v>
      </c>
      <c r="Y192" s="8" t="e">
        <f>IF(R192&lt;&gt;"",IF(R192=1,"",COUNTIFS($O$112:$O$1378,"&gt;40",#REF!,#REF!)),"")</f>
        <v>#REF!</v>
      </c>
      <c r="Z192" s="4"/>
      <c r="AA192" s="9"/>
      <c r="AB192" s="4"/>
      <c r="AC192" s="4"/>
      <c r="AD192" s="4"/>
      <c r="AE192" s="4"/>
      <c r="AF192" s="4"/>
      <c r="AG192" s="4"/>
      <c r="AH192" s="4"/>
    </row>
    <row r="193" spans="1:34" s="16" customFormat="1" x14ac:dyDescent="0.25">
      <c r="A193" s="1">
        <f t="shared" ref="A193:A256" si="9">I193+(H193*60)+(G193*3600)</f>
        <v>61033</v>
      </c>
      <c r="B193" s="2" t="str">
        <f t="shared" ref="B193:B256" si="10">CONCATENATE(D193,E193,F193,G193,H193,I193)</f>
        <v>2017210165713</v>
      </c>
      <c r="C193" s="8" t="str">
        <f t="shared" ref="C193:C256" si="11">CONCATENATE(D193,E193,F193)</f>
        <v>2017210</v>
      </c>
      <c r="D193" s="4">
        <v>2017</v>
      </c>
      <c r="E193" s="4">
        <v>2</v>
      </c>
      <c r="F193" s="4">
        <v>10</v>
      </c>
      <c r="G193" s="4">
        <v>16</v>
      </c>
      <c r="H193" s="4">
        <v>57</v>
      </c>
      <c r="I193" s="8">
        <v>13</v>
      </c>
      <c r="J193" s="8">
        <v>274</v>
      </c>
      <c r="K193" s="4" t="s">
        <v>26</v>
      </c>
      <c r="L193" s="4" t="e">
        <f>IF(#REF!=#REF!,IF(K193="Stroke",IF(K194="Stroke",IF((J194-J193)&lt;0,1000+J194-J193,J194-J193),""),""),"")</f>
        <v>#REF!</v>
      </c>
      <c r="M193" s="4" t="s">
        <v>21</v>
      </c>
      <c r="N193" s="4" t="s">
        <v>27</v>
      </c>
      <c r="O193" s="8">
        <v>44</v>
      </c>
      <c r="P193" s="8" t="e">
        <f>IF(#REF!=#REF!,IF(K193="Stroke",IF(K194="Stroke",IF(#REF!=#REF!,IF(Q193=Q194,IF((J194-J193)&lt;0,1000+J194-J193-O193,J194-J193-O193),""),""),""),""),"")</f>
        <v>#REF!</v>
      </c>
      <c r="Q193" s="8">
        <v>2</v>
      </c>
      <c r="R193" s="8" t="e">
        <f>IF(#REF!&lt;&gt;#REF!,COUNTIFS($M$2:$M$988,$M$2,$C$2:$C$988,#REF!),"")</f>
        <v>#REF!</v>
      </c>
      <c r="S193" s="8" t="e">
        <f>IF(R193&lt;&gt;"",IF(R193=1,"",COUNTIFS($Q$2:$Q$988,"&gt;40",$C$2:$C$988,#REF!)),"")</f>
        <v>#REF!</v>
      </c>
      <c r="T193" s="4"/>
      <c r="U193" s="9"/>
      <c r="V193" s="1"/>
      <c r="W193" s="1"/>
      <c r="X193" s="1"/>
      <c r="Y193" s="3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7" customFormat="1" x14ac:dyDescent="0.25">
      <c r="A194" s="8">
        <f t="shared" si="9"/>
        <v>61033</v>
      </c>
      <c r="B194" s="14" t="str">
        <f t="shared" si="10"/>
        <v>2017210165713</v>
      </c>
      <c r="C194" s="8" t="str">
        <f t="shared" si="11"/>
        <v>2017210</v>
      </c>
      <c r="D194" s="4">
        <v>2017</v>
      </c>
      <c r="E194" s="4">
        <v>2</v>
      </c>
      <c r="F194" s="4">
        <v>10</v>
      </c>
      <c r="G194" s="4">
        <v>16</v>
      </c>
      <c r="H194" s="4">
        <v>57</v>
      </c>
      <c r="I194" s="8">
        <v>13</v>
      </c>
      <c r="J194" s="8">
        <v>274</v>
      </c>
      <c r="K194" s="4" t="s">
        <v>26</v>
      </c>
      <c r="L194" s="8" t="e">
        <f>IF(#REF!=#REF!,IF(K194="Stroke",IF(K195="Stroke",IF((J195-J194)&lt;0,1000+J195-J194,J195-J194),""),""),"")</f>
        <v>#REF!</v>
      </c>
      <c r="M194" s="4" t="s">
        <v>21</v>
      </c>
      <c r="N194" s="4" t="s">
        <v>27</v>
      </c>
      <c r="O194" s="8">
        <v>44</v>
      </c>
      <c r="P194" s="8" t="e">
        <f>IF(#REF!=#REF!,IF(K194="Stroke",IF(K195="Stroke",IF(#REF!=#REF!,IF(Q194=Q195,IF((J195-J194)&lt;0,1000+J195-J194-O194,J195-J194-O194),""),""),""),""),"")</f>
        <v>#REF!</v>
      </c>
      <c r="Q194" s="8">
        <v>2</v>
      </c>
      <c r="R194" s="8" t="e">
        <f>IF(#REF!&lt;&gt;#REF!,COUNTIFS($K$112:$K$1378,$K$112,#REF!,#REF!),"")</f>
        <v>#REF!</v>
      </c>
      <c r="S194" s="8" t="e">
        <f>IF(AND(#REF!&lt;&gt;#REF!,#REF!=#REF!,M194="positive",M195="negative"),1,"")</f>
        <v>#REF!</v>
      </c>
      <c r="T194" s="8" t="e">
        <f>IF(AND(#REF!=#REF!,K:K="stroke",M:M="positive",S194&lt;&gt;"1"),1,"")</f>
        <v>#REF!</v>
      </c>
      <c r="U194" s="8" t="e">
        <f>IF((AND(R194&lt;&gt;"",W194&lt;&gt;1,K:K="stroke",M:M="negative",#REF!=#REF!)),IF(W194&lt;&gt;0,"",1),"")</f>
        <v>#REF!</v>
      </c>
      <c r="V194" s="8" t="e">
        <f>IF(R194="","",(SUM(S194:U194)+W194))</f>
        <v>#REF!</v>
      </c>
      <c r="W194" s="8" t="e">
        <f>IF(#REF!&lt;&gt;#REF!,COUNTIFS($K$112:$K$1378,"up",#REF!,#REF!),"")</f>
        <v>#REF!</v>
      </c>
      <c r="X194" s="8" t="e">
        <f>IF(#REF!&lt;&gt;#REF!,COUNTIFS($K$112:$K$1378,"SRS",#REF!,#REF!),"")</f>
        <v>#REF!</v>
      </c>
      <c r="Y194" s="8" t="e">
        <f>IF(R194&lt;&gt;"",IF(R194=1,"",COUNTIFS($O$112:$O$1378,"&gt;40",#REF!,#REF!)),"")</f>
        <v>#REF!</v>
      </c>
      <c r="Z194" s="4"/>
      <c r="AA194" s="9"/>
      <c r="AB194" s="4"/>
      <c r="AC194" s="4"/>
      <c r="AD194" s="4"/>
      <c r="AE194" s="4"/>
      <c r="AF194" s="4"/>
      <c r="AG194" s="4"/>
      <c r="AH194" s="4"/>
    </row>
    <row r="195" spans="1:34" s="16" customFormat="1" x14ac:dyDescent="0.25">
      <c r="A195" s="1">
        <f t="shared" si="9"/>
        <v>61033</v>
      </c>
      <c r="B195" s="2" t="str">
        <f t="shared" si="10"/>
        <v>2017210165713</v>
      </c>
      <c r="C195" s="8" t="str">
        <f t="shared" si="11"/>
        <v>2017210</v>
      </c>
      <c r="D195" s="4">
        <v>2017</v>
      </c>
      <c r="E195" s="4">
        <v>2</v>
      </c>
      <c r="F195" s="4">
        <v>10</v>
      </c>
      <c r="G195" s="4">
        <v>16</v>
      </c>
      <c r="H195" s="4">
        <v>57</v>
      </c>
      <c r="I195" s="8">
        <v>13</v>
      </c>
      <c r="J195" s="8">
        <v>454</v>
      </c>
      <c r="K195" s="4" t="s">
        <v>26</v>
      </c>
      <c r="L195" s="4" t="e">
        <f>IF(#REF!=#REF!,IF(K195="Stroke",IF(K196="Stroke",IF((J196-J195)&lt;0,1000+J196-J195,J196-J195),""),""),"")</f>
        <v>#REF!</v>
      </c>
      <c r="M195" s="4" t="s">
        <v>21</v>
      </c>
      <c r="N195" s="4" t="s">
        <v>27</v>
      </c>
      <c r="O195" s="8">
        <v>52</v>
      </c>
      <c r="P195" s="8" t="e">
        <f>IF(#REF!=#REF!,IF(K195="Stroke",IF(K196="Stroke",IF(#REF!=#REF!,IF(Q195=Q196,IF((J196-J195)&lt;0,1000+J196-J195-O195,J196-J195-O195),""),""),""),""),"")</f>
        <v>#REF!</v>
      </c>
      <c r="Q195" s="8">
        <v>2</v>
      </c>
      <c r="R195" s="8" t="e">
        <f>IF(#REF!&lt;&gt;#REF!,COUNTIFS($M$2:$M$988,$M$2,$C$2:$C$988,#REF!),"")</f>
        <v>#REF!</v>
      </c>
      <c r="S195" s="8" t="e">
        <f>IF(R195&lt;&gt;"",IF(R195=1,"",COUNTIFS($Q$2:$Q$988,"&gt;40",$C$2:$C$988,#REF!)),"")</f>
        <v>#REF!</v>
      </c>
      <c r="T195" s="4"/>
      <c r="U195" s="9"/>
      <c r="V195" s="1"/>
      <c r="W195" s="1"/>
      <c r="X195" s="1"/>
      <c r="Y195" s="3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8" customFormat="1" x14ac:dyDescent="0.25">
      <c r="A196" s="8">
        <f t="shared" si="9"/>
        <v>61033</v>
      </c>
      <c r="B196" s="14" t="str">
        <f t="shared" si="10"/>
        <v>2017210165713</v>
      </c>
      <c r="C196" s="8" t="str">
        <f t="shared" si="11"/>
        <v>2017210</v>
      </c>
      <c r="D196" s="4">
        <v>2017</v>
      </c>
      <c r="E196" s="4">
        <v>2</v>
      </c>
      <c r="F196" s="4">
        <v>10</v>
      </c>
      <c r="G196" s="4">
        <v>16</v>
      </c>
      <c r="H196" s="4">
        <v>57</v>
      </c>
      <c r="I196" s="8">
        <v>13</v>
      </c>
      <c r="J196" s="8">
        <v>454</v>
      </c>
      <c r="K196" s="4" t="s">
        <v>26</v>
      </c>
      <c r="L196" s="8" t="e">
        <f>IF(#REF!=#REF!,IF(K196="Stroke",IF(K197="Stroke",IF((J197-J196)&lt;0,1000+J197-J196,J197-J196),""),""),"")</f>
        <v>#REF!</v>
      </c>
      <c r="M196" s="4" t="s">
        <v>21</v>
      </c>
      <c r="N196" s="4" t="s">
        <v>27</v>
      </c>
      <c r="O196" s="8">
        <v>52</v>
      </c>
      <c r="P196" s="8" t="e">
        <f>IF(#REF!=#REF!,IF(K196="Stroke",IF(K197="Stroke",IF(#REF!=#REF!,IF(Q196=Q197,IF((J197-J196)&lt;0,1000+J197-J196-O196,J197-J196-O196),""),""),""),""),"")</f>
        <v>#REF!</v>
      </c>
      <c r="Q196" s="8">
        <v>2</v>
      </c>
      <c r="R196" s="8" t="e">
        <f>IF(#REF!&lt;&gt;#REF!,COUNTIFS($K$112:$K$1378,$K$112,#REF!,#REF!),"")</f>
        <v>#REF!</v>
      </c>
      <c r="S196" s="8" t="e">
        <f>IF(AND(#REF!&lt;&gt;#REF!,#REF!=#REF!,M196="positive",M197="negative"),1,"")</f>
        <v>#REF!</v>
      </c>
      <c r="T196" s="8" t="e">
        <f>IF(AND(#REF!=#REF!,K:K="stroke",M:M="positive",S196&lt;&gt;"1"),1,"")</f>
        <v>#REF!</v>
      </c>
      <c r="U196" s="8" t="e">
        <f>IF((AND(R196&lt;&gt;"",W196&lt;&gt;1,K:K="stroke",M:M="negative",#REF!=#REF!)),IF(W196&lt;&gt;0,"",1),"")</f>
        <v>#REF!</v>
      </c>
      <c r="V196" s="8" t="e">
        <f>IF(R196="","",(SUM(S196:U196)+W196))</f>
        <v>#REF!</v>
      </c>
      <c r="W196" s="8" t="e">
        <f>IF(#REF!&lt;&gt;#REF!,COUNTIFS($K$112:$K$1378,"up",#REF!,#REF!),"")</f>
        <v>#REF!</v>
      </c>
      <c r="X196" s="8" t="e">
        <f>IF(#REF!&lt;&gt;#REF!,COUNTIFS($K$112:$K$1378,"SRS",#REF!,#REF!),"")</f>
        <v>#REF!</v>
      </c>
      <c r="Y196" s="8" t="e">
        <f>IF(R196&lt;&gt;"",IF(R196=1,"",COUNTIFS($O$112:$O$1378,"&gt;40",#REF!,#REF!)),"")</f>
        <v>#REF!</v>
      </c>
      <c r="Z196" s="4"/>
      <c r="AA196" s="9"/>
      <c r="AB196" s="4"/>
      <c r="AC196" s="4"/>
      <c r="AD196" s="4"/>
      <c r="AE196" s="4"/>
      <c r="AF196" s="4"/>
      <c r="AG196" s="4"/>
      <c r="AH196" s="4"/>
    </row>
    <row r="197" spans="1:34" s="8" customFormat="1" x14ac:dyDescent="0.25">
      <c r="A197" s="5">
        <f t="shared" si="9"/>
        <v>61062</v>
      </c>
      <c r="B197" s="6" t="str">
        <f t="shared" si="10"/>
        <v>2017210165742</v>
      </c>
      <c r="C197" s="7" t="str">
        <f t="shared" si="11"/>
        <v>2017210</v>
      </c>
      <c r="D197" s="7">
        <v>2017</v>
      </c>
      <c r="E197" s="7">
        <v>2</v>
      </c>
      <c r="F197" s="7">
        <v>10</v>
      </c>
      <c r="G197" s="7">
        <v>16</v>
      </c>
      <c r="H197" s="7">
        <v>57</v>
      </c>
      <c r="I197" s="7">
        <v>42</v>
      </c>
      <c r="J197" s="7">
        <v>954</v>
      </c>
      <c r="K197" s="7" t="s">
        <v>26</v>
      </c>
      <c r="L197" s="7" t="e">
        <f>IF(#REF!=#REF!,IF(K197="Stroke",IF(K198="Stroke",IF((J198-J197)&lt;0,1000+J198-J197,J198-J197),""),""),"")</f>
        <v>#REF!</v>
      </c>
      <c r="M197" s="7" t="s">
        <v>21</v>
      </c>
      <c r="N197" s="7" t="s">
        <v>27</v>
      </c>
      <c r="O197" s="7">
        <v>16</v>
      </c>
      <c r="P197" s="7" t="e">
        <f>IF(#REF!=#REF!,IF(K197="Stroke",IF(K198="Stroke",IF(#REF!=#REF!,IF(Q197=Q198,IF((J198-J197)&lt;0,1000+J198-J197-O197,J198-J197-O197),""),""),""),""),"")</f>
        <v>#REF!</v>
      </c>
      <c r="Q197" s="7">
        <v>1</v>
      </c>
      <c r="R197" s="7" t="e">
        <f>IF(#REF!&lt;&gt;#REF!,COUNTIFS($M$2:$M$988,$M$2,$C$2:$C$988,#REF!),"")</f>
        <v>#REF!</v>
      </c>
      <c r="S197" s="7" t="e">
        <f>IF(R197&lt;&gt;"",IF(R197=1,"",COUNTIFS($Q$2:$Q$988,"&gt;40",$C$2:$C$988,#REF!)),"")</f>
        <v>#REF!</v>
      </c>
      <c r="T197" s="7"/>
      <c r="U197" s="10"/>
      <c r="V197" s="5"/>
      <c r="W197" s="5"/>
      <c r="X197" s="5"/>
      <c r="Y197" s="5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s="8" customFormat="1" x14ac:dyDescent="0.25">
      <c r="A198" s="7">
        <f t="shared" si="9"/>
        <v>61062</v>
      </c>
      <c r="B198" s="11" t="str">
        <f t="shared" si="10"/>
        <v>2017210165742</v>
      </c>
      <c r="C198" s="7" t="str">
        <f t="shared" si="11"/>
        <v>2017210</v>
      </c>
      <c r="D198" s="7">
        <v>2017</v>
      </c>
      <c r="E198" s="7">
        <v>2</v>
      </c>
      <c r="F198" s="7">
        <v>10</v>
      </c>
      <c r="G198" s="7">
        <v>16</v>
      </c>
      <c r="H198" s="7">
        <v>57</v>
      </c>
      <c r="I198" s="7">
        <v>42</v>
      </c>
      <c r="J198" s="7">
        <v>954</v>
      </c>
      <c r="K198" s="7" t="s">
        <v>26</v>
      </c>
      <c r="L198" s="7" t="e">
        <f>IF(#REF!=#REF!,IF(K198="Stroke",IF(K199="Stroke",IF((J199-J198)&lt;0,1000+J199-J198,J199-J198),""),""),"")</f>
        <v>#REF!</v>
      </c>
      <c r="M198" s="7" t="s">
        <v>21</v>
      </c>
      <c r="N198" s="7" t="s">
        <v>27</v>
      </c>
      <c r="O198" s="7">
        <v>16</v>
      </c>
      <c r="P198" s="7" t="e">
        <f>IF(#REF!=#REF!,IF(K198="Stroke",IF(K199="Stroke",IF(#REF!=#REF!,IF(Q198=Q199,IF((J199-J198)&lt;0,1000+J199-J198-O198,J199-J198-O198),""),""),""),""),"")</f>
        <v>#REF!</v>
      </c>
      <c r="Q198" s="7">
        <v>1</v>
      </c>
      <c r="R198" s="7" t="e">
        <f>IF(#REF!&lt;&gt;#REF!,COUNTIFS($K$112:$K$1378,$K$112,#REF!,#REF!),"")</f>
        <v>#REF!</v>
      </c>
      <c r="S198" s="7" t="e">
        <f>IF(AND(#REF!&lt;&gt;#REF!,#REF!=#REF!,M198="positive",M199="negative"),1,"")</f>
        <v>#REF!</v>
      </c>
      <c r="T198" s="7" t="e">
        <f>IF(AND(#REF!=#REF!,K:K="stroke",M:M="positive",S198&lt;&gt;"1"),1,"")</f>
        <v>#REF!</v>
      </c>
      <c r="U198" s="7" t="e">
        <f>IF((AND(R198&lt;&gt;"",W198&lt;&gt;1,K:K="stroke",M:M="negative",#REF!=#REF!)),IF(W198&lt;&gt;0,"",1),"")</f>
        <v>#REF!</v>
      </c>
      <c r="V198" s="7" t="e">
        <f>IF(R198="","",(SUM(S198:U198)+W198))</f>
        <v>#REF!</v>
      </c>
      <c r="W198" s="7" t="e">
        <f>IF(#REF!&lt;&gt;#REF!,COUNTIFS($K$112:$K$1378,"up",#REF!,#REF!),"")</f>
        <v>#REF!</v>
      </c>
      <c r="X198" s="7" t="e">
        <f>IF(#REF!&lt;&gt;#REF!,COUNTIFS($K$112:$K$1378,"SRS",#REF!,#REF!),"")</f>
        <v>#REF!</v>
      </c>
      <c r="Y198" s="7" t="e">
        <f>IF(R198&lt;&gt;"",IF(R198=1,"",COUNTIFS($O$112:$O$1378,"&gt;40",#REF!,#REF!)),"")</f>
        <v>#REF!</v>
      </c>
      <c r="Z198" s="7"/>
      <c r="AA198" s="10"/>
      <c r="AB198" s="7"/>
      <c r="AC198" s="7"/>
      <c r="AD198" s="7"/>
      <c r="AE198" s="7"/>
      <c r="AF198" s="7"/>
      <c r="AG198" s="7"/>
      <c r="AH198" s="7"/>
    </row>
    <row r="199" spans="1:34" s="8" customFormat="1" x14ac:dyDescent="0.25">
      <c r="A199" s="1">
        <f t="shared" si="9"/>
        <v>61063</v>
      </c>
      <c r="B199" s="2" t="str">
        <f t="shared" si="10"/>
        <v>2017210165743</v>
      </c>
      <c r="C199" s="8" t="str">
        <f t="shared" si="11"/>
        <v>2017210</v>
      </c>
      <c r="D199" s="4">
        <v>2017</v>
      </c>
      <c r="E199" s="4">
        <v>2</v>
      </c>
      <c r="F199" s="4">
        <v>10</v>
      </c>
      <c r="G199" s="4">
        <v>16</v>
      </c>
      <c r="H199" s="4">
        <v>57</v>
      </c>
      <c r="I199" s="8">
        <v>43</v>
      </c>
      <c r="J199" s="8">
        <v>55</v>
      </c>
      <c r="K199" s="4" t="s">
        <v>26</v>
      </c>
      <c r="L199" s="4" t="e">
        <f>IF(#REF!=#REF!,IF(K199="Stroke",IF(K200="Stroke",IF((J200-J199)&lt;0,1000+J200-J199,J200-J199),""),""),"")</f>
        <v>#REF!</v>
      </c>
      <c r="M199" s="4" t="s">
        <v>21</v>
      </c>
      <c r="N199" s="4" t="s">
        <v>27</v>
      </c>
      <c r="O199" s="8">
        <v>26</v>
      </c>
      <c r="P199" s="8" t="e">
        <f>IF(#REF!=#REF!,IF(K199="Stroke",IF(K200="Stroke",IF(#REF!=#REF!,IF(Q199=Q200,IF((J200-J199)&lt;0,1000+J200-J199-O199,J200-J199-O199),""),""),""),""),"")</f>
        <v>#REF!</v>
      </c>
      <c r="Q199" s="8">
        <v>1</v>
      </c>
      <c r="R199" s="8" t="e">
        <f>IF(#REF!&lt;&gt;#REF!,COUNTIFS($M$2:$M$988,$M$2,$C$2:$C$988,#REF!),"")</f>
        <v>#REF!</v>
      </c>
      <c r="S199" s="8" t="e">
        <f>IF(R199&lt;&gt;"",IF(R199=1,"",COUNTIFS($Q$2:$Q$988,"&gt;40",$C$2:$C$988,#REF!)),"")</f>
        <v>#REF!</v>
      </c>
      <c r="T199" s="4"/>
      <c r="U199" s="9"/>
      <c r="V199" s="1"/>
      <c r="W199" s="1"/>
      <c r="X199" s="1"/>
      <c r="Y199" s="3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8" customFormat="1" x14ac:dyDescent="0.25">
      <c r="A200" s="8">
        <f t="shared" si="9"/>
        <v>61063</v>
      </c>
      <c r="B200" s="14" t="str">
        <f t="shared" si="10"/>
        <v>2017210165743</v>
      </c>
      <c r="C200" s="8" t="str">
        <f t="shared" si="11"/>
        <v>2017210</v>
      </c>
      <c r="D200" s="4">
        <v>2017</v>
      </c>
      <c r="E200" s="4">
        <v>2</v>
      </c>
      <c r="F200" s="4">
        <v>10</v>
      </c>
      <c r="G200" s="4">
        <v>16</v>
      </c>
      <c r="H200" s="4">
        <v>57</v>
      </c>
      <c r="I200" s="8">
        <v>43</v>
      </c>
      <c r="J200" s="8">
        <v>55</v>
      </c>
      <c r="K200" s="4" t="s">
        <v>26</v>
      </c>
      <c r="L200" s="8" t="e">
        <f>IF(#REF!=#REF!,IF(K200="Stroke",IF(K201="Stroke",IF((J201-J200)&lt;0,1000+J201-J200,J201-J200),""),""),"")</f>
        <v>#REF!</v>
      </c>
      <c r="M200" s="4" t="s">
        <v>21</v>
      </c>
      <c r="N200" s="4" t="s">
        <v>27</v>
      </c>
      <c r="O200" s="8">
        <v>26</v>
      </c>
      <c r="P200" s="8" t="e">
        <f>IF(#REF!=#REF!,IF(K200="Stroke",IF(K201="Stroke",IF(#REF!=#REF!,IF(Q200=Q201,IF((J201-J200)&lt;0,1000+J201-J200-O200,J201-J200-O200),""),""),""),""),"")</f>
        <v>#REF!</v>
      </c>
      <c r="Q200" s="8">
        <v>1</v>
      </c>
      <c r="R200" s="8" t="e">
        <f>IF(#REF!&lt;&gt;#REF!,COUNTIFS($K$112:$K$1378,$K$112,#REF!,#REF!),"")</f>
        <v>#REF!</v>
      </c>
      <c r="S200" s="8" t="e">
        <f>IF(AND(#REF!&lt;&gt;#REF!,#REF!=#REF!,M200="positive",M201="negative"),1,"")</f>
        <v>#REF!</v>
      </c>
      <c r="T200" s="8" t="e">
        <f>IF(AND(#REF!=#REF!,K:K="stroke",M:M="positive",S200&lt;&gt;"1"),1,"")</f>
        <v>#REF!</v>
      </c>
      <c r="U200" s="8" t="e">
        <f>IF((AND(R200&lt;&gt;"",W200&lt;&gt;1,K:K="stroke",M:M="negative",#REF!=#REF!)),IF(W200&lt;&gt;0,"",1),"")</f>
        <v>#REF!</v>
      </c>
      <c r="V200" s="8" t="e">
        <f>IF(R200="","",(SUM(S200:U200)+W200))</f>
        <v>#REF!</v>
      </c>
      <c r="W200" s="8" t="e">
        <f>IF(#REF!&lt;&gt;#REF!,COUNTIFS($K$112:$K$1378,"up",#REF!,#REF!),"")</f>
        <v>#REF!</v>
      </c>
      <c r="X200" s="8" t="e">
        <f>IF(#REF!&lt;&gt;#REF!,COUNTIFS($K$112:$K$1378,"SRS",#REF!,#REF!),"")</f>
        <v>#REF!</v>
      </c>
      <c r="Y200" s="8" t="e">
        <f>IF(R200&lt;&gt;"",IF(R200=1,"",COUNTIFS($O$112:$O$1378,"&gt;40",#REF!,#REF!)),"")</f>
        <v>#REF!</v>
      </c>
      <c r="Z200" s="4"/>
      <c r="AA200" s="9"/>
      <c r="AB200" s="4"/>
      <c r="AC200" s="4"/>
      <c r="AD200" s="4"/>
      <c r="AE200" s="4"/>
      <c r="AF200" s="4"/>
      <c r="AG200" s="4"/>
      <c r="AH200" s="4"/>
    </row>
    <row r="201" spans="1:34" s="8" customFormat="1" x14ac:dyDescent="0.25">
      <c r="A201" s="1">
        <f t="shared" si="9"/>
        <v>61063</v>
      </c>
      <c r="B201" s="2" t="str">
        <f t="shared" si="10"/>
        <v>2017210165743</v>
      </c>
      <c r="C201" s="8" t="str">
        <f t="shared" si="11"/>
        <v>2017210</v>
      </c>
      <c r="D201" s="4">
        <v>2017</v>
      </c>
      <c r="E201" s="4">
        <v>2</v>
      </c>
      <c r="F201" s="4">
        <v>10</v>
      </c>
      <c r="G201" s="4">
        <v>16</v>
      </c>
      <c r="H201" s="4">
        <v>57</v>
      </c>
      <c r="I201" s="8">
        <v>43</v>
      </c>
      <c r="J201" s="8">
        <v>123</v>
      </c>
      <c r="K201" s="4" t="s">
        <v>26</v>
      </c>
      <c r="L201" s="4" t="e">
        <f>IF(#REF!=#REF!,IF(K201="Stroke",IF(K202="Stroke",IF((J202-J201)&lt;0,1000+J202-J201,J202-J201),""),""),"")</f>
        <v>#REF!</v>
      </c>
      <c r="M201" s="4" t="s">
        <v>21</v>
      </c>
      <c r="N201" s="4" t="s">
        <v>27</v>
      </c>
      <c r="O201" s="8">
        <v>4</v>
      </c>
      <c r="P201" s="8" t="e">
        <f>IF(#REF!=#REF!,IF(K201="Stroke",IF(K202="Stroke",IF(#REF!=#REF!,IF(Q201=Q202,IF((J202-J201)&lt;0,1000+J202-J201-O201,J202-J201-O201),""),""),""),""),"")</f>
        <v>#REF!</v>
      </c>
      <c r="Q201" s="8">
        <v>1</v>
      </c>
      <c r="R201" s="8" t="e">
        <f>IF(#REF!&lt;&gt;#REF!,COUNTIFS($M$2:$M$988,$M$2,$C$2:$C$988,#REF!),"")</f>
        <v>#REF!</v>
      </c>
      <c r="S201" s="8" t="e">
        <f>IF(R201&lt;&gt;"",IF(R201=1,"",COUNTIFS($Q$2:$Q$988,"&gt;40",$C$2:$C$988,#REF!)),"")</f>
        <v>#REF!</v>
      </c>
      <c r="T201" s="4"/>
      <c r="U201" s="9"/>
      <c r="V201" s="1"/>
      <c r="W201" s="1"/>
      <c r="X201" s="1"/>
      <c r="Y201" s="3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7" customFormat="1" x14ac:dyDescent="0.25">
      <c r="A202" s="8">
        <f t="shared" si="9"/>
        <v>61063</v>
      </c>
      <c r="B202" s="14" t="str">
        <f t="shared" si="10"/>
        <v>2017210165743</v>
      </c>
      <c r="C202" s="8" t="str">
        <f t="shared" si="11"/>
        <v>2017210</v>
      </c>
      <c r="D202" s="4">
        <v>2017</v>
      </c>
      <c r="E202" s="4">
        <v>2</v>
      </c>
      <c r="F202" s="4">
        <v>10</v>
      </c>
      <c r="G202" s="4">
        <v>16</v>
      </c>
      <c r="H202" s="4">
        <v>57</v>
      </c>
      <c r="I202" s="8">
        <v>43</v>
      </c>
      <c r="J202" s="8">
        <v>123</v>
      </c>
      <c r="K202" s="4" t="s">
        <v>26</v>
      </c>
      <c r="L202" s="8" t="e">
        <f>IF(#REF!=#REF!,IF(K202="Stroke",IF(K203="Stroke",IF((J203-J202)&lt;0,1000+J203-J202,J203-J202),""),""),"")</f>
        <v>#REF!</v>
      </c>
      <c r="M202" s="4" t="s">
        <v>21</v>
      </c>
      <c r="N202" s="4" t="s">
        <v>27</v>
      </c>
      <c r="O202" s="8">
        <v>4</v>
      </c>
      <c r="P202" s="8" t="e">
        <f>IF(#REF!=#REF!,IF(K202="Stroke",IF(K203="Stroke",IF(#REF!=#REF!,IF(Q202=Q203,IF((J203-J202)&lt;0,1000+J203-J202-O202,J203-J202-O202),""),""),""),""),"")</f>
        <v>#REF!</v>
      </c>
      <c r="Q202" s="8">
        <v>1</v>
      </c>
      <c r="R202" s="8" t="e">
        <f>IF(#REF!&lt;&gt;#REF!,COUNTIFS($K$112:$K$1378,$K$112,#REF!,#REF!),"")</f>
        <v>#REF!</v>
      </c>
      <c r="S202" s="8" t="e">
        <f>IF(AND(#REF!&lt;&gt;#REF!,#REF!=#REF!,M202="positive",M203="negative"),1,"")</f>
        <v>#REF!</v>
      </c>
      <c r="T202" s="8" t="e">
        <f>IF(AND(#REF!=#REF!,K:K="stroke",M:M="positive",S202&lt;&gt;"1"),1,"")</f>
        <v>#REF!</v>
      </c>
      <c r="U202" s="8" t="e">
        <f>IF((AND(R202&lt;&gt;"",W202&lt;&gt;1,K:K="stroke",M:M="negative",#REF!=#REF!)),IF(W202&lt;&gt;0,"",1),"")</f>
        <v>#REF!</v>
      </c>
      <c r="V202" s="8" t="e">
        <f>IF(R202="","",(SUM(S202:U202)+W202))</f>
        <v>#REF!</v>
      </c>
      <c r="W202" s="8" t="e">
        <f>IF(#REF!&lt;&gt;#REF!,COUNTIFS($K$112:$K$1378,"up",#REF!,#REF!),"")</f>
        <v>#REF!</v>
      </c>
      <c r="X202" s="8" t="e">
        <f>IF(#REF!&lt;&gt;#REF!,COUNTIFS($K$112:$K$1378,"SRS",#REF!,#REF!),"")</f>
        <v>#REF!</v>
      </c>
      <c r="Y202" s="8" t="e">
        <f>IF(R202&lt;&gt;"",IF(R202=1,"",COUNTIFS($O$112:$O$1378,"&gt;40",#REF!,#REF!)),"")</f>
        <v>#REF!</v>
      </c>
      <c r="Z202" s="4"/>
      <c r="AA202" s="9"/>
      <c r="AB202" s="4"/>
      <c r="AC202" s="4"/>
      <c r="AD202" s="4"/>
      <c r="AE202" s="4"/>
      <c r="AF202" s="4"/>
      <c r="AG202" s="4"/>
      <c r="AH202" s="4"/>
    </row>
    <row r="203" spans="1:34" s="16" customFormat="1" x14ac:dyDescent="0.25">
      <c r="A203" s="5">
        <f t="shared" si="9"/>
        <v>61125</v>
      </c>
      <c r="B203" s="6" t="str">
        <f t="shared" si="10"/>
        <v>2017210165845</v>
      </c>
      <c r="C203" s="7" t="str">
        <f t="shared" si="11"/>
        <v>2017210</v>
      </c>
      <c r="D203" s="7">
        <v>2017</v>
      </c>
      <c r="E203" s="7">
        <v>2</v>
      </c>
      <c r="F203" s="7">
        <v>10</v>
      </c>
      <c r="G203" s="7">
        <v>16</v>
      </c>
      <c r="H203" s="7">
        <v>58</v>
      </c>
      <c r="I203" s="7">
        <v>45</v>
      </c>
      <c r="J203" s="7">
        <v>552</v>
      </c>
      <c r="K203" s="7" t="s">
        <v>26</v>
      </c>
      <c r="L203" s="7" t="e">
        <f>IF(#REF!=#REF!,IF(K203="Stroke",IF(K204="Stroke",IF((J204-J203)&lt;0,1000+J204-J203,J204-J203),""),""),"")</f>
        <v>#REF!</v>
      </c>
      <c r="M203" s="7" t="s">
        <v>21</v>
      </c>
      <c r="N203" s="7" t="s">
        <v>27</v>
      </c>
      <c r="O203" s="7">
        <v>30</v>
      </c>
      <c r="P203" s="7" t="e">
        <f>IF(#REF!=#REF!,IF(K203="Stroke",IF(K204="Stroke",IF(#REF!=#REF!,IF(Q203=Q204,IF((J204-J203)&lt;0,1000+J204-J203-O203,J204-J203-O203),""),""),""),""),"")</f>
        <v>#REF!</v>
      </c>
      <c r="Q203" s="7">
        <v>1</v>
      </c>
      <c r="R203" s="7" t="e">
        <f>IF(#REF!&lt;&gt;#REF!,COUNTIFS($M$2:$M$988,$M$2,$C$2:$C$988,#REF!),"")</f>
        <v>#REF!</v>
      </c>
      <c r="S203" s="7" t="e">
        <f>IF(R203&lt;&gt;"",IF(R203=1,"",COUNTIFS($Q$2:$Q$988,"&gt;40",$C$2:$C$988,#REF!)),"")</f>
        <v>#REF!</v>
      </c>
      <c r="T203" s="7"/>
      <c r="U203" s="10"/>
      <c r="V203" s="5"/>
      <c r="W203" s="5"/>
      <c r="X203" s="5"/>
      <c r="Y203" s="5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s="16" customFormat="1" x14ac:dyDescent="0.25">
      <c r="A204" s="7">
        <f t="shared" si="9"/>
        <v>61125</v>
      </c>
      <c r="B204" s="11" t="str">
        <f t="shared" si="10"/>
        <v>2017210165845</v>
      </c>
      <c r="C204" s="7" t="str">
        <f t="shared" si="11"/>
        <v>2017210</v>
      </c>
      <c r="D204" s="7">
        <v>2017</v>
      </c>
      <c r="E204" s="7">
        <v>2</v>
      </c>
      <c r="F204" s="7">
        <v>10</v>
      </c>
      <c r="G204" s="7">
        <v>16</v>
      </c>
      <c r="H204" s="7">
        <v>58</v>
      </c>
      <c r="I204" s="7">
        <v>45</v>
      </c>
      <c r="J204" s="7">
        <v>552</v>
      </c>
      <c r="K204" s="7" t="s">
        <v>26</v>
      </c>
      <c r="L204" s="7" t="e">
        <f>IF(#REF!=#REF!,IF(K204="Stroke",IF(K205="Stroke",IF((J205-J204)&lt;0,1000+J205-J204,J205-J204),""),""),"")</f>
        <v>#REF!</v>
      </c>
      <c r="M204" s="7" t="s">
        <v>21</v>
      </c>
      <c r="N204" s="7" t="s">
        <v>27</v>
      </c>
      <c r="O204" s="7">
        <v>30</v>
      </c>
      <c r="P204" s="7" t="e">
        <f>IF(#REF!=#REF!,IF(K204="Stroke",IF(K205="Stroke",IF(#REF!=#REF!,IF(Q204=Q205,IF((J205-J204)&lt;0,1000+J205-J204-O204,J205-J204-O204),""),""),""),""),"")</f>
        <v>#REF!</v>
      </c>
      <c r="Q204" s="7">
        <v>1</v>
      </c>
      <c r="R204" s="7" t="e">
        <f>IF(#REF!&lt;&gt;#REF!,COUNTIFS($K$112:$K$1378,$K$112,#REF!,#REF!),"")</f>
        <v>#REF!</v>
      </c>
      <c r="S204" s="7" t="e">
        <f>IF(AND(#REF!&lt;&gt;#REF!,#REF!=#REF!,M204="positive",M205="negative"),1,"")</f>
        <v>#REF!</v>
      </c>
      <c r="T204" s="7" t="e">
        <f>IF(AND(#REF!=#REF!,K:K="stroke",M:M="positive",S204&lt;&gt;"1"),1,"")</f>
        <v>#REF!</v>
      </c>
      <c r="U204" s="7" t="e">
        <f>IF((AND(R204&lt;&gt;"",W204&lt;&gt;1,K:K="stroke",M:M="negative",#REF!=#REF!)),IF(W204&lt;&gt;0,"",1),"")</f>
        <v>#REF!</v>
      </c>
      <c r="V204" s="7" t="e">
        <f>IF(R204="","",(SUM(S204:U204)+W204))</f>
        <v>#REF!</v>
      </c>
      <c r="W204" s="7" t="e">
        <f>IF(#REF!&lt;&gt;#REF!,COUNTIFS($K$112:$K$1378,"up",#REF!,#REF!),"")</f>
        <v>#REF!</v>
      </c>
      <c r="X204" s="7" t="e">
        <f>IF(#REF!&lt;&gt;#REF!,COUNTIFS($K$112:$K$1378,"SRS",#REF!,#REF!),"")</f>
        <v>#REF!</v>
      </c>
      <c r="Y204" s="7" t="e">
        <f>IF(R204&lt;&gt;"",IF(R204=1,"",COUNTIFS($O$112:$O$1378,"&gt;40",#REF!,#REF!)),"")</f>
        <v>#REF!</v>
      </c>
      <c r="Z204" s="7"/>
      <c r="AA204" s="10"/>
      <c r="AB204" s="7"/>
      <c r="AC204" s="7"/>
      <c r="AD204" s="7"/>
      <c r="AE204" s="7"/>
      <c r="AF204" s="7"/>
      <c r="AG204" s="7"/>
      <c r="AH204" s="7"/>
    </row>
    <row r="205" spans="1:34" s="16" customFormat="1" x14ac:dyDescent="0.25">
      <c r="A205" s="1">
        <f t="shared" si="9"/>
        <v>61125</v>
      </c>
      <c r="B205" s="2" t="str">
        <f t="shared" si="10"/>
        <v>2017210165845</v>
      </c>
      <c r="C205" s="8" t="str">
        <f t="shared" si="11"/>
        <v>2017210</v>
      </c>
      <c r="D205" s="4">
        <v>2017</v>
      </c>
      <c r="E205" s="4">
        <v>2</v>
      </c>
      <c r="F205" s="4">
        <v>10</v>
      </c>
      <c r="G205" s="4">
        <v>16</v>
      </c>
      <c r="H205" s="4">
        <v>58</v>
      </c>
      <c r="I205" s="8">
        <v>45</v>
      </c>
      <c r="J205" s="8">
        <v>711</v>
      </c>
      <c r="K205" s="4" t="s">
        <v>26</v>
      </c>
      <c r="L205" s="4" t="e">
        <f>IF(#REF!=#REF!,IF(K205="Stroke",IF(K206="Stroke",IF((J206-J205)&lt;0,1000+J206-J205,J206-J205),""),""),"")</f>
        <v>#REF!</v>
      </c>
      <c r="M205" s="4" t="s">
        <v>21</v>
      </c>
      <c r="N205" s="4" t="s">
        <v>27</v>
      </c>
      <c r="O205" s="8">
        <v>10</v>
      </c>
      <c r="P205" s="8" t="e">
        <f>IF(#REF!=#REF!,IF(K205="Stroke",IF(K206="Stroke",IF(#REF!=#REF!,IF(Q205=Q206,IF((J206-J205)&lt;0,1000+J206-J205-O205,J206-J205-O205),""),""),""),""),"")</f>
        <v>#REF!</v>
      </c>
      <c r="Q205" s="8">
        <v>2</v>
      </c>
      <c r="R205" s="8" t="e">
        <f>IF(#REF!&lt;&gt;#REF!,COUNTIFS($M$2:$M$988,$M$2,$C$2:$C$988,#REF!),"")</f>
        <v>#REF!</v>
      </c>
      <c r="S205" s="8" t="e">
        <f>IF(R205&lt;&gt;"",IF(R205=1,"",COUNTIFS($Q$2:$Q$988,"&gt;40",$C$2:$C$988,#REF!)),"")</f>
        <v>#REF!</v>
      </c>
      <c r="T205" s="4"/>
      <c r="U205" s="9" t="s">
        <v>33</v>
      </c>
      <c r="V205" s="1"/>
      <c r="W205" s="1"/>
      <c r="X205" s="1"/>
      <c r="Y205" s="3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16" customFormat="1" x14ac:dyDescent="0.25">
      <c r="A206" s="8">
        <f t="shared" si="9"/>
        <v>61125</v>
      </c>
      <c r="B206" s="14" t="str">
        <f t="shared" si="10"/>
        <v>2017210165845</v>
      </c>
      <c r="C206" s="8" t="str">
        <f t="shared" si="11"/>
        <v>2017210</v>
      </c>
      <c r="D206" s="4">
        <v>2017</v>
      </c>
      <c r="E206" s="4">
        <v>2</v>
      </c>
      <c r="F206" s="4">
        <v>10</v>
      </c>
      <c r="G206" s="4">
        <v>16</v>
      </c>
      <c r="H206" s="4">
        <v>58</v>
      </c>
      <c r="I206" s="8">
        <v>45</v>
      </c>
      <c r="J206" s="8">
        <v>711</v>
      </c>
      <c r="K206" s="4" t="s">
        <v>26</v>
      </c>
      <c r="L206" s="8" t="e">
        <f>IF(#REF!=#REF!,IF(K206="Stroke",IF(K207="Stroke",IF((J207-J206)&lt;0,1000+J207-J206,J207-J206),""),""),"")</f>
        <v>#REF!</v>
      </c>
      <c r="M206" s="4" t="s">
        <v>21</v>
      </c>
      <c r="N206" s="4" t="s">
        <v>27</v>
      </c>
      <c r="O206" s="8">
        <v>10</v>
      </c>
      <c r="P206" s="8" t="e">
        <f>IF(#REF!=#REF!,IF(K206="Stroke",IF(K207="Stroke",IF(#REF!=#REF!,IF(Q206=Q207,IF((J207-J206)&lt;0,1000+J207-J206-O206,J207-J206-O206),""),""),""),""),"")</f>
        <v>#REF!</v>
      </c>
      <c r="Q206" s="8">
        <v>2</v>
      </c>
      <c r="R206" s="8" t="e">
        <f>IF(#REF!&lt;&gt;#REF!,COUNTIFS($K$112:$K$1378,$K$112,#REF!,#REF!),"")</f>
        <v>#REF!</v>
      </c>
      <c r="S206" s="8" t="e">
        <f>IF(AND(#REF!&lt;&gt;#REF!,#REF!=#REF!,M206="positive",M207="negative"),1,"")</f>
        <v>#REF!</v>
      </c>
      <c r="T206" s="8" t="e">
        <f>IF(AND(#REF!=#REF!,K:K="stroke",M:M="positive",S206&lt;&gt;"1"),1,"")</f>
        <v>#REF!</v>
      </c>
      <c r="U206" s="8" t="e">
        <f>IF((AND(R206&lt;&gt;"",W206&lt;&gt;1,K:K="stroke",M:M="negative",#REF!=#REF!)),IF(W206&lt;&gt;0,"",1),"")</f>
        <v>#REF!</v>
      </c>
      <c r="V206" s="8" t="e">
        <f>IF(R206="","",(SUM(S206:U206)+W206))</f>
        <v>#REF!</v>
      </c>
      <c r="W206" s="8" t="e">
        <f>IF(#REF!&lt;&gt;#REF!,COUNTIFS($K$112:$K$1378,"up",#REF!,#REF!),"")</f>
        <v>#REF!</v>
      </c>
      <c r="X206" s="8" t="e">
        <f>IF(#REF!&lt;&gt;#REF!,COUNTIFS($K$112:$K$1378,"SRS",#REF!,#REF!),"")</f>
        <v>#REF!</v>
      </c>
      <c r="Y206" s="8" t="e">
        <f>IF(R206&lt;&gt;"",IF(R206=1,"",COUNTIFS($O$112:$O$1378,"&gt;40",#REF!,#REF!)),"")</f>
        <v>#REF!</v>
      </c>
      <c r="Z206" s="4"/>
      <c r="AA206" s="9" t="s">
        <v>33</v>
      </c>
      <c r="AB206" s="4"/>
      <c r="AC206" s="4"/>
      <c r="AD206" s="4"/>
      <c r="AE206" s="4"/>
      <c r="AF206" s="4"/>
      <c r="AG206" s="4"/>
      <c r="AH206" s="4"/>
    </row>
    <row r="207" spans="1:34" s="16" customFormat="1" x14ac:dyDescent="0.25">
      <c r="A207" s="1">
        <f t="shared" si="9"/>
        <v>61125</v>
      </c>
      <c r="B207" s="2" t="str">
        <f t="shared" si="10"/>
        <v>2017210165845</v>
      </c>
      <c r="C207" s="8" t="str">
        <f t="shared" si="11"/>
        <v>2017210</v>
      </c>
      <c r="D207" s="4">
        <v>2017</v>
      </c>
      <c r="E207" s="4">
        <v>2</v>
      </c>
      <c r="F207" s="4">
        <v>10</v>
      </c>
      <c r="G207" s="4">
        <v>16</v>
      </c>
      <c r="H207" s="4">
        <v>58</v>
      </c>
      <c r="I207" s="8">
        <v>45</v>
      </c>
      <c r="J207" s="8">
        <v>789</v>
      </c>
      <c r="K207" s="4" t="s">
        <v>26</v>
      </c>
      <c r="L207" s="4" t="e">
        <f>IF(#REF!=#REF!,IF(K207="Stroke",IF(K208="Stroke",IF((J208-J207)&lt;0,1000+J208-J207,J208-J207),""),""),"")</f>
        <v>#REF!</v>
      </c>
      <c r="M207" s="4" t="s">
        <v>21</v>
      </c>
      <c r="N207" s="4" t="s">
        <v>27</v>
      </c>
      <c r="O207" s="8">
        <v>6</v>
      </c>
      <c r="P207" s="8" t="e">
        <f>IF(#REF!=#REF!,IF(K207="Stroke",IF(K208="Stroke",IF(#REF!=#REF!,IF(Q207=Q208,IF((J208-J207)&lt;0,1000+J208-J207-O207,J208-J207-O207),""),""),""),""),"")</f>
        <v>#REF!</v>
      </c>
      <c r="Q207" s="8">
        <v>2</v>
      </c>
      <c r="R207" s="8" t="e">
        <f>IF(#REF!&lt;&gt;#REF!,COUNTIFS($M$2:$M$988,$M$2,$C$2:$C$988,#REF!),"")</f>
        <v>#REF!</v>
      </c>
      <c r="S207" s="8" t="e">
        <f>IF(R207&lt;&gt;"",IF(R207=1,"",COUNTIFS($Q$2:$Q$988,"&gt;40",$C$2:$C$988,#REF!)),"")</f>
        <v>#REF!</v>
      </c>
      <c r="T207" s="4"/>
      <c r="U207" s="9"/>
      <c r="V207" s="1"/>
      <c r="W207" s="1"/>
      <c r="X207" s="1"/>
      <c r="Y207" s="3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16" customFormat="1" x14ac:dyDescent="0.25">
      <c r="A208" s="8">
        <f t="shared" si="9"/>
        <v>61125</v>
      </c>
      <c r="B208" s="14" t="str">
        <f t="shared" si="10"/>
        <v>2017210165845</v>
      </c>
      <c r="C208" s="8" t="str">
        <f t="shared" si="11"/>
        <v>2017210</v>
      </c>
      <c r="D208" s="4">
        <v>2017</v>
      </c>
      <c r="E208" s="4">
        <v>2</v>
      </c>
      <c r="F208" s="4">
        <v>10</v>
      </c>
      <c r="G208" s="4">
        <v>16</v>
      </c>
      <c r="H208" s="4">
        <v>58</v>
      </c>
      <c r="I208" s="8">
        <v>45</v>
      </c>
      <c r="J208" s="8">
        <v>789</v>
      </c>
      <c r="K208" s="4" t="s">
        <v>26</v>
      </c>
      <c r="L208" s="8" t="e">
        <f>IF(#REF!=#REF!,IF(K208="Stroke",IF(K209="Stroke",IF((J209-J208)&lt;0,1000+J209-J208,J209-J208),""),""),"")</f>
        <v>#REF!</v>
      </c>
      <c r="M208" s="4" t="s">
        <v>21</v>
      </c>
      <c r="N208" s="4" t="s">
        <v>27</v>
      </c>
      <c r="O208" s="8">
        <v>6</v>
      </c>
      <c r="P208" s="8" t="e">
        <f>IF(#REF!=#REF!,IF(K208="Stroke",IF(K209="Stroke",IF(#REF!=#REF!,IF(Q208=Q209,IF((J209-J208)&lt;0,1000+J209-J208-O208,J209-J208-O208),""),""),""),""),"")</f>
        <v>#REF!</v>
      </c>
      <c r="Q208" s="8">
        <v>2</v>
      </c>
      <c r="R208" s="8" t="e">
        <f>IF(#REF!&lt;&gt;#REF!,COUNTIFS($K$112:$K$1378,$K$112,#REF!,#REF!),"")</f>
        <v>#REF!</v>
      </c>
      <c r="S208" s="8" t="e">
        <f>IF(AND(#REF!&lt;&gt;#REF!,#REF!=#REF!,M208="positive",M209="negative"),1,"")</f>
        <v>#REF!</v>
      </c>
      <c r="T208" s="8" t="e">
        <f>IF(AND(#REF!=#REF!,K:K="stroke",M:M="positive",S208&lt;&gt;"1"),1,"")</f>
        <v>#REF!</v>
      </c>
      <c r="U208" s="8" t="e">
        <f>IF((AND(R208&lt;&gt;"",W208&lt;&gt;1,K:K="stroke",M:M="negative",#REF!=#REF!)),IF(W208&lt;&gt;0,"",1),"")</f>
        <v>#REF!</v>
      </c>
      <c r="V208" s="8" t="e">
        <f>IF(R208="","",(SUM(S208:U208)+W208))</f>
        <v>#REF!</v>
      </c>
      <c r="W208" s="8" t="e">
        <f>IF(#REF!&lt;&gt;#REF!,COUNTIFS($K$112:$K$1378,"up",#REF!,#REF!),"")</f>
        <v>#REF!</v>
      </c>
      <c r="X208" s="8" t="e">
        <f>IF(#REF!&lt;&gt;#REF!,COUNTIFS($K$112:$K$1378,"SRS",#REF!,#REF!),"")</f>
        <v>#REF!</v>
      </c>
      <c r="Y208" s="8" t="e">
        <f>IF(R208&lt;&gt;"",IF(R208=1,"",COUNTIFS($O$112:$O$1378,"&gt;40",#REF!,#REF!)),"")</f>
        <v>#REF!</v>
      </c>
      <c r="Z208" s="4"/>
      <c r="AA208" s="9"/>
      <c r="AB208" s="4"/>
      <c r="AC208" s="4"/>
      <c r="AD208" s="4"/>
      <c r="AE208" s="4"/>
      <c r="AF208" s="4"/>
      <c r="AG208" s="4"/>
      <c r="AH208" s="4"/>
    </row>
    <row r="209" spans="1:34" s="16" customFormat="1" x14ac:dyDescent="0.25">
      <c r="A209" s="1">
        <f t="shared" si="9"/>
        <v>61125</v>
      </c>
      <c r="B209" s="2" t="str">
        <f t="shared" si="10"/>
        <v>2017210165845</v>
      </c>
      <c r="C209" s="8" t="str">
        <f t="shared" si="11"/>
        <v>2017210</v>
      </c>
      <c r="D209" s="4">
        <v>2017</v>
      </c>
      <c r="E209" s="4">
        <v>2</v>
      </c>
      <c r="F209" s="4">
        <v>10</v>
      </c>
      <c r="G209" s="4">
        <v>16</v>
      </c>
      <c r="H209" s="4">
        <v>58</v>
      </c>
      <c r="I209" s="8">
        <v>45</v>
      </c>
      <c r="J209" s="8">
        <v>837</v>
      </c>
      <c r="K209" s="4" t="s">
        <v>30</v>
      </c>
      <c r="L209" s="4" t="e">
        <f>IF(#REF!=#REF!,IF(K209="Stroke",IF(K210="Stroke",IF((J210-J209)&lt;0,1000+J210-J209,J210-J209),""),""),"")</f>
        <v>#REF!</v>
      </c>
      <c r="M209" s="4" t="s">
        <v>21</v>
      </c>
      <c r="N209" s="4" t="s">
        <v>27</v>
      </c>
      <c r="O209" s="8">
        <v>0</v>
      </c>
      <c r="P209" s="8" t="e">
        <f>IF(#REF!=#REF!,IF(K209="Stroke",IF(K210="Stroke",IF(#REF!=#REF!,IF(Q209=Q210,IF((J210-J209)&lt;0,1000+J210-J209-O209,J210-J209-O209),""),""),""),""),"")</f>
        <v>#REF!</v>
      </c>
      <c r="Q209" s="8">
        <v>2</v>
      </c>
      <c r="R209" s="8" t="e">
        <f>IF(#REF!&lt;&gt;#REF!,COUNTIFS($M$2:$M$988,$M$2,$C$2:$C$988,#REF!),"")</f>
        <v>#REF!</v>
      </c>
      <c r="S209" s="8" t="e">
        <f>IF(R209&lt;&gt;"",IF(R209=1,"",COUNTIFS($Q$2:$Q$988,"&gt;40",$C$2:$C$988,#REF!)),"")</f>
        <v>#REF!</v>
      </c>
      <c r="T209" s="4"/>
      <c r="U209" s="9"/>
      <c r="V209" s="1"/>
      <c r="W209" s="1"/>
      <c r="X209" s="1"/>
      <c r="Y209" s="3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16" customFormat="1" x14ac:dyDescent="0.25">
      <c r="A210" s="8">
        <f t="shared" si="9"/>
        <v>61125</v>
      </c>
      <c r="B210" s="14" t="str">
        <f t="shared" si="10"/>
        <v>2017210165845</v>
      </c>
      <c r="C210" s="8" t="str">
        <f t="shared" si="11"/>
        <v>2017210</v>
      </c>
      <c r="D210" s="4">
        <v>2017</v>
      </c>
      <c r="E210" s="4">
        <v>2</v>
      </c>
      <c r="F210" s="4">
        <v>10</v>
      </c>
      <c r="G210" s="4">
        <v>16</v>
      </c>
      <c r="H210" s="4">
        <v>58</v>
      </c>
      <c r="I210" s="8">
        <v>45</v>
      </c>
      <c r="J210" s="8">
        <v>837</v>
      </c>
      <c r="K210" s="4" t="s">
        <v>78</v>
      </c>
      <c r="L210" s="8" t="e">
        <f>IF(#REF!=#REF!,IF(K210="Stroke",IF(K211="Stroke",IF((J211-J210)&lt;0,1000+J211-J210,J211-J210),""),""),"")</f>
        <v>#REF!</v>
      </c>
      <c r="M210" s="4" t="s">
        <v>21</v>
      </c>
      <c r="N210" s="4" t="s">
        <v>27</v>
      </c>
      <c r="O210" s="8">
        <v>0</v>
      </c>
      <c r="P210" s="8" t="e">
        <f>IF(#REF!=#REF!,IF(K210="Stroke",IF(K211="Stroke",IF(#REF!=#REF!,IF(Q210=Q211,IF((J211-J210)&lt;0,1000+J211-J210-O210,J211-J210-O210),""),""),""),""),"")</f>
        <v>#REF!</v>
      </c>
      <c r="Q210" s="8">
        <v>2</v>
      </c>
      <c r="R210" s="8" t="e">
        <f>IF(#REF!&lt;&gt;#REF!,COUNTIFS($K$112:$K$1378,$K$112,#REF!,#REF!),"")</f>
        <v>#REF!</v>
      </c>
      <c r="S210" s="8" t="e">
        <f>IF(AND(#REF!&lt;&gt;#REF!,#REF!=#REF!,M210="positive",M211="negative"),1,"")</f>
        <v>#REF!</v>
      </c>
      <c r="T210" s="8" t="e">
        <f>IF(AND(#REF!=#REF!,K:K="stroke",M:M="positive",S210&lt;&gt;"1"),1,"")</f>
        <v>#REF!</v>
      </c>
      <c r="U210" s="8" t="e">
        <f>IF((AND(R210&lt;&gt;"",W210&lt;&gt;1,K:K="stroke",M:M="negative",#REF!=#REF!)),IF(W210&lt;&gt;0,"",1),"")</f>
        <v>#REF!</v>
      </c>
      <c r="V210" s="8" t="e">
        <f>IF(R210="","",(SUM(S210:U210)+W210))</f>
        <v>#REF!</v>
      </c>
      <c r="W210" s="8" t="e">
        <f>IF(#REF!&lt;&gt;#REF!,COUNTIFS($K$112:$K$1378,"up",#REF!,#REF!),"")</f>
        <v>#REF!</v>
      </c>
      <c r="X210" s="8" t="e">
        <f>IF(#REF!&lt;&gt;#REF!,COUNTIFS($K$112:$K$1378,"SRS",#REF!,#REF!),"")</f>
        <v>#REF!</v>
      </c>
      <c r="Y210" s="8" t="e">
        <f>IF(R210&lt;&gt;"",IF(R210=1,"",COUNTIFS($O$112:$O$1378,"&gt;40",#REF!,#REF!)),"")</f>
        <v>#REF!</v>
      </c>
      <c r="Z210" s="4"/>
      <c r="AA210" s="9"/>
      <c r="AB210" s="4"/>
      <c r="AC210" s="4"/>
      <c r="AD210" s="4"/>
      <c r="AE210" s="4"/>
      <c r="AF210" s="4"/>
      <c r="AG210" s="4"/>
      <c r="AH210" s="4"/>
    </row>
    <row r="211" spans="1:34" s="16" customFormat="1" x14ac:dyDescent="0.25">
      <c r="A211" s="5">
        <f t="shared" si="9"/>
        <v>61359</v>
      </c>
      <c r="B211" s="6" t="str">
        <f t="shared" si="10"/>
        <v>201721017239</v>
      </c>
      <c r="C211" s="7" t="str">
        <f t="shared" si="11"/>
        <v>2017210</v>
      </c>
      <c r="D211" s="7">
        <v>2017</v>
      </c>
      <c r="E211" s="7">
        <v>2</v>
      </c>
      <c r="F211" s="7">
        <v>10</v>
      </c>
      <c r="G211" s="7">
        <v>17</v>
      </c>
      <c r="H211" s="7">
        <v>2</v>
      </c>
      <c r="I211" s="7">
        <v>39</v>
      </c>
      <c r="J211" s="7">
        <v>323</v>
      </c>
      <c r="K211" s="7" t="s">
        <v>26</v>
      </c>
      <c r="L211" s="7" t="e">
        <f>IF(#REF!=#REF!,IF(K211="Stroke",IF(K212="Stroke",IF((J212-J211)&lt;0,1000+J212-J211,J212-J211),""),""),"")</f>
        <v>#REF!</v>
      </c>
      <c r="M211" s="7" t="s">
        <v>21</v>
      </c>
      <c r="N211" s="7" t="s">
        <v>27</v>
      </c>
      <c r="O211" s="7">
        <v>263</v>
      </c>
      <c r="P211" s="7" t="e">
        <f>IF(#REF!=#REF!,IF(K211="Stroke",IF(K212="Stroke",IF(#REF!=#REF!,IF(Q211=Q212,IF((J212-J211)&lt;0,1000+J212-J211-O211,J212-J211-O211),""),""),""),""),"")</f>
        <v>#REF!</v>
      </c>
      <c r="Q211" s="7">
        <v>1</v>
      </c>
      <c r="R211" s="7" t="e">
        <f>IF(#REF!&lt;&gt;#REF!,COUNTIFS($M$2:$M$988,$M$2,$C$2:$C$988,#REF!),"")</f>
        <v>#REF!</v>
      </c>
      <c r="S211" s="7" t="e">
        <f>IF(R211&lt;&gt;"",IF(R211=1,"",COUNTIFS($Q$2:$Q$988,"&gt;40",$C$2:$C$988,#REF!)),"")</f>
        <v>#REF!</v>
      </c>
      <c r="T211" s="7"/>
      <c r="U211" s="10"/>
      <c r="V211" s="5"/>
      <c r="W211" s="5"/>
      <c r="X211" s="5"/>
      <c r="Y211" s="5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s="16" customFormat="1" x14ac:dyDescent="0.25">
      <c r="A212" s="7">
        <f t="shared" si="9"/>
        <v>61359</v>
      </c>
      <c r="B212" s="11" t="str">
        <f t="shared" si="10"/>
        <v>201721017239</v>
      </c>
      <c r="C212" s="7" t="str">
        <f t="shared" si="11"/>
        <v>2017210</v>
      </c>
      <c r="D212" s="7">
        <v>2017</v>
      </c>
      <c r="E212" s="7">
        <v>2</v>
      </c>
      <c r="F212" s="7">
        <v>10</v>
      </c>
      <c r="G212" s="7">
        <v>17</v>
      </c>
      <c r="H212" s="7">
        <v>2</v>
      </c>
      <c r="I212" s="7">
        <v>39</v>
      </c>
      <c r="J212" s="7">
        <v>323</v>
      </c>
      <c r="K212" s="7" t="s">
        <v>26</v>
      </c>
      <c r="L212" s="7" t="e">
        <f>IF(#REF!=#REF!,IF(K212="Stroke",IF(K213="Stroke",IF((J213-J212)&lt;0,1000+J213-J212,J213-J212),""),""),"")</f>
        <v>#REF!</v>
      </c>
      <c r="M212" s="7" t="s">
        <v>21</v>
      </c>
      <c r="N212" s="7" t="s">
        <v>27</v>
      </c>
      <c r="O212" s="7">
        <v>263</v>
      </c>
      <c r="P212" s="7" t="e">
        <f>IF(#REF!=#REF!,IF(K212="Stroke",IF(K213="Stroke",IF(#REF!=#REF!,IF(Q212=Q213,IF((J213-J212)&lt;0,1000+J213-J212-O212,J213-J212-O212),""),""),""),""),"")</f>
        <v>#REF!</v>
      </c>
      <c r="Q212" s="7">
        <v>1</v>
      </c>
      <c r="R212" s="7" t="e">
        <f>IF(#REF!&lt;&gt;#REF!,COUNTIFS($K$112:$K$1378,$K$112,#REF!,#REF!),"")</f>
        <v>#REF!</v>
      </c>
      <c r="S212" s="7" t="e">
        <f>IF(AND(#REF!&lt;&gt;#REF!,#REF!=#REF!,M212="positive",M213="negative"),1,"")</f>
        <v>#REF!</v>
      </c>
      <c r="T212" s="7" t="e">
        <f>IF(AND(#REF!=#REF!,K:K="stroke",M:M="positive",S212&lt;&gt;"1"),1,"")</f>
        <v>#REF!</v>
      </c>
      <c r="U212" s="7" t="e">
        <f>IF((AND(R212&lt;&gt;"",W212&lt;&gt;1,K:K="stroke",M:M="negative",#REF!=#REF!)),IF(W212&lt;&gt;0,"",1),"")</f>
        <v>#REF!</v>
      </c>
      <c r="V212" s="7" t="e">
        <f>IF(R212="","",(SUM(S212:U212)+W212))</f>
        <v>#REF!</v>
      </c>
      <c r="W212" s="7" t="e">
        <f>IF(#REF!&lt;&gt;#REF!,COUNTIFS($K$112:$K$1378,"up",#REF!,#REF!),"")</f>
        <v>#REF!</v>
      </c>
      <c r="X212" s="7" t="e">
        <f>IF(#REF!&lt;&gt;#REF!,COUNTIFS($K$112:$K$1378,"SRS",#REF!,#REF!),"")</f>
        <v>#REF!</v>
      </c>
      <c r="Y212" s="7" t="e">
        <f>IF(R212&lt;&gt;"",IF(R212=1,"",COUNTIFS($O$112:$O$1378,"&gt;40",#REF!,#REF!)),"")</f>
        <v>#REF!</v>
      </c>
      <c r="Z212" s="7"/>
      <c r="AA212" s="10"/>
      <c r="AB212" s="7"/>
      <c r="AC212" s="7"/>
      <c r="AD212" s="7"/>
      <c r="AE212" s="7"/>
      <c r="AF212" s="7"/>
      <c r="AG212" s="7"/>
      <c r="AH212" s="7"/>
    </row>
    <row r="213" spans="1:34" s="16" customFormat="1" x14ac:dyDescent="0.25">
      <c r="A213" s="1">
        <f t="shared" si="9"/>
        <v>61359</v>
      </c>
      <c r="B213" s="2" t="str">
        <f t="shared" si="10"/>
        <v>201721017239</v>
      </c>
      <c r="C213" s="8" t="str">
        <f t="shared" si="11"/>
        <v>2017210</v>
      </c>
      <c r="D213" s="4">
        <v>2017</v>
      </c>
      <c r="E213" s="4">
        <v>2</v>
      </c>
      <c r="F213" s="4">
        <v>10</v>
      </c>
      <c r="G213" s="4">
        <v>17</v>
      </c>
      <c r="H213" s="4">
        <v>2</v>
      </c>
      <c r="I213" s="4">
        <v>39</v>
      </c>
      <c r="J213" s="8">
        <v>645</v>
      </c>
      <c r="K213" s="4" t="s">
        <v>34</v>
      </c>
      <c r="L213" s="4" t="e">
        <f>IF(#REF!=#REF!,IF(K213="Stroke",IF(K214="Stroke",IF((J214-J213)&lt;0,1000+J214-J213,J214-J213),""),""),"")</f>
        <v>#REF!</v>
      </c>
      <c r="M213" s="4" t="s">
        <v>21</v>
      </c>
      <c r="N213" s="4" t="s">
        <v>27</v>
      </c>
      <c r="O213" s="8">
        <v>0</v>
      </c>
      <c r="P213" s="8" t="e">
        <f>IF(#REF!=#REF!,IF(K213="Stroke",IF(K214="Stroke",IF(#REF!=#REF!,IF(Q213=Q214,IF((J214-J213)&lt;0,1000+J214-J213-O213,J214-J213-O213),""),""),""),""),"")</f>
        <v>#REF!</v>
      </c>
      <c r="Q213" s="8">
        <v>0</v>
      </c>
      <c r="R213" s="8" t="e">
        <f>IF(#REF!&lt;&gt;#REF!,COUNTIFS($M$2:$M$988,$M$2,$C$2:$C$988,#REF!),"")</f>
        <v>#REF!</v>
      </c>
      <c r="S213" s="8" t="e">
        <f>IF(R213&lt;&gt;"",IF(R213=1,"",COUNTIFS($Q$2:$Q$988,"&gt;40",$C$2:$C$988,#REF!)),"")</f>
        <v>#REF!</v>
      </c>
      <c r="T213" s="4"/>
      <c r="U213" s="9"/>
      <c r="V213" s="1"/>
      <c r="W213" s="1"/>
      <c r="X213" s="1"/>
      <c r="Y213" s="3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16" customFormat="1" x14ac:dyDescent="0.25">
      <c r="A214" s="8">
        <f t="shared" si="9"/>
        <v>61359</v>
      </c>
      <c r="B214" s="14" t="str">
        <f t="shared" si="10"/>
        <v>201721017239</v>
      </c>
      <c r="C214" s="8" t="str">
        <f t="shared" si="11"/>
        <v>2017210</v>
      </c>
      <c r="D214" s="4">
        <v>2017</v>
      </c>
      <c r="E214" s="4">
        <v>2</v>
      </c>
      <c r="F214" s="4">
        <v>10</v>
      </c>
      <c r="G214" s="4">
        <v>17</v>
      </c>
      <c r="H214" s="4">
        <v>2</v>
      </c>
      <c r="I214" s="4">
        <v>39</v>
      </c>
      <c r="J214" s="8">
        <v>645</v>
      </c>
      <c r="K214" s="4" t="s">
        <v>37</v>
      </c>
      <c r="L214" s="8" t="e">
        <f>IF(#REF!=#REF!,IF(K214="Stroke",IF(K215="Stroke",IF((J215-J214)&lt;0,1000+J215-J214,J215-J214),""),""),"")</f>
        <v>#REF!</v>
      </c>
      <c r="M214" s="4" t="s">
        <v>21</v>
      </c>
      <c r="N214" s="4" t="s">
        <v>27</v>
      </c>
      <c r="O214" s="23">
        <v>0</v>
      </c>
      <c r="P214" s="8" t="e">
        <f>IF(#REF!=#REF!,IF(K214="Stroke",IF(K215="Stroke",IF(#REF!=#REF!,IF(Q214=Q215,IF((J215-J214)&lt;0,1000+J215-J214-O214,J215-J214-O214),""),""),""),""),"")</f>
        <v>#REF!</v>
      </c>
      <c r="Q214" s="8">
        <v>1</v>
      </c>
      <c r="R214" s="8" t="e">
        <f>IF(#REF!&lt;&gt;#REF!,COUNTIFS($K$112:$K$1378,$K$112,#REF!,#REF!),"")</f>
        <v>#REF!</v>
      </c>
      <c r="S214" s="8" t="e">
        <f>IF(AND(#REF!&lt;&gt;#REF!,#REF!=#REF!,M214="positive",M215="negative"),1,"")</f>
        <v>#REF!</v>
      </c>
      <c r="T214" s="8" t="e">
        <f>IF(AND(#REF!=#REF!,K:K="stroke",M:M="positive",S214&lt;&gt;"1"),1,"")</f>
        <v>#REF!</v>
      </c>
      <c r="U214" s="8" t="e">
        <f>IF((AND(R214&lt;&gt;"",W214&lt;&gt;1,K:K="stroke",M:M="negative",#REF!=#REF!)),IF(W214&lt;&gt;0,"",1),"")</f>
        <v>#REF!</v>
      </c>
      <c r="V214" s="8" t="e">
        <f>IF(R214="","",(SUM(S214:U214)+W214))</f>
        <v>#REF!</v>
      </c>
      <c r="W214" s="8" t="e">
        <f>IF(#REF!&lt;&gt;#REF!,COUNTIFS($K$112:$K$1378,"up",#REF!,#REF!),"")</f>
        <v>#REF!</v>
      </c>
      <c r="X214" s="8" t="e">
        <f>IF(#REF!&lt;&gt;#REF!,COUNTIFS($K$112:$K$1378,"SRS",#REF!,#REF!),"")</f>
        <v>#REF!</v>
      </c>
      <c r="Y214" s="8" t="e">
        <f>IF(R214&lt;&gt;"",IF(R214=1,"",COUNTIFS($O$112:$O$1378,"&gt;40",#REF!,#REF!)),"")</f>
        <v>#REF!</v>
      </c>
      <c r="Z214" s="4"/>
      <c r="AA214" s="9"/>
      <c r="AB214" s="4"/>
      <c r="AC214" s="4"/>
      <c r="AD214" s="4"/>
      <c r="AE214" s="4"/>
      <c r="AF214" s="4"/>
      <c r="AG214" s="4"/>
      <c r="AH214" s="4"/>
    </row>
    <row r="215" spans="1:34" s="16" customFormat="1" x14ac:dyDescent="0.25">
      <c r="A215" s="5">
        <f t="shared" si="9"/>
        <v>50208</v>
      </c>
      <c r="B215" s="6" t="str">
        <f t="shared" si="10"/>
        <v>201732135648</v>
      </c>
      <c r="C215" s="7" t="str">
        <f t="shared" si="11"/>
        <v>201732</v>
      </c>
      <c r="D215" s="7">
        <v>2017</v>
      </c>
      <c r="E215" s="7">
        <v>3</v>
      </c>
      <c r="F215" s="7">
        <v>2</v>
      </c>
      <c r="G215" s="7">
        <v>13</v>
      </c>
      <c r="H215" s="7">
        <v>56</v>
      </c>
      <c r="I215" s="7">
        <v>48</v>
      </c>
      <c r="J215" s="7">
        <v>324</v>
      </c>
      <c r="K215" s="7" t="s">
        <v>26</v>
      </c>
      <c r="L215" s="7" t="e">
        <f>IF(#REF!=#REF!,IF(K215="Stroke",IF(K216="Stroke",IF((J216-J215)&lt;0,1000+J216-J215,J216-J215),""),""),"")</f>
        <v>#REF!</v>
      </c>
      <c r="M215" s="7" t="s">
        <v>21</v>
      </c>
      <c r="N215" s="7" t="s">
        <v>27</v>
      </c>
      <c r="O215" s="7">
        <v>12</v>
      </c>
      <c r="P215" s="7" t="e">
        <f>IF(#REF!=#REF!,IF(K215="Stroke",IF(K216="Stroke",IF(#REF!=#REF!,IF(Q215=Q216,IF((J216-J215)&lt;0,1000+J216-J215-O215,J216-J215-O215),""),""),""),""),"")</f>
        <v>#REF!</v>
      </c>
      <c r="Q215" s="7">
        <v>1</v>
      </c>
      <c r="R215" s="7" t="e">
        <f>IF(#REF!&lt;&gt;#REF!,COUNTIFS($M$2:$M$988,$M$2,$C$2:$C$988,#REF!),"")</f>
        <v>#REF!</v>
      </c>
      <c r="S215" s="7" t="e">
        <f>IF(R215&lt;&gt;"",IF(R215=1,"",COUNTIFS($Q$2:$Q$988,"&gt;40",$C$2:$C$988,#REF!)),"")</f>
        <v>#REF!</v>
      </c>
      <c r="T215" s="7"/>
      <c r="U215" s="10"/>
      <c r="V215" s="5"/>
      <c r="W215" s="5"/>
      <c r="X215" s="5"/>
      <c r="Y215" s="5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s="16" customFormat="1" x14ac:dyDescent="0.25">
      <c r="A216" s="7">
        <f t="shared" si="9"/>
        <v>50208</v>
      </c>
      <c r="B216" s="11" t="str">
        <f t="shared" si="10"/>
        <v>201732135648</v>
      </c>
      <c r="C216" s="7" t="str">
        <f t="shared" si="11"/>
        <v>201732</v>
      </c>
      <c r="D216" s="7">
        <v>2017</v>
      </c>
      <c r="E216" s="7">
        <v>3</v>
      </c>
      <c r="F216" s="7">
        <v>2</v>
      </c>
      <c r="G216" s="7">
        <v>13</v>
      </c>
      <c r="H216" s="7">
        <v>56</v>
      </c>
      <c r="I216" s="7">
        <v>48</v>
      </c>
      <c r="J216" s="7">
        <v>324</v>
      </c>
      <c r="K216" s="7" t="s">
        <v>26</v>
      </c>
      <c r="L216" s="7" t="e">
        <f>IF(#REF!=#REF!,IF(K216="Stroke",IF(K217="Stroke",IF((J217-J216)&lt;0,1000+J217-J216,J217-J216),""),""),"")</f>
        <v>#REF!</v>
      </c>
      <c r="M216" s="7" t="s">
        <v>21</v>
      </c>
      <c r="N216" s="7" t="s">
        <v>27</v>
      </c>
      <c r="O216" s="7">
        <v>12</v>
      </c>
      <c r="P216" s="7" t="e">
        <f>IF(#REF!=#REF!,IF(K216="Stroke",IF(K217="Stroke",IF(#REF!=#REF!,IF(Q216=Q217,IF((J217-J216)&lt;0,1000+J217-J216-O216,J217-J216-O216),""),""),""),""),"")</f>
        <v>#REF!</v>
      </c>
      <c r="Q216" s="7">
        <v>1</v>
      </c>
      <c r="R216" s="7" t="e">
        <f>IF(#REF!&lt;&gt;#REF!,COUNTIFS($K$112:$K$1378,$K$112,#REF!,#REF!),"")</f>
        <v>#REF!</v>
      </c>
      <c r="S216" s="7" t="e">
        <f>IF(AND(#REF!&lt;&gt;#REF!,#REF!=#REF!,M216="positive",M217="negative"),1,"")</f>
        <v>#REF!</v>
      </c>
      <c r="T216" s="7" t="e">
        <f>IF(AND(#REF!=#REF!,K:K="stroke",M:M="positive",S216&lt;&gt;"1"),1,"")</f>
        <v>#REF!</v>
      </c>
      <c r="U216" s="7" t="e">
        <f>IF((AND(R216&lt;&gt;"",W216&lt;&gt;1,K:K="stroke",M:M="negative",#REF!=#REF!)),IF(W216&lt;&gt;0,"",1),"")</f>
        <v>#REF!</v>
      </c>
      <c r="V216" s="7" t="e">
        <f>IF(R216="","",(SUM(S216:U216)+W216))</f>
        <v>#REF!</v>
      </c>
      <c r="W216" s="7" t="e">
        <f>IF(#REF!&lt;&gt;#REF!,COUNTIFS($K$112:$K$1378,"up",#REF!,#REF!),"")</f>
        <v>#REF!</v>
      </c>
      <c r="X216" s="7" t="e">
        <f>IF(#REF!&lt;&gt;#REF!,COUNTIFS($K$112:$K$1378,"SRS",#REF!,#REF!),"")</f>
        <v>#REF!</v>
      </c>
      <c r="Y216" s="7" t="e">
        <f>IF(R216&lt;&gt;"",IF(R216=1,"",COUNTIFS($O$112:$O$1378,"&gt;40",#REF!,#REF!)),"")</f>
        <v>#REF!</v>
      </c>
      <c r="Z216" s="7"/>
      <c r="AA216" s="10"/>
      <c r="AB216" s="7"/>
      <c r="AC216" s="7"/>
      <c r="AD216" s="7"/>
      <c r="AE216" s="7"/>
      <c r="AF216" s="7"/>
      <c r="AG216" s="7"/>
      <c r="AH216" s="7"/>
    </row>
    <row r="217" spans="1:34" s="16" customFormat="1" x14ac:dyDescent="0.25">
      <c r="A217" s="5">
        <f t="shared" si="9"/>
        <v>50603</v>
      </c>
      <c r="B217" s="6" t="str">
        <f t="shared" si="10"/>
        <v>20173214323</v>
      </c>
      <c r="C217" s="7" t="str">
        <f t="shared" si="11"/>
        <v>201732</v>
      </c>
      <c r="D217" s="7">
        <v>2017</v>
      </c>
      <c r="E217" s="7">
        <v>3</v>
      </c>
      <c r="F217" s="7">
        <v>2</v>
      </c>
      <c r="G217" s="7">
        <v>14</v>
      </c>
      <c r="H217" s="7">
        <v>3</v>
      </c>
      <c r="I217" s="7">
        <v>23</v>
      </c>
      <c r="J217" s="7">
        <v>846</v>
      </c>
      <c r="K217" s="7" t="s">
        <v>26</v>
      </c>
      <c r="L217" s="7" t="e">
        <f>IF(#REF!=#REF!,IF(K217="Stroke",IF(K218="Stroke",IF((J218-J217)&lt;0,1000+J218-J217,J218-J217),""),""),"")</f>
        <v>#REF!</v>
      </c>
      <c r="M217" s="7" t="s">
        <v>21</v>
      </c>
      <c r="N217" s="7" t="s">
        <v>27</v>
      </c>
      <c r="O217" s="7">
        <v>5</v>
      </c>
      <c r="P217" s="7" t="e">
        <f>IF(#REF!=#REF!,IF(K217="Stroke",IF(K218="Stroke",IF(#REF!=#REF!,IF(Q217=Q218,IF((J218-J217)&lt;0,1000+J218-J217-O217,J218-J217-O217),""),""),""),""),"")</f>
        <v>#REF!</v>
      </c>
      <c r="Q217" s="7">
        <v>1</v>
      </c>
      <c r="R217" s="7" t="e">
        <f>IF(#REF!&lt;&gt;#REF!,COUNTIFS($M$2:$M$988,$M$2,$C$2:$C$988,#REF!),"")</f>
        <v>#REF!</v>
      </c>
      <c r="S217" s="7" t="e">
        <f>IF(R217&lt;&gt;"",IF(R217=1,"",COUNTIFS($Q$2:$Q$988,"&gt;40",$C$2:$C$988,#REF!)),"")</f>
        <v>#REF!</v>
      </c>
      <c r="T217" s="7"/>
      <c r="U217" s="10" t="s">
        <v>35</v>
      </c>
      <c r="V217" s="5"/>
      <c r="W217" s="5"/>
      <c r="X217" s="5"/>
      <c r="Y217" s="5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s="16" customFormat="1" x14ac:dyDescent="0.25">
      <c r="A218" s="7">
        <f t="shared" si="9"/>
        <v>50603</v>
      </c>
      <c r="B218" s="11" t="str">
        <f t="shared" si="10"/>
        <v>20173214323</v>
      </c>
      <c r="C218" s="7" t="str">
        <f t="shared" si="11"/>
        <v>201732</v>
      </c>
      <c r="D218" s="7">
        <v>2017</v>
      </c>
      <c r="E218" s="7">
        <v>3</v>
      </c>
      <c r="F218" s="7">
        <v>2</v>
      </c>
      <c r="G218" s="7">
        <v>14</v>
      </c>
      <c r="H218" s="7">
        <v>3</v>
      </c>
      <c r="I218" s="7">
        <v>23</v>
      </c>
      <c r="J218" s="7">
        <v>846</v>
      </c>
      <c r="K218" s="7" t="s">
        <v>26</v>
      </c>
      <c r="L218" s="7" t="e">
        <f>IF(#REF!=#REF!,IF(K218="Stroke",IF(K219="Stroke",IF((J219-J218)&lt;0,1000+J219-J218,J219-J218),""),""),"")</f>
        <v>#REF!</v>
      </c>
      <c r="M218" s="7" t="s">
        <v>21</v>
      </c>
      <c r="N218" s="7" t="s">
        <v>27</v>
      </c>
      <c r="O218" s="7">
        <v>5</v>
      </c>
      <c r="P218" s="7" t="e">
        <f>IF(#REF!=#REF!,IF(K218="Stroke",IF(K219="Stroke",IF(#REF!=#REF!,IF(Q218=Q219,IF((J219-J218)&lt;0,1000+J219-J218-O218,J219-J218-O218),""),""),""),""),"")</f>
        <v>#REF!</v>
      </c>
      <c r="Q218" s="7">
        <v>1</v>
      </c>
      <c r="R218" s="7" t="e">
        <f>IF(#REF!&lt;&gt;#REF!,COUNTIFS($K$112:$K$1378,$K$112,#REF!,#REF!),"")</f>
        <v>#REF!</v>
      </c>
      <c r="S218" s="7" t="e">
        <f>IF(AND(#REF!&lt;&gt;#REF!,#REF!=#REF!,M218="positive",M219="negative"),1,"")</f>
        <v>#REF!</v>
      </c>
      <c r="T218" s="7" t="e">
        <f>IF(AND(#REF!=#REF!,K:K="stroke",M:M="positive",S218&lt;&gt;"1"),1,"")</f>
        <v>#REF!</v>
      </c>
      <c r="U218" s="7" t="e">
        <f>IF((AND(R218&lt;&gt;"",W218&lt;&gt;1,K:K="stroke",M:M="negative",#REF!=#REF!)),IF(W218&lt;&gt;0,"",1),"")</f>
        <v>#REF!</v>
      </c>
      <c r="V218" s="7" t="e">
        <f>IF(R218="","",(SUM(S218:U218)+W218))</f>
        <v>#REF!</v>
      </c>
      <c r="W218" s="7" t="e">
        <f>IF(#REF!&lt;&gt;#REF!,COUNTIFS($K$112:$K$1378,"up",#REF!,#REF!),"")</f>
        <v>#REF!</v>
      </c>
      <c r="X218" s="7" t="e">
        <f>IF(#REF!&lt;&gt;#REF!,COUNTIFS($K$112:$K$1378,"SRS",#REF!,#REF!),"")</f>
        <v>#REF!</v>
      </c>
      <c r="Y218" s="7" t="e">
        <f>IF(R218&lt;&gt;"",IF(R218=1,"",COUNTIFS($O$112:$O$1378,"&gt;40",#REF!,#REF!)),"")</f>
        <v>#REF!</v>
      </c>
      <c r="Z218" s="7"/>
      <c r="AA218" s="10" t="s">
        <v>35</v>
      </c>
      <c r="AB218" s="7"/>
      <c r="AC218" s="7"/>
      <c r="AD218" s="7"/>
      <c r="AE218" s="7"/>
      <c r="AF218" s="7"/>
      <c r="AG218" s="7"/>
      <c r="AH218" s="7"/>
    </row>
    <row r="219" spans="1:34" s="16" customFormat="1" x14ac:dyDescent="0.25">
      <c r="A219" s="5">
        <f t="shared" si="9"/>
        <v>43770</v>
      </c>
      <c r="B219" s="6" t="str">
        <f t="shared" si="10"/>
        <v>20174612930</v>
      </c>
      <c r="C219" s="7" t="str">
        <f t="shared" si="11"/>
        <v>201746</v>
      </c>
      <c r="D219" s="7">
        <v>2017</v>
      </c>
      <c r="E219" s="7">
        <v>4</v>
      </c>
      <c r="F219" s="7">
        <v>6</v>
      </c>
      <c r="G219" s="7">
        <v>12</v>
      </c>
      <c r="H219" s="7">
        <v>9</v>
      </c>
      <c r="I219" s="7">
        <v>30</v>
      </c>
      <c r="J219" s="7">
        <v>610</v>
      </c>
      <c r="K219" s="7" t="s">
        <v>26</v>
      </c>
      <c r="L219" s="7" t="e">
        <f>IF(#REF!=#REF!,IF(K219="Stroke",IF(K220="Stroke",IF((J220-J219)&lt;0,1000+J220-J219,J220-J219),""),""),"")</f>
        <v>#REF!</v>
      </c>
      <c r="M219" s="7" t="s">
        <v>21</v>
      </c>
      <c r="N219" s="7" t="s">
        <v>36</v>
      </c>
      <c r="O219" s="7"/>
      <c r="P219" s="7"/>
      <c r="Q219" s="7"/>
      <c r="R219" s="7" t="e">
        <f>IF(#REF!&lt;&gt;#REF!,COUNTIFS($M$2:$M$988,$M$2,$C$2:$C$988,#REF!),"")</f>
        <v>#REF!</v>
      </c>
      <c r="S219" s="7"/>
      <c r="T219" s="7"/>
      <c r="U219" s="7"/>
      <c r="V219" s="5"/>
      <c r="W219" s="5"/>
      <c r="X219" s="5"/>
      <c r="Y219" s="5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s="16" customFormat="1" x14ac:dyDescent="0.25">
      <c r="A220" s="7">
        <f t="shared" si="9"/>
        <v>43770</v>
      </c>
      <c r="B220" s="11" t="str">
        <f t="shared" si="10"/>
        <v>20174612930</v>
      </c>
      <c r="C220" s="7" t="str">
        <f t="shared" si="11"/>
        <v>201746</v>
      </c>
      <c r="D220" s="7">
        <v>2017</v>
      </c>
      <c r="E220" s="7">
        <v>4</v>
      </c>
      <c r="F220" s="7">
        <v>6</v>
      </c>
      <c r="G220" s="7">
        <v>12</v>
      </c>
      <c r="H220" s="7">
        <v>9</v>
      </c>
      <c r="I220" s="7">
        <v>30</v>
      </c>
      <c r="J220" s="7">
        <v>610</v>
      </c>
      <c r="K220" s="7" t="s">
        <v>26</v>
      </c>
      <c r="L220" s="7" t="e">
        <f>IF(#REF!=#REF!,IF(K220="Stroke",IF(K221="Stroke",IF((J221-J220)&lt;0,1000+J221-J220,J221-J220),""),""),"")</f>
        <v>#REF!</v>
      </c>
      <c r="M220" s="7" t="s">
        <v>21</v>
      </c>
      <c r="N220" s="7" t="s">
        <v>36</v>
      </c>
      <c r="O220" s="7"/>
      <c r="P220" s="7" t="e">
        <f>IF(#REF!=#REF!,IF(K220="Stroke",IF(K221="Stroke",IF(#REF!=#REF!,IF(Q220=Q221,IF((J221-J220)&lt;0,1000+J221-J220-O220,J221-J220-O220),""),""),""),""),"")</f>
        <v>#REF!</v>
      </c>
      <c r="Q220" s="7"/>
      <c r="R220" s="7" t="e">
        <f>IF(#REF!&lt;&gt;#REF!,COUNTIFS($K$112:$K$1378,$K$112,#REF!,#REF!),"")</f>
        <v>#REF!</v>
      </c>
      <c r="S220" s="7" t="e">
        <f>IF(AND(#REF!&lt;&gt;#REF!,#REF!=#REF!,M220="positive",M221="negative"),1,"")</f>
        <v>#REF!</v>
      </c>
      <c r="T220" s="7" t="e">
        <f>IF(AND(#REF!=#REF!,K:K="stroke",M:M="positive",S220&lt;&gt;"1"),1,"")</f>
        <v>#REF!</v>
      </c>
      <c r="U220" s="7" t="e">
        <f>IF((AND(R220&lt;&gt;"",W220&lt;&gt;1,K:K="stroke",M:M="negative",#REF!=#REF!)),IF(W220&lt;&gt;0,"",1),"")</f>
        <v>#REF!</v>
      </c>
      <c r="V220" s="7" t="e">
        <f t="shared" ref="V220:V251" si="12">IF(R220="","",(SUM(S220:U220)+W220))</f>
        <v>#REF!</v>
      </c>
      <c r="W220" s="7" t="e">
        <f>IF(#REF!&lt;&gt;#REF!,COUNTIFS($K$112:$K$1378,"up",#REF!,#REF!),"")</f>
        <v>#REF!</v>
      </c>
      <c r="X220" s="7" t="e">
        <f>IF(#REF!&lt;&gt;#REF!,COUNTIFS($K$112:$K$1378,"SRS",#REF!,#REF!),"")</f>
        <v>#REF!</v>
      </c>
      <c r="Y220" s="7" t="e">
        <f>IF(R220&lt;&gt;"",IF(R220=1,"",COUNTIFS($O$112:$O$1378,"&gt;40",#REF!,#REF!)),"")</f>
        <v>#REF!</v>
      </c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s="16" customFormat="1" x14ac:dyDescent="0.25">
      <c r="A221" s="7">
        <f t="shared" si="9"/>
        <v>44064</v>
      </c>
      <c r="B221" s="11" t="str">
        <f t="shared" si="10"/>
        <v>201746121424</v>
      </c>
      <c r="C221" s="7" t="str">
        <f t="shared" si="11"/>
        <v>201746</v>
      </c>
      <c r="D221" s="7">
        <v>2017</v>
      </c>
      <c r="E221" s="7">
        <v>4</v>
      </c>
      <c r="F221" s="7">
        <v>6</v>
      </c>
      <c r="G221" s="7">
        <v>12</v>
      </c>
      <c r="H221" s="7">
        <v>14</v>
      </c>
      <c r="I221" s="7">
        <v>24</v>
      </c>
      <c r="J221" s="7">
        <v>751</v>
      </c>
      <c r="K221" s="7" t="s">
        <v>37</v>
      </c>
      <c r="L221" s="7" t="e">
        <f>IF(#REF!=#REF!,IF(K221="Stroke",IF(K222="Stroke",IF((J222-J221)&lt;0,1000+J222-J221,J222-J221),""),""),"")</f>
        <v>#REF!</v>
      </c>
      <c r="M221" s="7" t="s">
        <v>21</v>
      </c>
      <c r="N221" s="7" t="s">
        <v>27</v>
      </c>
      <c r="O221" s="12">
        <v>14</v>
      </c>
      <c r="P221" s="7" t="e">
        <f>IF(#REF!=#REF!,IF(K221="Stroke",IF(K222="Stroke",IF(#REF!=#REF!,IF(Q221=Q222,IF((J222-J221)&lt;0,1000+J222-J221-O221,J222-J221-O221),""),""),""),""),"")</f>
        <v>#REF!</v>
      </c>
      <c r="Q221" s="13">
        <v>1</v>
      </c>
      <c r="R221" s="7" t="e">
        <f>IF(#REF!&lt;&gt;#REF!,COUNTIFS($K$112:$K$1378,$K$112,#REF!,#REF!),"")</f>
        <v>#REF!</v>
      </c>
      <c r="S221" s="7" t="e">
        <f>IF(AND(#REF!&lt;&gt;#REF!,#REF!=#REF!,M221="positive",M222="negative"),1,"")</f>
        <v>#REF!</v>
      </c>
      <c r="T221" s="7" t="e">
        <f>IF(AND(#REF!=#REF!,K:K="stroke",M:M="positive",S221&lt;&gt;"1"),1,"")</f>
        <v>#REF!</v>
      </c>
      <c r="U221" s="7"/>
      <c r="V221" s="7" t="e">
        <f t="shared" si="12"/>
        <v>#REF!</v>
      </c>
      <c r="W221" s="7" t="e">
        <f>IF(#REF!&lt;&gt;#REF!,COUNTIFS($K$112:$K$1378,"up",#REF!,#REF!),"")</f>
        <v>#REF!</v>
      </c>
      <c r="X221" s="7" t="e">
        <f>IF(#REF!&lt;&gt;#REF!,COUNTIFS($K$112:$K$1378,"SRS",#REF!,#REF!),"")</f>
        <v>#REF!</v>
      </c>
      <c r="Y221" s="7" t="e">
        <f>IF(#REF!&lt;&gt;#REF!,1,"")</f>
        <v>#REF!</v>
      </c>
      <c r="Z221" s="7" t="s">
        <v>38</v>
      </c>
      <c r="AA221" s="7"/>
      <c r="AB221" s="7"/>
      <c r="AC221" s="7"/>
      <c r="AD221" s="7"/>
      <c r="AE221" s="7"/>
      <c r="AF221" s="7"/>
      <c r="AG221" s="7"/>
      <c r="AH221" s="7"/>
    </row>
    <row r="222" spans="1:34" s="16" customFormat="1" x14ac:dyDescent="0.25">
      <c r="A222" s="8">
        <f t="shared" si="9"/>
        <v>44064</v>
      </c>
      <c r="B222" s="14" t="str">
        <f t="shared" si="10"/>
        <v>201746121424</v>
      </c>
      <c r="C222" s="8" t="str">
        <f t="shared" si="11"/>
        <v>201746</v>
      </c>
      <c r="D222" s="8">
        <v>2017</v>
      </c>
      <c r="E222" s="8">
        <v>4</v>
      </c>
      <c r="F222" s="8">
        <v>6</v>
      </c>
      <c r="G222" s="8">
        <v>12</v>
      </c>
      <c r="H222" s="8">
        <v>14</v>
      </c>
      <c r="I222" s="8">
        <v>24</v>
      </c>
      <c r="J222" s="8">
        <v>777</v>
      </c>
      <c r="K222" s="15" t="s">
        <v>37</v>
      </c>
      <c r="L222" s="8" t="e">
        <f>IF(#REF!=#REF!,IF(K222="Stroke",IF(K223="Stroke",IF((J223-J222)&lt;0,1000+J223-J222,J223-J222),""),""),"")</f>
        <v>#REF!</v>
      </c>
      <c r="M222" s="8" t="s">
        <v>21</v>
      </c>
      <c r="N222" s="8" t="s">
        <v>27</v>
      </c>
      <c r="O222" s="8">
        <v>26</v>
      </c>
      <c r="P222" s="8" t="e">
        <f>IF(#REF!=#REF!,IF(K222="Stroke",IF(K223="Stroke",IF(#REF!=#REF!,IF(Q222=Q223,IF((J223-J222)&lt;0,1000+J223-J222-O222,J223-J222-O222),""),""),""),""),"")</f>
        <v>#REF!</v>
      </c>
      <c r="Q222" s="15">
        <v>1</v>
      </c>
      <c r="R222" s="8" t="e">
        <f>IF(#REF!&lt;&gt;#REF!,COUNTIFS($K$112:$K$1378,$K$112,#REF!,#REF!),"")</f>
        <v>#REF!</v>
      </c>
      <c r="S222" s="8" t="e">
        <f>IF(AND(#REF!&lt;&gt;#REF!,#REF!=#REF!,M222="positive",M223="negative"),1,"")</f>
        <v>#REF!</v>
      </c>
      <c r="T222" s="8" t="e">
        <f>IF(AND(#REF!=#REF!,K:K="stroke",M:M="positive",S222&lt;&gt;"1"),1,"")</f>
        <v>#REF!</v>
      </c>
      <c r="U222" s="8" t="e">
        <f>IF((AND(R222&lt;&gt;"",W222&lt;&gt;1,K:K="stroke",M:M="negative",#REF!=#REF!)),IF(W222&lt;&gt;0,"",1),"")</f>
        <v>#REF!</v>
      </c>
      <c r="V222" s="8" t="e">
        <f t="shared" si="12"/>
        <v>#REF!</v>
      </c>
      <c r="W222" s="8" t="e">
        <f>IF(#REF!&lt;&gt;#REF!,COUNTIFS($K$112:$K$1378,"up",#REF!,#REF!),"")</f>
        <v>#REF!</v>
      </c>
      <c r="X222" s="8" t="e">
        <f>IF(#REF!&lt;&gt;#REF!,COUNTIFS($K$112:$K$1378,"SRS",#REF!,#REF!),"")</f>
        <v>#REF!</v>
      </c>
      <c r="Y222" s="8" t="e">
        <f>IF(#REF!&lt;&gt;#REF!,1,"")</f>
        <v>#REF!</v>
      </c>
      <c r="Z222" s="8" t="s">
        <v>39</v>
      </c>
      <c r="AA222" s="8"/>
      <c r="AB222" s="8"/>
      <c r="AC222" s="8"/>
      <c r="AD222" s="8"/>
      <c r="AE222" s="8"/>
      <c r="AF222" s="8"/>
      <c r="AG222" s="8"/>
      <c r="AH222" s="8"/>
    </row>
    <row r="223" spans="1:34" s="16" customFormat="1" x14ac:dyDescent="0.25">
      <c r="A223" s="8">
        <f t="shared" si="9"/>
        <v>44064</v>
      </c>
      <c r="B223" s="14" t="str">
        <f t="shared" si="10"/>
        <v>201746121424</v>
      </c>
      <c r="C223" s="8" t="str">
        <f t="shared" si="11"/>
        <v>201746</v>
      </c>
      <c r="D223" s="8">
        <v>2017</v>
      </c>
      <c r="E223" s="8">
        <v>4</v>
      </c>
      <c r="F223" s="8">
        <v>6</v>
      </c>
      <c r="G223" s="8">
        <v>12</v>
      </c>
      <c r="H223" s="8">
        <v>14</v>
      </c>
      <c r="I223" s="8">
        <v>24</v>
      </c>
      <c r="J223" s="8">
        <v>840</v>
      </c>
      <c r="K223" s="15" t="s">
        <v>37</v>
      </c>
      <c r="L223" s="8" t="e">
        <f>IF(#REF!=#REF!,IF(K223="Stroke",IF(K224="Stroke",IF((J224-J223)&lt;0,1000+J224-J223,J224-J223),""),""),"")</f>
        <v>#REF!</v>
      </c>
      <c r="M223" s="8" t="s">
        <v>21</v>
      </c>
      <c r="N223" s="8" t="s">
        <v>27</v>
      </c>
      <c r="O223" s="8">
        <v>13</v>
      </c>
      <c r="P223" s="8" t="e">
        <f>IF(#REF!=#REF!,IF(K223="Stroke",IF(K224="Stroke",IF(#REF!=#REF!,IF(Q223=Q224,IF((J224-J223)&lt;0,1000+J224-J223-O223,J224-J223-O223),""),""),""),""),"")</f>
        <v>#REF!</v>
      </c>
      <c r="Q223" s="15">
        <v>1</v>
      </c>
      <c r="R223" s="8" t="e">
        <f>IF(#REF!&lt;&gt;#REF!,COUNTIFS($K$112:$K$1378,$K$112,#REF!,#REF!),"")</f>
        <v>#REF!</v>
      </c>
      <c r="S223" s="8" t="e">
        <f>IF(AND(#REF!&lt;&gt;#REF!,#REF!=#REF!,M223="positive",M224="negative"),1,"")</f>
        <v>#REF!</v>
      </c>
      <c r="T223" s="8" t="e">
        <f>IF(AND(#REF!=#REF!,K:K="stroke",M:M="positive",S223&lt;&gt;"1"),1,"")</f>
        <v>#REF!</v>
      </c>
      <c r="U223" s="8" t="e">
        <f>IF((AND(R223&lt;&gt;"",W223&lt;&gt;1,K:K="stroke",M:M="negative",#REF!=#REF!)),IF(W223&lt;&gt;0,"",1),"")</f>
        <v>#REF!</v>
      </c>
      <c r="V223" s="8" t="e">
        <f t="shared" si="12"/>
        <v>#REF!</v>
      </c>
      <c r="W223" s="8" t="e">
        <f>IF(#REF!&lt;&gt;#REF!,COUNTIFS($K$112:$K$1378,"up",#REF!,#REF!),"")</f>
        <v>#REF!</v>
      </c>
      <c r="X223" s="8" t="e">
        <f>IF(#REF!&lt;&gt;#REF!,COUNTIFS($K$112:$K$1378,"SRS",#REF!,#REF!),"")</f>
        <v>#REF!</v>
      </c>
      <c r="Y223" s="8" t="e">
        <f>IF(#REF!&lt;&gt;#REF!,1,"")</f>
        <v>#REF!</v>
      </c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s="16" customFormat="1" x14ac:dyDescent="0.25">
      <c r="A224" s="8">
        <f t="shared" si="9"/>
        <v>44064</v>
      </c>
      <c r="B224" s="14" t="str">
        <f t="shared" si="10"/>
        <v>201746121424</v>
      </c>
      <c r="C224" s="8" t="str">
        <f t="shared" si="11"/>
        <v>201746</v>
      </c>
      <c r="D224" s="8">
        <v>2017</v>
      </c>
      <c r="E224" s="8">
        <v>4</v>
      </c>
      <c r="F224" s="8">
        <v>6</v>
      </c>
      <c r="G224" s="8">
        <v>12</v>
      </c>
      <c r="H224" s="8">
        <v>14</v>
      </c>
      <c r="I224" s="8">
        <v>24</v>
      </c>
      <c r="J224" s="8">
        <v>878</v>
      </c>
      <c r="K224" s="15" t="s">
        <v>37</v>
      </c>
      <c r="L224" s="8" t="e">
        <f>IF(#REF!=#REF!,IF(K224="Stroke",IF(K225="Stroke",IF((J225-J224)&lt;0,1000+J225-J224,J225-J224),""),""),"")</f>
        <v>#REF!</v>
      </c>
      <c r="M224" s="8" t="s">
        <v>21</v>
      </c>
      <c r="N224" s="8" t="s">
        <v>27</v>
      </c>
      <c r="O224" s="8">
        <v>8</v>
      </c>
      <c r="P224" s="8" t="e">
        <f>IF(#REF!=#REF!,IF(K224="Stroke",IF(K225="Stroke",IF(#REF!=#REF!,IF(Q224=Q225,IF((J225-J224)&lt;0,1000+J225-J224-O224,J225-J224-O224),""),""),""),""),"")</f>
        <v>#REF!</v>
      </c>
      <c r="Q224" s="15">
        <v>1</v>
      </c>
      <c r="R224" s="8" t="e">
        <f>IF(#REF!&lt;&gt;#REF!,COUNTIFS($K$112:$K$1378,$K$112,#REF!,#REF!),"")</f>
        <v>#REF!</v>
      </c>
      <c r="S224" s="8" t="e">
        <f>IF(AND(#REF!&lt;&gt;#REF!,#REF!=#REF!,M224="positive",M225="negative"),1,"")</f>
        <v>#REF!</v>
      </c>
      <c r="T224" s="8" t="e">
        <f>IF(AND(#REF!=#REF!,K:K="stroke",M:M="positive",S224&lt;&gt;"1"),1,"")</f>
        <v>#REF!</v>
      </c>
      <c r="U224" s="8" t="e">
        <f>IF((AND(R224&lt;&gt;"",W224&lt;&gt;1,K:K="stroke",M:M="negative",#REF!=#REF!)),IF(W224&lt;&gt;0,"",1),"")</f>
        <v>#REF!</v>
      </c>
      <c r="V224" s="8" t="e">
        <f t="shared" si="12"/>
        <v>#REF!</v>
      </c>
      <c r="W224" s="8" t="e">
        <f>IF(#REF!&lt;&gt;#REF!,COUNTIFS($K$112:$K$1378,"up",#REF!,#REF!),"")</f>
        <v>#REF!</v>
      </c>
      <c r="X224" s="8" t="e">
        <f>IF(#REF!&lt;&gt;#REF!,COUNTIFS($K$112:$K$1378,"SRS",#REF!,#REF!),"")</f>
        <v>#REF!</v>
      </c>
      <c r="Y224" s="8" t="e">
        <f>IF(#REF!&lt;&gt;#REF!,1,"")</f>
        <v>#REF!</v>
      </c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s="16" customFormat="1" x14ac:dyDescent="0.25">
      <c r="A225" s="8">
        <f t="shared" si="9"/>
        <v>44064</v>
      </c>
      <c r="B225" s="14" t="str">
        <f t="shared" si="10"/>
        <v>201746121424</v>
      </c>
      <c r="C225" s="8" t="str">
        <f t="shared" si="11"/>
        <v>201746</v>
      </c>
      <c r="D225" s="8">
        <v>2017</v>
      </c>
      <c r="E225" s="8">
        <v>4</v>
      </c>
      <c r="F225" s="8">
        <v>6</v>
      </c>
      <c r="G225" s="8">
        <v>12</v>
      </c>
      <c r="H225" s="8">
        <v>14</v>
      </c>
      <c r="I225" s="8">
        <v>24</v>
      </c>
      <c r="J225" s="8">
        <v>925</v>
      </c>
      <c r="K225" s="15" t="s">
        <v>37</v>
      </c>
      <c r="L225" s="8" t="e">
        <f>IF(#REF!=#REF!,IF(K225="Stroke",IF(K226="Stroke",IF((J226-J225)&lt;0,1000+J226-J225,J226-J225),""),""),"")</f>
        <v>#REF!</v>
      </c>
      <c r="M225" s="8" t="s">
        <v>21</v>
      </c>
      <c r="N225" s="8" t="s">
        <v>27</v>
      </c>
      <c r="O225" s="8">
        <v>11</v>
      </c>
      <c r="P225" s="8" t="e">
        <f>IF(#REF!=#REF!,IF(K225="Stroke",IF(K226="Stroke",IF(#REF!=#REF!,IF(Q225=Q226,IF((J226-J225)&lt;0,1000+J226-J225-O225,J226-J225-O225),""),""),""),""),"")</f>
        <v>#REF!</v>
      </c>
      <c r="Q225" s="15">
        <v>1</v>
      </c>
      <c r="R225" s="8" t="e">
        <f>IF(#REF!&lt;&gt;#REF!,COUNTIFS($K$112:$K$1378,$K$112,#REF!,#REF!),"")</f>
        <v>#REF!</v>
      </c>
      <c r="S225" s="8" t="e">
        <f>IF(AND(#REF!&lt;&gt;#REF!,#REF!=#REF!,M225="positive",M226="negative"),1,"")</f>
        <v>#REF!</v>
      </c>
      <c r="T225" s="8" t="e">
        <f>IF(AND(#REF!=#REF!,K:K="stroke",M:M="positive",S225&lt;&gt;"1"),1,"")</f>
        <v>#REF!</v>
      </c>
      <c r="U225" s="8" t="e">
        <f>IF((AND(R225&lt;&gt;"",W225&lt;&gt;1,K:K="stroke",M:M="negative",#REF!=#REF!)),IF(W225&lt;&gt;0,"",1),"")</f>
        <v>#REF!</v>
      </c>
      <c r="V225" s="8" t="e">
        <f t="shared" si="12"/>
        <v>#REF!</v>
      </c>
      <c r="W225" s="8" t="e">
        <f>IF(#REF!&lt;&gt;#REF!,COUNTIFS($K$112:$K$1378,"up",#REF!,#REF!),"")</f>
        <v>#REF!</v>
      </c>
      <c r="X225" s="8" t="e">
        <f>IF(#REF!&lt;&gt;#REF!,COUNTIFS($K$112:$K$1378,"SRS",#REF!,#REF!),"")</f>
        <v>#REF!</v>
      </c>
      <c r="Y225" s="8" t="e">
        <f>IF(#REF!&lt;&gt;#REF!,1,"")</f>
        <v>#REF!</v>
      </c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s="16" customFormat="1" x14ac:dyDescent="0.25">
      <c r="A226" s="8">
        <f t="shared" si="9"/>
        <v>44064</v>
      </c>
      <c r="B226" s="14" t="str">
        <f t="shared" si="10"/>
        <v>201746121424</v>
      </c>
      <c r="C226" s="8" t="str">
        <f t="shared" si="11"/>
        <v>201746</v>
      </c>
      <c r="D226" s="8">
        <v>2017</v>
      </c>
      <c r="E226" s="8">
        <v>4</v>
      </c>
      <c r="F226" s="8">
        <v>6</v>
      </c>
      <c r="G226" s="8">
        <v>12</v>
      </c>
      <c r="H226" s="8">
        <v>14</v>
      </c>
      <c r="I226" s="8">
        <v>24</v>
      </c>
      <c r="J226" s="8">
        <v>941</v>
      </c>
      <c r="K226" s="15" t="s">
        <v>37</v>
      </c>
      <c r="L226" s="8" t="e">
        <f>IF(#REF!=#REF!,IF(K226="Stroke",IF(K227="Stroke",IF((J227-J226)&lt;0,1000+J227-J226,J227-J226),""),""),"")</f>
        <v>#REF!</v>
      </c>
      <c r="M226" s="8" t="s">
        <v>21</v>
      </c>
      <c r="N226" s="8" t="s">
        <v>27</v>
      </c>
      <c r="O226" s="8">
        <v>5</v>
      </c>
      <c r="P226" s="8" t="e">
        <f>IF(#REF!=#REF!,IF(K226="Stroke",IF(K227="Stroke",IF(#REF!=#REF!,IF(Q226=Q227,IF((J227-J226)&lt;0,1000+J227-J226-O226,J227-J226-O226),""),""),""),""),"")</f>
        <v>#REF!</v>
      </c>
      <c r="Q226" s="15">
        <v>1</v>
      </c>
      <c r="R226" s="8" t="e">
        <f>IF(#REF!&lt;&gt;#REF!,COUNTIFS($K$112:$K$1378,$K$112,#REF!,#REF!),"")</f>
        <v>#REF!</v>
      </c>
      <c r="S226" s="8" t="e">
        <f>IF(AND(#REF!&lt;&gt;#REF!,#REF!=#REF!,M226="positive",M227="negative"),1,"")</f>
        <v>#REF!</v>
      </c>
      <c r="T226" s="8" t="e">
        <f>IF(AND(#REF!=#REF!,K:K="stroke",M:M="positive",S226&lt;&gt;"1"),1,"")</f>
        <v>#REF!</v>
      </c>
      <c r="U226" s="8" t="e">
        <f>IF((AND(R226&lt;&gt;"",W226&lt;&gt;1,K:K="stroke",M:M="negative",#REF!=#REF!)),IF(W226&lt;&gt;0,"",1),"")</f>
        <v>#REF!</v>
      </c>
      <c r="V226" s="8" t="e">
        <f t="shared" si="12"/>
        <v>#REF!</v>
      </c>
      <c r="W226" s="8" t="e">
        <f>IF(#REF!&lt;&gt;#REF!,COUNTIFS($K$112:$K$1378,"up",#REF!,#REF!),"")</f>
        <v>#REF!</v>
      </c>
      <c r="X226" s="8" t="e">
        <f>IF(#REF!&lt;&gt;#REF!,COUNTIFS($K$112:$K$1378,"SRS",#REF!,#REF!),"")</f>
        <v>#REF!</v>
      </c>
      <c r="Y226" s="8" t="e">
        <f>IF(#REF!&lt;&gt;#REF!,1,"")</f>
        <v>#REF!</v>
      </c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s="16" customFormat="1" x14ac:dyDescent="0.25">
      <c r="A227" s="8">
        <f t="shared" si="9"/>
        <v>44064</v>
      </c>
      <c r="B227" s="14" t="str">
        <f t="shared" si="10"/>
        <v>201746121424</v>
      </c>
      <c r="C227" s="8" t="str">
        <f t="shared" si="11"/>
        <v>201746</v>
      </c>
      <c r="D227" s="8">
        <v>2017</v>
      </c>
      <c r="E227" s="8">
        <v>4</v>
      </c>
      <c r="F227" s="8">
        <v>6</v>
      </c>
      <c r="G227" s="8">
        <v>12</v>
      </c>
      <c r="H227" s="8">
        <v>14</v>
      </c>
      <c r="I227" s="8">
        <v>24</v>
      </c>
      <c r="J227" s="8">
        <v>967</v>
      </c>
      <c r="K227" s="15" t="s">
        <v>37</v>
      </c>
      <c r="L227" s="8" t="e">
        <f>IF(#REF!=#REF!,IF(K227="Stroke",IF(K228="Stroke",IF((J228-J227)&lt;0,1000+J228-J227,J228-J227),""),""),"")</f>
        <v>#REF!</v>
      </c>
      <c r="M227" s="8" t="s">
        <v>21</v>
      </c>
      <c r="N227" s="8" t="s">
        <v>27</v>
      </c>
      <c r="O227" s="8">
        <v>10</v>
      </c>
      <c r="P227" s="8" t="e">
        <f>IF(#REF!=#REF!,IF(K227="Stroke",IF(K228="Stroke",IF(#REF!=#REF!,IF(Q227=Q228,IF((J228-J227)&lt;0,1000+J228-J227-O227,J228-J227-O227),""),""),""),""),"")</f>
        <v>#REF!</v>
      </c>
      <c r="Q227" s="15">
        <v>1</v>
      </c>
      <c r="R227" s="8" t="e">
        <f>IF(#REF!&lt;&gt;#REF!,COUNTIFS($K$112:$K$1378,$K$112,#REF!,#REF!),"")</f>
        <v>#REF!</v>
      </c>
      <c r="S227" s="8" t="e">
        <f>IF(AND(#REF!&lt;&gt;#REF!,#REF!=#REF!,M227="positive",M228="negative"),1,"")</f>
        <v>#REF!</v>
      </c>
      <c r="T227" s="8" t="e">
        <f>IF(AND(#REF!=#REF!,K:K="stroke",M:M="positive",S227&lt;&gt;"1"),1,"")</f>
        <v>#REF!</v>
      </c>
      <c r="U227" s="8" t="e">
        <f>IF((AND(R227&lt;&gt;"",W227&lt;&gt;1,K:K="stroke",M:M="negative",#REF!=#REF!)),IF(W227&lt;&gt;0,"",1),"")</f>
        <v>#REF!</v>
      </c>
      <c r="V227" s="8" t="e">
        <f t="shared" si="12"/>
        <v>#REF!</v>
      </c>
      <c r="W227" s="8" t="e">
        <f>IF(#REF!&lt;&gt;#REF!,COUNTIFS($K$112:$K$1378,"up",#REF!,#REF!),"")</f>
        <v>#REF!</v>
      </c>
      <c r="X227" s="8" t="e">
        <f>IF(#REF!&lt;&gt;#REF!,COUNTIFS($K$112:$K$1378,"SRS",#REF!,#REF!),"")</f>
        <v>#REF!</v>
      </c>
      <c r="Y227" s="8" t="e">
        <f>IF(#REF!&lt;&gt;#REF!,1,"")</f>
        <v>#REF!</v>
      </c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s="16" customFormat="1" x14ac:dyDescent="0.25">
      <c r="A228" s="7">
        <f t="shared" si="9"/>
        <v>44595</v>
      </c>
      <c r="B228" s="11" t="str">
        <f t="shared" si="10"/>
        <v>201746122315</v>
      </c>
      <c r="C228" s="7" t="str">
        <f t="shared" si="11"/>
        <v>201746</v>
      </c>
      <c r="D228" s="7">
        <v>2017</v>
      </c>
      <c r="E228" s="7">
        <v>4</v>
      </c>
      <c r="F228" s="7">
        <v>6</v>
      </c>
      <c r="G228" s="7">
        <v>12</v>
      </c>
      <c r="H228" s="7">
        <v>23</v>
      </c>
      <c r="I228" s="7">
        <v>15</v>
      </c>
      <c r="J228" s="7">
        <v>890</v>
      </c>
      <c r="K228" s="13" t="s">
        <v>37</v>
      </c>
      <c r="L228" s="7" t="e">
        <f>IF(#REF!=#REF!,IF(K228="Stroke",IF(K229="Stroke",IF((J229-J228)&lt;0,1000+J229-J228,J229-J228),""),""),"")</f>
        <v>#REF!</v>
      </c>
      <c r="M228" s="7" t="s">
        <v>21</v>
      </c>
      <c r="N228" s="7" t="s">
        <v>27</v>
      </c>
      <c r="O228" s="7">
        <v>28</v>
      </c>
      <c r="P228" s="7" t="e">
        <f>IF(#REF!=#REF!,IF(K228="Stroke",IF(K229="Stroke",IF(#REF!=#REF!,IF(Q228=Q229,IF((J229-J228)&lt;0,1000+J229-J228-O228,J229-J228-O228),""),""),""),""),"")</f>
        <v>#REF!</v>
      </c>
      <c r="Q228" s="13">
        <v>1</v>
      </c>
      <c r="R228" s="7" t="e">
        <f>IF(#REF!&lt;&gt;#REF!,COUNTIFS($K$112:$K$1378,$K$112,#REF!,#REF!),"")</f>
        <v>#REF!</v>
      </c>
      <c r="S228" s="7" t="e">
        <f>IF(AND(#REF!&lt;&gt;#REF!,#REF!=#REF!,M228="positive",M229="negative"),1,"")</f>
        <v>#REF!</v>
      </c>
      <c r="T228" s="7" t="e">
        <f>IF(AND(#REF!=#REF!,K:K="stroke",M:M="positive",S228&lt;&gt;"1"),1,"")</f>
        <v>#REF!</v>
      </c>
      <c r="U228" s="7" t="e">
        <f>IF((AND(R228&lt;&gt;"",W228&lt;&gt;1,K:K="stroke",M:M="negative",#REF!=#REF!)),IF(W228&lt;&gt;0,"",1),"")</f>
        <v>#REF!</v>
      </c>
      <c r="V228" s="7" t="e">
        <f t="shared" si="12"/>
        <v>#REF!</v>
      </c>
      <c r="W228" s="7" t="e">
        <f>IF(#REF!&lt;&gt;#REF!,COUNTIFS($K$112:$K$1378,"up",#REF!,#REF!),"")</f>
        <v>#REF!</v>
      </c>
      <c r="X228" s="7" t="e">
        <f>IF(#REF!&lt;&gt;#REF!,COUNTIFS($K$112:$K$1378,"SRS",#REF!,#REF!),"")</f>
        <v>#REF!</v>
      </c>
      <c r="Y228" s="7" t="e">
        <f>IF(#REF!&lt;&gt;#REF!,1,"")</f>
        <v>#REF!</v>
      </c>
      <c r="Z228" s="7" t="s">
        <v>39</v>
      </c>
      <c r="AA228" s="7"/>
      <c r="AB228" s="7"/>
      <c r="AC228" s="7"/>
      <c r="AD228" s="7"/>
      <c r="AE228" s="7"/>
      <c r="AF228" s="7"/>
      <c r="AG228" s="7"/>
      <c r="AH228" s="7"/>
    </row>
    <row r="229" spans="1:34" s="16" customFormat="1" x14ac:dyDescent="0.25">
      <c r="A229" s="8">
        <f t="shared" si="9"/>
        <v>44595</v>
      </c>
      <c r="B229" s="14" t="str">
        <f t="shared" si="10"/>
        <v>201746122315</v>
      </c>
      <c r="C229" s="8" t="str">
        <f t="shared" si="11"/>
        <v>201746</v>
      </c>
      <c r="D229" s="8">
        <v>2017</v>
      </c>
      <c r="E229" s="8">
        <v>4</v>
      </c>
      <c r="F229" s="8">
        <v>6</v>
      </c>
      <c r="G229" s="8">
        <v>12</v>
      </c>
      <c r="H229" s="8">
        <v>23</v>
      </c>
      <c r="I229" s="8">
        <v>15</v>
      </c>
      <c r="J229" s="8">
        <v>900</v>
      </c>
      <c r="K229" s="15" t="s">
        <v>40</v>
      </c>
      <c r="L229" s="8" t="e">
        <f>IF(#REF!=#REF!,IF(K229="Stroke",IF(K230="Stroke",IF((J230-J229)&lt;0,1000+J230-J229,J230-J229),""),""),"")</f>
        <v>#REF!</v>
      </c>
      <c r="M229" s="8" t="s">
        <v>21</v>
      </c>
      <c r="N229" s="8" t="s">
        <v>27</v>
      </c>
      <c r="O229" s="8">
        <v>0</v>
      </c>
      <c r="P229" s="8" t="e">
        <f>IF(#REF!=#REF!,IF(K229="Stroke",IF(K230="Stroke",IF(#REF!=#REF!,IF(Q229=Q230,IF((J230-J229)&lt;0,1000+J230-J229-O229,J230-J229-O229),""),""),""),""),"")</f>
        <v>#REF!</v>
      </c>
      <c r="Q229" s="15"/>
      <c r="R229" s="8" t="e">
        <f>IF(#REF!&lt;&gt;#REF!,COUNTIFS($K$112:$K$1378,$K$112,#REF!,#REF!),"")</f>
        <v>#REF!</v>
      </c>
      <c r="S229" s="8" t="e">
        <f>IF(AND(#REF!&lt;&gt;#REF!,#REF!=#REF!,M229="positive",M230="negative"),1,"")</f>
        <v>#REF!</v>
      </c>
      <c r="T229" s="8" t="e">
        <f>IF(AND(#REF!=#REF!,K:K="stroke",M:M="positive",S229&lt;&gt;"1"),1,"")</f>
        <v>#REF!</v>
      </c>
      <c r="U229" s="8" t="e">
        <f>IF((AND(R229&lt;&gt;"",W229&lt;&gt;1,K:K="stroke",M:M="negative",#REF!=#REF!)),IF(W229&lt;&gt;0,"",1),"")</f>
        <v>#REF!</v>
      </c>
      <c r="V229" s="8" t="e">
        <f t="shared" si="12"/>
        <v>#REF!</v>
      </c>
      <c r="W229" s="8" t="e">
        <f>IF(#REF!&lt;&gt;#REF!,COUNTIFS($K$112:$K$1378,"up",#REF!,#REF!),"")</f>
        <v>#REF!</v>
      </c>
      <c r="X229" s="8" t="e">
        <f>IF(#REF!&lt;&gt;#REF!,COUNTIFS($K$112:$K$1378,"SRS",#REF!,#REF!),"")</f>
        <v>#REF!</v>
      </c>
      <c r="Y229" s="8" t="e">
        <f>IF(#REF!&lt;&gt;#REF!,1,"")</f>
        <v>#REF!</v>
      </c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s="16" customFormat="1" x14ac:dyDescent="0.25">
      <c r="A230" s="7">
        <f t="shared" si="9"/>
        <v>66156</v>
      </c>
      <c r="B230" s="11" t="str">
        <f t="shared" si="10"/>
        <v>2017925182236</v>
      </c>
      <c r="C230" s="7" t="str">
        <f t="shared" si="11"/>
        <v>2017925</v>
      </c>
      <c r="D230" s="7">
        <v>2017</v>
      </c>
      <c r="E230" s="7">
        <v>9</v>
      </c>
      <c r="F230" s="7">
        <v>25</v>
      </c>
      <c r="G230" s="7">
        <v>18</v>
      </c>
      <c r="H230" s="7">
        <v>22</v>
      </c>
      <c r="I230" s="7">
        <v>36</v>
      </c>
      <c r="J230" s="7">
        <v>164</v>
      </c>
      <c r="K230" s="13" t="s">
        <v>44</v>
      </c>
      <c r="L230" s="7" t="e">
        <f>IF(#REF!=#REF!,IF(K230="Stroke",IF(K231="Stroke",IF((J231-J230)&lt;0,1000+J231-J230,J231-J230),""),""),"")</f>
        <v>#REF!</v>
      </c>
      <c r="M230" s="7" t="s">
        <v>21</v>
      </c>
      <c r="N230" s="7" t="s">
        <v>27</v>
      </c>
      <c r="O230" s="7">
        <v>237</v>
      </c>
      <c r="P230" s="7" t="e">
        <f>IF(#REF!=#REF!,IF(K230="Stroke",IF(K231="Stroke",IF(#REF!=#REF!,IF(Q230=Q231,IF((J231-J230)&lt;0,1000+J231-J230-O230,J231-J230-O230),""),""),""),""),"")</f>
        <v>#REF!</v>
      </c>
      <c r="Q230" s="7">
        <v>1</v>
      </c>
      <c r="R230" s="7" t="e">
        <f>IF(#REF!&lt;&gt;#REF!,COUNTIFS($K$112:$K$1378,$K$112,#REF!,#REF!),"")</f>
        <v>#REF!</v>
      </c>
      <c r="S230" s="7" t="e">
        <f>IF(AND(#REF!&lt;&gt;#REF!,#REF!=#REF!,M230="positive",M231="negative"),1,"")</f>
        <v>#REF!</v>
      </c>
      <c r="T230" s="7" t="e">
        <f>IF(AND(#REF!=#REF!,K:K="stroke",M:M="positive",S230&lt;&gt;"1"),1,"")</f>
        <v>#REF!</v>
      </c>
      <c r="U230" s="7" t="e">
        <f>IF((AND(R230&lt;&gt;"",W230&lt;&gt;1,K:K="stroke",M:M="negative",#REF!=#REF!)),IF(W230&lt;&gt;0,"",1),"")</f>
        <v>#REF!</v>
      </c>
      <c r="V230" s="7" t="e">
        <f t="shared" si="12"/>
        <v>#REF!</v>
      </c>
      <c r="W230" s="7" t="e">
        <f>IF(#REF!&lt;&gt;#REF!,COUNTIFS($K$112:$K$1378,"up",#REF!,#REF!),"")</f>
        <v>#REF!</v>
      </c>
      <c r="X230" s="7" t="e">
        <f>IF(#REF!&lt;&gt;#REF!,COUNTIFS($K$112:$K$1378,"SRS",#REF!,#REF!),"")</f>
        <v>#REF!</v>
      </c>
      <c r="Y230" s="7" t="e">
        <f>IF(R230&lt;&gt;"",IF(R230=1,"",COUNTIFS($O$112:$O$1378,"&gt;40",#REF!,#REF!)),"")</f>
        <v>#REF!</v>
      </c>
      <c r="Z230" s="7" t="s">
        <v>45</v>
      </c>
      <c r="AA230" s="7"/>
      <c r="AB230" s="7"/>
      <c r="AC230" s="7"/>
      <c r="AD230" s="7"/>
      <c r="AE230" s="7"/>
      <c r="AF230" s="7"/>
      <c r="AG230" s="7"/>
      <c r="AH230" s="7"/>
    </row>
    <row r="231" spans="1:34" s="16" customFormat="1" x14ac:dyDescent="0.25">
      <c r="A231" s="7">
        <f t="shared" si="9"/>
        <v>66314</v>
      </c>
      <c r="B231" s="11" t="str">
        <f t="shared" si="10"/>
        <v>2017925182514</v>
      </c>
      <c r="C231" s="7" t="str">
        <f t="shared" si="11"/>
        <v>2017925</v>
      </c>
      <c r="D231" s="7">
        <v>2017</v>
      </c>
      <c r="E231" s="7">
        <v>9</v>
      </c>
      <c r="F231" s="7">
        <v>25</v>
      </c>
      <c r="G231" s="7">
        <v>18</v>
      </c>
      <c r="H231" s="7">
        <v>25</v>
      </c>
      <c r="I231" s="7">
        <v>14</v>
      </c>
      <c r="J231" s="7">
        <v>997</v>
      </c>
      <c r="K231" s="13" t="s">
        <v>44</v>
      </c>
      <c r="L231" s="7" t="e">
        <f>IF(#REF!=#REF!,IF(K231="Stroke",IF(K232="Stroke",IF((J232-J231)&lt;0,1000+J232-J231,J232-J231),""),""),"")</f>
        <v>#REF!</v>
      </c>
      <c r="M231" s="7" t="s">
        <v>21</v>
      </c>
      <c r="N231" s="7" t="s">
        <v>27</v>
      </c>
      <c r="O231" s="7">
        <v>103</v>
      </c>
      <c r="P231" s="7" t="e">
        <f>IF(#REF!=#REF!,IF(K231="Stroke",IF(K232="Stroke",IF(#REF!=#REF!,IF(Q231=Q232,IF((J232-J231)&lt;0,1000+J232-J231-O231,J232-J231-O231),""),""),""),""),"")</f>
        <v>#REF!</v>
      </c>
      <c r="Q231" s="7">
        <v>1</v>
      </c>
      <c r="R231" s="7" t="e">
        <f>IF(#REF!&lt;&gt;#REF!,COUNTIFS($K$112:$K$1378,$K$112,#REF!,#REF!),"")</f>
        <v>#REF!</v>
      </c>
      <c r="S231" s="7" t="e">
        <f>IF(AND(#REF!&lt;&gt;#REF!,#REF!=#REF!,M231="positive",M232="negative"),1,"")</f>
        <v>#REF!</v>
      </c>
      <c r="T231" s="7" t="e">
        <f>IF(AND(#REF!=#REF!,K:K="stroke",M:M="positive",S231&lt;&gt;"1"),1,"")</f>
        <v>#REF!</v>
      </c>
      <c r="U231" s="7" t="e">
        <f>IF((AND(R231&lt;&gt;"",W231&lt;&gt;1,K:K="stroke",M:M="negative",#REF!=#REF!)),IF(W231&lt;&gt;0,"",1),"")</f>
        <v>#REF!</v>
      </c>
      <c r="V231" s="7" t="e">
        <f t="shared" si="12"/>
        <v>#REF!</v>
      </c>
      <c r="W231" s="7" t="e">
        <f>IF(#REF!&lt;&gt;#REF!,COUNTIFS($K$112:$K$1378,"up",#REF!,#REF!),"")</f>
        <v>#REF!</v>
      </c>
      <c r="X231" s="7" t="e">
        <f>IF(#REF!&lt;&gt;#REF!,COUNTIFS($K$112:$K$1378,"SRS",#REF!,#REF!),"")</f>
        <v>#REF!</v>
      </c>
      <c r="Y231" s="7" t="e">
        <f>IF(R231&lt;&gt;"",IF(R231=1,"",COUNTIFS($O$112:$O$1378,"&gt;40",#REF!,#REF!)),"")</f>
        <v>#REF!</v>
      </c>
      <c r="Z231" s="7" t="s">
        <v>46</v>
      </c>
      <c r="AA231" s="7"/>
      <c r="AB231" s="7"/>
      <c r="AC231" s="7"/>
      <c r="AD231" s="7"/>
      <c r="AE231" s="7"/>
      <c r="AF231" s="7"/>
      <c r="AG231" s="7"/>
      <c r="AH231" s="7"/>
    </row>
    <row r="232" spans="1:34" s="16" customFormat="1" x14ac:dyDescent="0.25">
      <c r="A232" s="7">
        <f t="shared" si="9"/>
        <v>66478</v>
      </c>
      <c r="B232" s="11" t="str">
        <f t="shared" si="10"/>
        <v>2017925182758</v>
      </c>
      <c r="C232" s="7" t="str">
        <f t="shared" si="11"/>
        <v>2017925</v>
      </c>
      <c r="D232" s="7">
        <v>2017</v>
      </c>
      <c r="E232" s="7">
        <v>9</v>
      </c>
      <c r="F232" s="7">
        <v>25</v>
      </c>
      <c r="G232" s="7">
        <v>18</v>
      </c>
      <c r="H232" s="7">
        <v>27</v>
      </c>
      <c r="I232" s="7">
        <v>58</v>
      </c>
      <c r="J232" s="21">
        <v>905</v>
      </c>
      <c r="K232" s="7" t="s">
        <v>44</v>
      </c>
      <c r="L232" s="7" t="e">
        <f>IF(#REF!=#REF!,IF(K232="Stroke",IF(K233="Stroke",IF((J233-J232)&lt;0,1000+J233-J232,J233-J232),""),""),"")</f>
        <v>#REF!</v>
      </c>
      <c r="M232" s="7" t="s">
        <v>21</v>
      </c>
      <c r="N232" s="7" t="s">
        <v>27</v>
      </c>
      <c r="O232" s="7">
        <v>584</v>
      </c>
      <c r="P232" s="7" t="e">
        <f>IF(#REF!=#REF!,IF(K232="Stroke",IF(K233="Stroke",IF(#REF!=#REF!,IF(Q232=Q233,IF((J233-J232)&lt;0,1000+J233-J232-O232,J233-J232-O232),""),""),""),""),"")</f>
        <v>#REF!</v>
      </c>
      <c r="Q232" s="7">
        <v>1</v>
      </c>
      <c r="R232" s="7" t="e">
        <f>IF(#REF!&lt;&gt;#REF!,COUNTIFS($K$112:$K$1378,$K$112,#REF!,#REF!),"")</f>
        <v>#REF!</v>
      </c>
      <c r="S232" s="7" t="e">
        <f>IF(AND(#REF!&lt;&gt;#REF!,#REF!=#REF!,M232="positive",M233="negative"),1,"")</f>
        <v>#REF!</v>
      </c>
      <c r="T232" s="7" t="e">
        <f>IF(AND(#REF!=#REF!,K:K="stroke",M:M="positive",S232&lt;&gt;"1"),1,"")</f>
        <v>#REF!</v>
      </c>
      <c r="U232" s="7" t="e">
        <f>IF((AND(R232&lt;&gt;"",W232&lt;&gt;1,K:K="stroke",M:M="negative",#REF!=#REF!)),IF(W232&lt;&gt;0,"",1),"")</f>
        <v>#REF!</v>
      </c>
      <c r="V232" s="7" t="e">
        <f t="shared" si="12"/>
        <v>#REF!</v>
      </c>
      <c r="W232" s="7" t="e">
        <f>IF(#REF!&lt;&gt;#REF!,COUNTIFS($K$112:$K$1378,"up",#REF!,#REF!),"")</f>
        <v>#REF!</v>
      </c>
      <c r="X232" s="7" t="e">
        <f>IF(#REF!&lt;&gt;#REF!,COUNTIFS($K$112:$K$1378,"SRS",#REF!,#REF!),"")</f>
        <v>#REF!</v>
      </c>
      <c r="Y232" s="7" t="e">
        <f>IF(R232&lt;&gt;"",IF(R232=1,"",COUNTIFS($O$112:$O$1378,"&gt;40",#REF!,#REF!)),"")</f>
        <v>#REF!</v>
      </c>
      <c r="Z232" s="7" t="s">
        <v>56</v>
      </c>
      <c r="AA232" s="7"/>
      <c r="AB232" s="7"/>
      <c r="AC232" s="7"/>
      <c r="AD232" s="7"/>
      <c r="AE232" s="7"/>
      <c r="AF232" s="7"/>
      <c r="AG232" s="7"/>
      <c r="AH232" s="7"/>
    </row>
    <row r="233" spans="1:34" s="16" customFormat="1" x14ac:dyDescent="0.25">
      <c r="A233" s="16">
        <f t="shared" si="9"/>
        <v>66479</v>
      </c>
      <c r="B233" s="18" t="str">
        <f t="shared" si="10"/>
        <v>2017925182759</v>
      </c>
      <c r="C233" s="16" t="str">
        <f t="shared" si="11"/>
        <v>2017925</v>
      </c>
      <c r="D233" s="16">
        <v>2017</v>
      </c>
      <c r="E233" s="16">
        <v>9</v>
      </c>
      <c r="F233" s="16">
        <v>25</v>
      </c>
      <c r="G233" s="16">
        <v>18</v>
      </c>
      <c r="H233" s="16">
        <v>27</v>
      </c>
      <c r="I233" s="16">
        <v>59</v>
      </c>
      <c r="J233" s="22">
        <v>153</v>
      </c>
      <c r="K233" s="19" t="s">
        <v>47</v>
      </c>
      <c r="L233" s="8" t="e">
        <f>IF(#REF!=#REF!,IF(K233="Stroke",IF(K234="Stroke",IF((J234-J233)&lt;0,1000+J234-J233,J234-J233),""),""),"")</f>
        <v>#REF!</v>
      </c>
      <c r="M233" s="8" t="s">
        <v>21</v>
      </c>
      <c r="N233" s="16" t="s">
        <v>27</v>
      </c>
      <c r="O233" s="16">
        <v>0</v>
      </c>
      <c r="P233" s="8" t="e">
        <f>IF(#REF!=#REF!,IF(K233="Stroke",IF(K234="Stroke",IF(#REF!=#REF!,IF(Q233=Q234,IF((J234-J233)&lt;0,1000+J234-J233-O233,J234-J233-O233),""),""),""),""),"")</f>
        <v>#REF!</v>
      </c>
      <c r="Q233" s="16">
        <v>1</v>
      </c>
      <c r="R233" s="8" t="e">
        <f>IF(#REF!&lt;&gt;#REF!,COUNTIFS($K$112:$K$1378,$K$112,#REF!,#REF!),"")</f>
        <v>#REF!</v>
      </c>
      <c r="S233" s="8" t="e">
        <f>IF(AND(#REF!&lt;&gt;#REF!,#REF!=#REF!,M233="positive",M234="negative"),1,"")</f>
        <v>#REF!</v>
      </c>
      <c r="T233" s="8" t="e">
        <f>IF(AND(#REF!=#REF!,K:K="stroke",M:M="positive",S233&lt;&gt;"1"),1,"")</f>
        <v>#REF!</v>
      </c>
      <c r="U233" s="8" t="e">
        <f>IF((AND(R233&lt;&gt;"",W233&lt;&gt;1,K:K="stroke",M:M="negative",#REF!=#REF!)),IF(W233&lt;&gt;0,"",1),"")</f>
        <v>#REF!</v>
      </c>
      <c r="V233" s="8" t="e">
        <f t="shared" si="12"/>
        <v>#REF!</v>
      </c>
      <c r="W233" s="8" t="e">
        <f>IF(#REF!&lt;&gt;#REF!,COUNTIFS($K$112:$K$1378,"up",#REF!,#REF!),"")</f>
        <v>#REF!</v>
      </c>
      <c r="X233" s="8" t="e">
        <f>IF(#REF!&lt;&gt;#REF!,COUNTIFS($K$112:$K$1378,"SRS",#REF!,#REF!),"")</f>
        <v>#REF!</v>
      </c>
      <c r="Y233" s="8" t="e">
        <f>IF(R233&lt;&gt;"",IF(R233=1,"",COUNTIFS($O$112:$O$1378,"&gt;40",#REF!,#REF!)),"")</f>
        <v>#REF!</v>
      </c>
    </row>
    <row r="234" spans="1:34" s="16" customFormat="1" x14ac:dyDescent="0.25">
      <c r="A234" s="16">
        <f t="shared" si="9"/>
        <v>66479</v>
      </c>
      <c r="B234" s="18" t="str">
        <f t="shared" si="10"/>
        <v>2017925182759</v>
      </c>
      <c r="C234" s="16" t="str">
        <f t="shared" si="11"/>
        <v>2017925</v>
      </c>
      <c r="D234" s="16">
        <v>2017</v>
      </c>
      <c r="E234" s="16">
        <v>9</v>
      </c>
      <c r="F234" s="16">
        <v>25</v>
      </c>
      <c r="G234" s="16">
        <v>18</v>
      </c>
      <c r="H234" s="16">
        <v>27</v>
      </c>
      <c r="I234" s="16">
        <v>59</v>
      </c>
      <c r="J234" s="22">
        <v>170</v>
      </c>
      <c r="K234" s="19" t="s">
        <v>47</v>
      </c>
      <c r="L234" s="8" t="e">
        <f>IF(#REF!=#REF!,IF(K234="Stroke",IF(K235="Stroke",IF((J235-J234)&lt;0,1000+J235-J234,J235-J234),""),""),"")</f>
        <v>#REF!</v>
      </c>
      <c r="M234" s="8" t="s">
        <v>21</v>
      </c>
      <c r="N234" s="16" t="s">
        <v>27</v>
      </c>
      <c r="O234" s="16">
        <v>0</v>
      </c>
      <c r="P234" s="8" t="e">
        <f>IF(#REF!=#REF!,IF(K234="Stroke",IF(K235="Stroke",IF(#REF!=#REF!,IF(Q234=Q235,IF((J235-J234)&lt;0,1000+J235-J234-O234,J235-J234-O234),""),""),""),""),"")</f>
        <v>#REF!</v>
      </c>
      <c r="Q234" s="16">
        <v>1</v>
      </c>
      <c r="R234" s="8" t="e">
        <f>IF(#REF!&lt;&gt;#REF!,COUNTIFS($K$112:$K$1378,$K$112,#REF!,#REF!),"")</f>
        <v>#REF!</v>
      </c>
      <c r="S234" s="8" t="e">
        <f>IF(AND(#REF!&lt;&gt;#REF!,#REF!=#REF!,M234="positive",M235="negative"),1,"")</f>
        <v>#REF!</v>
      </c>
      <c r="T234" s="8" t="e">
        <f>IF(AND(#REF!=#REF!,K:K="stroke",M:M="positive",S234&lt;&gt;"1"),1,"")</f>
        <v>#REF!</v>
      </c>
      <c r="U234" s="8" t="e">
        <f>IF((AND(R234&lt;&gt;"",W234&lt;&gt;1,K:K="stroke",M:M="negative",#REF!=#REF!)),IF(W234&lt;&gt;0,"",1),"")</f>
        <v>#REF!</v>
      </c>
      <c r="V234" s="8" t="e">
        <f t="shared" si="12"/>
        <v>#REF!</v>
      </c>
      <c r="W234" s="8" t="e">
        <f>IF(#REF!&lt;&gt;#REF!,COUNTIFS($K$112:$K$1378,"up",#REF!,#REF!),"")</f>
        <v>#REF!</v>
      </c>
      <c r="X234" s="8" t="e">
        <f>IF(#REF!&lt;&gt;#REF!,COUNTIFS($K$112:$K$1378,"SRS",#REF!,#REF!),"")</f>
        <v>#REF!</v>
      </c>
      <c r="Y234" s="8" t="e">
        <f>IF(R234&lt;&gt;"",IF(R234=1,"",COUNTIFS($O$112:$O$1378,"&gt;40",#REF!,#REF!)),"")</f>
        <v>#REF!</v>
      </c>
    </row>
    <row r="235" spans="1:34" s="16" customFormat="1" x14ac:dyDescent="0.25">
      <c r="A235" s="16">
        <f t="shared" si="9"/>
        <v>66479</v>
      </c>
      <c r="B235" s="18" t="str">
        <f t="shared" si="10"/>
        <v>2017925182759</v>
      </c>
      <c r="C235" s="16" t="str">
        <f t="shared" si="11"/>
        <v>2017925</v>
      </c>
      <c r="D235" s="16">
        <v>2017</v>
      </c>
      <c r="E235" s="16">
        <v>9</v>
      </c>
      <c r="F235" s="16">
        <v>25</v>
      </c>
      <c r="G235" s="16">
        <v>18</v>
      </c>
      <c r="H235" s="16">
        <v>27</v>
      </c>
      <c r="I235" s="16">
        <v>59</v>
      </c>
      <c r="J235" s="22">
        <v>177</v>
      </c>
      <c r="K235" s="19" t="s">
        <v>47</v>
      </c>
      <c r="L235" s="8" t="e">
        <f>IF(#REF!=#REF!,IF(K235="Stroke",IF(K236="Stroke",IF((J236-J235)&lt;0,1000+J236-J235,J236-J235),""),""),"")</f>
        <v>#REF!</v>
      </c>
      <c r="M235" s="8" t="s">
        <v>21</v>
      </c>
      <c r="N235" s="16" t="s">
        <v>27</v>
      </c>
      <c r="O235" s="16">
        <v>0</v>
      </c>
      <c r="P235" s="8" t="e">
        <f>IF(#REF!=#REF!,IF(K235="Stroke",IF(K236="Stroke",IF(#REF!=#REF!,IF(Q235=Q236,IF((J236-J235)&lt;0,1000+J236-J235-O235,J236-J235-O235),""),""),""),""),"")</f>
        <v>#REF!</v>
      </c>
      <c r="Q235" s="16">
        <v>1</v>
      </c>
      <c r="R235" s="8" t="e">
        <f>IF(#REF!&lt;&gt;#REF!,COUNTIFS($K$112:$K$1378,$K$112,#REF!,#REF!),"")</f>
        <v>#REF!</v>
      </c>
      <c r="S235" s="8" t="e">
        <f>IF(AND(#REF!&lt;&gt;#REF!,#REF!=#REF!,M235="positive",M236="negative"),1,"")</f>
        <v>#REF!</v>
      </c>
      <c r="T235" s="8" t="e">
        <f>IF(AND(#REF!=#REF!,K:K="stroke",M:M="positive",S235&lt;&gt;"1"),1,"")</f>
        <v>#REF!</v>
      </c>
      <c r="U235" s="8" t="e">
        <f>IF((AND(R235&lt;&gt;"",W235&lt;&gt;1,K:K="stroke",M:M="negative",#REF!=#REF!)),IF(W235&lt;&gt;0,"",1),"")</f>
        <v>#REF!</v>
      </c>
      <c r="V235" s="8" t="e">
        <f t="shared" si="12"/>
        <v>#REF!</v>
      </c>
      <c r="W235" s="8" t="e">
        <f>IF(#REF!&lt;&gt;#REF!,COUNTIFS($K$112:$K$1378,"up",#REF!,#REF!),"")</f>
        <v>#REF!</v>
      </c>
      <c r="X235" s="8" t="e">
        <f>IF(#REF!&lt;&gt;#REF!,COUNTIFS($K$112:$K$1378,"SRS",#REF!,#REF!),"")</f>
        <v>#REF!</v>
      </c>
      <c r="Y235" s="8" t="e">
        <f>IF(R235&lt;&gt;"",IF(R235=1,"",COUNTIFS($O$112:$O$1378,"&gt;40",#REF!,#REF!)),"")</f>
        <v>#REF!</v>
      </c>
    </row>
    <row r="236" spans="1:34" s="16" customFormat="1" x14ac:dyDescent="0.25">
      <c r="A236" s="16">
        <f t="shared" si="9"/>
        <v>66479</v>
      </c>
      <c r="B236" s="18" t="str">
        <f t="shared" si="10"/>
        <v>2017925182759</v>
      </c>
      <c r="C236" s="16" t="str">
        <f t="shared" si="11"/>
        <v>2017925</v>
      </c>
      <c r="D236" s="16">
        <v>2017</v>
      </c>
      <c r="E236" s="16">
        <v>9</v>
      </c>
      <c r="F236" s="16">
        <v>25</v>
      </c>
      <c r="G236" s="16">
        <v>18</v>
      </c>
      <c r="H236" s="16">
        <v>27</v>
      </c>
      <c r="I236" s="16">
        <v>59</v>
      </c>
      <c r="J236" s="22">
        <v>200</v>
      </c>
      <c r="K236" s="19" t="s">
        <v>47</v>
      </c>
      <c r="L236" s="8" t="e">
        <f>IF(#REF!=#REF!,IF(K236="Stroke",IF(K237="Stroke",IF((J237-J236)&lt;0,1000+J237-J236,J237-J236),""),""),"")</f>
        <v>#REF!</v>
      </c>
      <c r="M236" s="8" t="s">
        <v>21</v>
      </c>
      <c r="N236" s="16" t="s">
        <v>27</v>
      </c>
      <c r="O236" s="16">
        <v>0</v>
      </c>
      <c r="P236" s="8" t="e">
        <f>IF(#REF!=#REF!,IF(K236="Stroke",IF(K237="Stroke",IF(#REF!=#REF!,IF(Q236=Q237,IF((J237-J236)&lt;0,1000+J237-J236-O236,J237-J236-O236),""),""),""),""),"")</f>
        <v>#REF!</v>
      </c>
      <c r="Q236" s="16">
        <v>1</v>
      </c>
      <c r="R236" s="8" t="e">
        <f>IF(#REF!&lt;&gt;#REF!,COUNTIFS($K$112:$K$1378,$K$112,#REF!,#REF!),"")</f>
        <v>#REF!</v>
      </c>
      <c r="S236" s="8" t="e">
        <f>IF(AND(#REF!&lt;&gt;#REF!,#REF!=#REF!,M236="positive",M237="negative"),1,"")</f>
        <v>#REF!</v>
      </c>
      <c r="T236" s="8" t="e">
        <f>IF(AND(#REF!=#REF!,K:K="stroke",M:M="positive",S236&lt;&gt;"1"),1,"")</f>
        <v>#REF!</v>
      </c>
      <c r="U236" s="8" t="e">
        <f>IF((AND(R236&lt;&gt;"",W236&lt;&gt;1,K:K="stroke",M:M="negative",#REF!=#REF!)),IF(W236&lt;&gt;0,"",1),"")</f>
        <v>#REF!</v>
      </c>
      <c r="V236" s="8" t="e">
        <f t="shared" si="12"/>
        <v>#REF!</v>
      </c>
      <c r="W236" s="8" t="e">
        <f>IF(#REF!&lt;&gt;#REF!,COUNTIFS($K$112:$K$1378,"up",#REF!,#REF!),"")</f>
        <v>#REF!</v>
      </c>
      <c r="X236" s="8" t="e">
        <f>IF(#REF!&lt;&gt;#REF!,COUNTIFS($K$112:$K$1378,"SRS",#REF!,#REF!),"")</f>
        <v>#REF!</v>
      </c>
      <c r="Y236" s="8" t="e">
        <f>IF(R236&lt;&gt;"",IF(R236=1,"",COUNTIFS($O$112:$O$1378,"&gt;40",#REF!,#REF!)),"")</f>
        <v>#REF!</v>
      </c>
    </row>
    <row r="237" spans="1:34" s="16" customFormat="1" x14ac:dyDescent="0.25">
      <c r="A237" s="16">
        <f t="shared" si="9"/>
        <v>66479</v>
      </c>
      <c r="B237" s="18" t="str">
        <f t="shared" si="10"/>
        <v>2017925182759</v>
      </c>
      <c r="C237" s="16" t="str">
        <f t="shared" si="11"/>
        <v>2017925</v>
      </c>
      <c r="D237" s="16">
        <v>2017</v>
      </c>
      <c r="E237" s="16">
        <v>9</v>
      </c>
      <c r="F237" s="16">
        <v>25</v>
      </c>
      <c r="G237" s="16">
        <v>18</v>
      </c>
      <c r="H237" s="16">
        <v>27</v>
      </c>
      <c r="I237" s="16">
        <v>59</v>
      </c>
      <c r="J237" s="22">
        <v>213</v>
      </c>
      <c r="K237" s="19" t="s">
        <v>47</v>
      </c>
      <c r="L237" s="8" t="e">
        <f>IF(#REF!=#REF!,IF(K237="Stroke",IF(K238="Stroke",IF((J238-J237)&lt;0,1000+J238-J237,J238-J237),""),""),"")</f>
        <v>#REF!</v>
      </c>
      <c r="M237" s="8" t="s">
        <v>21</v>
      </c>
      <c r="N237" s="16" t="s">
        <v>27</v>
      </c>
      <c r="O237" s="16">
        <v>0</v>
      </c>
      <c r="P237" s="8" t="e">
        <f>IF(#REF!=#REF!,IF(K237="Stroke",IF(K238="Stroke",IF(#REF!=#REF!,IF(Q237=Q238,IF((J238-J237)&lt;0,1000+J238-J237-O237,J238-J237-O237),""),""),""),""),"")</f>
        <v>#REF!</v>
      </c>
      <c r="Q237" s="16">
        <v>1</v>
      </c>
      <c r="R237" s="8" t="e">
        <f>IF(#REF!&lt;&gt;#REF!,COUNTIFS($K$112:$K$1378,$K$112,#REF!,#REF!),"")</f>
        <v>#REF!</v>
      </c>
      <c r="S237" s="8" t="e">
        <f>IF(AND(#REF!&lt;&gt;#REF!,#REF!=#REF!,M237="positive",M238="negative"),1,"")</f>
        <v>#REF!</v>
      </c>
      <c r="T237" s="8" t="e">
        <f>IF(AND(#REF!=#REF!,K:K="stroke",M:M="positive",S237&lt;&gt;"1"),1,"")</f>
        <v>#REF!</v>
      </c>
      <c r="U237" s="8" t="e">
        <f>IF((AND(R237&lt;&gt;"",W237&lt;&gt;1,K:K="stroke",M:M="negative",#REF!=#REF!)),IF(W237&lt;&gt;0,"",1),"")</f>
        <v>#REF!</v>
      </c>
      <c r="V237" s="8" t="e">
        <f t="shared" si="12"/>
        <v>#REF!</v>
      </c>
      <c r="W237" s="8" t="e">
        <f>IF(#REF!&lt;&gt;#REF!,COUNTIFS($K$112:$K$1378,"up",#REF!,#REF!),"")</f>
        <v>#REF!</v>
      </c>
      <c r="X237" s="8" t="e">
        <f>IF(#REF!&lt;&gt;#REF!,COUNTIFS($K$112:$K$1378,"SRS",#REF!,#REF!),"")</f>
        <v>#REF!</v>
      </c>
      <c r="Y237" s="8" t="e">
        <f>IF(R237&lt;&gt;"",IF(R237=1,"",COUNTIFS($O$112:$O$1378,"&gt;40",#REF!,#REF!)),"")</f>
        <v>#REF!</v>
      </c>
    </row>
    <row r="238" spans="1:34" s="16" customFormat="1" x14ac:dyDescent="0.25">
      <c r="A238" s="16">
        <f t="shared" si="9"/>
        <v>66479</v>
      </c>
      <c r="B238" s="18" t="str">
        <f t="shared" si="10"/>
        <v>2017925182759</v>
      </c>
      <c r="C238" s="16" t="str">
        <f t="shared" si="11"/>
        <v>2017925</v>
      </c>
      <c r="D238" s="16">
        <v>2017</v>
      </c>
      <c r="E238" s="16">
        <v>9</v>
      </c>
      <c r="F238" s="16">
        <v>25</v>
      </c>
      <c r="G238" s="16">
        <v>18</v>
      </c>
      <c r="H238" s="16">
        <v>27</v>
      </c>
      <c r="I238" s="16">
        <v>59</v>
      </c>
      <c r="J238" s="22">
        <v>225</v>
      </c>
      <c r="K238" s="19" t="s">
        <v>47</v>
      </c>
      <c r="L238" s="8" t="e">
        <f>IF(#REF!=#REF!,IF(K238="Stroke",IF(K239="Stroke",IF((J239-J238)&lt;0,1000+J239-J238,J239-J238),""),""),"")</f>
        <v>#REF!</v>
      </c>
      <c r="M238" s="8" t="s">
        <v>21</v>
      </c>
      <c r="N238" s="16" t="s">
        <v>27</v>
      </c>
      <c r="O238" s="16">
        <v>0</v>
      </c>
      <c r="P238" s="8" t="e">
        <f>IF(#REF!=#REF!,IF(K238="Stroke",IF(K239="Stroke",IF(#REF!=#REF!,IF(Q238=Q239,IF((J239-J238)&lt;0,1000+J239-J238-O238,J239-J238-O238),""),""),""),""),"")</f>
        <v>#REF!</v>
      </c>
      <c r="Q238" s="16">
        <v>1</v>
      </c>
      <c r="R238" s="8" t="e">
        <f>IF(#REF!&lt;&gt;#REF!,COUNTIFS($K$112:$K$1378,$K$112,#REF!,#REF!),"")</f>
        <v>#REF!</v>
      </c>
      <c r="S238" s="8" t="e">
        <f>IF(AND(#REF!&lt;&gt;#REF!,#REF!=#REF!,M238="positive",M239="negative"),1,"")</f>
        <v>#REF!</v>
      </c>
      <c r="T238" s="8" t="e">
        <f>IF(AND(#REF!=#REF!,K:K="stroke",M:M="positive",S238&lt;&gt;"1"),1,"")</f>
        <v>#REF!</v>
      </c>
      <c r="U238" s="8" t="e">
        <f>IF((AND(R238&lt;&gt;"",W238&lt;&gt;1,K:K="stroke",M:M="negative",#REF!=#REF!)),IF(W238&lt;&gt;0,"",1),"")</f>
        <v>#REF!</v>
      </c>
      <c r="V238" s="8" t="e">
        <f t="shared" si="12"/>
        <v>#REF!</v>
      </c>
      <c r="W238" s="8" t="e">
        <f>IF(#REF!&lt;&gt;#REF!,COUNTIFS($K$112:$K$1378,"up",#REF!,#REF!),"")</f>
        <v>#REF!</v>
      </c>
      <c r="X238" s="8" t="e">
        <f>IF(#REF!&lt;&gt;#REF!,COUNTIFS($K$112:$K$1378,"SRS",#REF!,#REF!),"")</f>
        <v>#REF!</v>
      </c>
      <c r="Y238" s="8" t="e">
        <f>IF(R238&lt;&gt;"",IF(R238=1,"",COUNTIFS($O$112:$O$1378,"&gt;40",#REF!,#REF!)),"")</f>
        <v>#REF!</v>
      </c>
    </row>
    <row r="239" spans="1:34" s="16" customFormat="1" x14ac:dyDescent="0.25">
      <c r="A239" s="16">
        <f t="shared" si="9"/>
        <v>66479</v>
      </c>
      <c r="B239" s="18" t="str">
        <f t="shared" si="10"/>
        <v>2017925182759</v>
      </c>
      <c r="C239" s="16" t="str">
        <f t="shared" si="11"/>
        <v>2017925</v>
      </c>
      <c r="D239" s="16">
        <v>2017</v>
      </c>
      <c r="E239" s="16">
        <v>9</v>
      </c>
      <c r="F239" s="16">
        <v>25</v>
      </c>
      <c r="G239" s="16">
        <v>18</v>
      </c>
      <c r="H239" s="16">
        <v>27</v>
      </c>
      <c r="I239" s="16">
        <v>59</v>
      </c>
      <c r="J239" s="22">
        <v>234</v>
      </c>
      <c r="K239" s="19" t="s">
        <v>47</v>
      </c>
      <c r="L239" s="8" t="e">
        <f>IF(#REF!=#REF!,IF(K239="Stroke",IF(K240="Stroke",IF((J240-J239)&lt;0,1000+J240-J239,J240-J239),""),""),"")</f>
        <v>#REF!</v>
      </c>
      <c r="M239" s="8" t="s">
        <v>21</v>
      </c>
      <c r="N239" s="16" t="s">
        <v>27</v>
      </c>
      <c r="O239" s="16">
        <v>0</v>
      </c>
      <c r="P239" s="8" t="e">
        <f>IF(#REF!=#REF!,IF(K239="Stroke",IF(K240="Stroke",IF(#REF!=#REF!,IF(Q239=Q240,IF((J240-J239)&lt;0,1000+J240-J239-O239,J240-J239-O239),""),""),""),""),"")</f>
        <v>#REF!</v>
      </c>
      <c r="Q239" s="16">
        <v>1</v>
      </c>
      <c r="R239" s="8" t="e">
        <f>IF(#REF!&lt;&gt;#REF!,COUNTIFS($K$112:$K$1378,$K$112,#REF!,#REF!),"")</f>
        <v>#REF!</v>
      </c>
      <c r="S239" s="8" t="e">
        <f>IF(AND(#REF!&lt;&gt;#REF!,#REF!=#REF!,M239="positive",M240="negative"),1,"")</f>
        <v>#REF!</v>
      </c>
      <c r="T239" s="8" t="e">
        <f>IF(AND(#REF!=#REF!,K:K="stroke",M:M="positive",S239&lt;&gt;"1"),1,"")</f>
        <v>#REF!</v>
      </c>
      <c r="U239" s="8" t="e">
        <f>IF((AND(R239&lt;&gt;"",W239&lt;&gt;1,K:K="stroke",M:M="negative",#REF!=#REF!)),IF(W239&lt;&gt;0,"",1),"")</f>
        <v>#REF!</v>
      </c>
      <c r="V239" s="8" t="e">
        <f t="shared" si="12"/>
        <v>#REF!</v>
      </c>
      <c r="W239" s="8" t="e">
        <f>IF(#REF!&lt;&gt;#REF!,COUNTIFS($K$112:$K$1378,"up",#REF!,#REF!),"")</f>
        <v>#REF!</v>
      </c>
      <c r="X239" s="8" t="e">
        <f>IF(#REF!&lt;&gt;#REF!,COUNTIFS($K$112:$K$1378,"SRS",#REF!,#REF!),"")</f>
        <v>#REF!</v>
      </c>
      <c r="Y239" s="8" t="e">
        <f>IF(R239&lt;&gt;"",IF(R239=1,"",COUNTIFS($O$112:$O$1378,"&gt;40",#REF!,#REF!)),"")</f>
        <v>#REF!</v>
      </c>
    </row>
    <row r="240" spans="1:34" s="16" customFormat="1" x14ac:dyDescent="0.25">
      <c r="A240" s="16">
        <f t="shared" si="9"/>
        <v>66479</v>
      </c>
      <c r="B240" s="18" t="str">
        <f t="shared" si="10"/>
        <v>2017925182759</v>
      </c>
      <c r="C240" s="16" t="str">
        <f t="shared" si="11"/>
        <v>2017925</v>
      </c>
      <c r="D240" s="16">
        <v>2017</v>
      </c>
      <c r="E240" s="16">
        <v>9</v>
      </c>
      <c r="F240" s="16">
        <v>25</v>
      </c>
      <c r="G240" s="16">
        <v>18</v>
      </c>
      <c r="H240" s="16">
        <v>27</v>
      </c>
      <c r="I240" s="16">
        <v>59</v>
      </c>
      <c r="J240" s="22">
        <v>238</v>
      </c>
      <c r="K240" s="19" t="s">
        <v>47</v>
      </c>
      <c r="L240" s="8" t="e">
        <f>IF(#REF!=#REF!,IF(K240="Stroke",IF(K241="Stroke",IF((J241-J240)&lt;0,1000+J241-J240,J241-J240),""),""),"")</f>
        <v>#REF!</v>
      </c>
      <c r="M240" s="8" t="s">
        <v>21</v>
      </c>
      <c r="N240" s="16" t="s">
        <v>27</v>
      </c>
      <c r="O240" s="16">
        <v>0</v>
      </c>
      <c r="P240" s="8" t="e">
        <f>IF(#REF!=#REF!,IF(K240="Stroke",IF(K241="Stroke",IF(#REF!=#REF!,IF(Q240=Q241,IF((J241-J240)&lt;0,1000+J241-J240-O240,J241-J240-O240),""),""),""),""),"")</f>
        <v>#REF!</v>
      </c>
      <c r="Q240" s="16">
        <v>1</v>
      </c>
      <c r="R240" s="8" t="e">
        <f>IF(#REF!&lt;&gt;#REF!,COUNTIFS($K$112:$K$1378,$K$112,#REF!,#REF!),"")</f>
        <v>#REF!</v>
      </c>
      <c r="S240" s="8" t="e">
        <f>IF(AND(#REF!&lt;&gt;#REF!,#REF!=#REF!,M240="positive",M241="negative"),1,"")</f>
        <v>#REF!</v>
      </c>
      <c r="T240" s="8" t="e">
        <f>IF(AND(#REF!=#REF!,K:K="stroke",M:M="positive",S240&lt;&gt;"1"),1,"")</f>
        <v>#REF!</v>
      </c>
      <c r="U240" s="8" t="e">
        <f>IF((AND(R240&lt;&gt;"",W240&lt;&gt;1,K:K="stroke",M:M="negative",#REF!=#REF!)),IF(W240&lt;&gt;0,"",1),"")</f>
        <v>#REF!</v>
      </c>
      <c r="V240" s="8" t="e">
        <f t="shared" si="12"/>
        <v>#REF!</v>
      </c>
      <c r="W240" s="8" t="e">
        <f>IF(#REF!&lt;&gt;#REF!,COUNTIFS($K$112:$K$1378,"up",#REF!,#REF!),"")</f>
        <v>#REF!</v>
      </c>
      <c r="X240" s="8" t="e">
        <f>IF(#REF!&lt;&gt;#REF!,COUNTIFS($K$112:$K$1378,"SRS",#REF!,#REF!),"")</f>
        <v>#REF!</v>
      </c>
      <c r="Y240" s="8" t="e">
        <f>IF(R240&lt;&gt;"",IF(R240=1,"",COUNTIFS($O$112:$O$1378,"&gt;40",#REF!,#REF!)),"")</f>
        <v>#REF!</v>
      </c>
    </row>
    <row r="241" spans="1:34" s="16" customFormat="1" x14ac:dyDescent="0.25">
      <c r="A241" s="16">
        <f t="shared" si="9"/>
        <v>66479</v>
      </c>
      <c r="B241" s="18" t="str">
        <f t="shared" si="10"/>
        <v>2017925182759</v>
      </c>
      <c r="C241" s="16" t="str">
        <f t="shared" si="11"/>
        <v>2017925</v>
      </c>
      <c r="D241" s="16">
        <v>2017</v>
      </c>
      <c r="E241" s="16">
        <v>9</v>
      </c>
      <c r="F241" s="16">
        <v>25</v>
      </c>
      <c r="G241" s="16">
        <v>18</v>
      </c>
      <c r="H241" s="16">
        <v>27</v>
      </c>
      <c r="I241" s="16">
        <v>59</v>
      </c>
      <c r="J241" s="22">
        <v>341</v>
      </c>
      <c r="K241" s="19" t="s">
        <v>47</v>
      </c>
      <c r="L241" s="8" t="e">
        <f>IF(#REF!=#REF!,IF(K241="Stroke",IF(K242="Stroke",IF((J242-J241)&lt;0,1000+J242-J241,J242-J241),""),""),"")</f>
        <v>#REF!</v>
      </c>
      <c r="M241" s="8" t="s">
        <v>21</v>
      </c>
      <c r="N241" s="16" t="s">
        <v>27</v>
      </c>
      <c r="O241" s="16">
        <v>0</v>
      </c>
      <c r="P241" s="8" t="e">
        <f>IF(#REF!=#REF!,IF(K241="Stroke",IF(K242="Stroke",IF(#REF!=#REF!,IF(Q241=Q242,IF((J242-J241)&lt;0,1000+J242-J241-O241,J242-J241-O241),""),""),""),""),"")</f>
        <v>#REF!</v>
      </c>
      <c r="Q241" s="16">
        <v>1</v>
      </c>
      <c r="R241" s="8" t="e">
        <f>IF(#REF!&lt;&gt;#REF!,COUNTIFS($K$112:$K$1378,$K$112,#REF!,#REF!),"")</f>
        <v>#REF!</v>
      </c>
      <c r="S241" s="8" t="e">
        <f>IF(AND(#REF!&lt;&gt;#REF!,#REF!=#REF!,M241="positive",M242="negative"),1,"")</f>
        <v>#REF!</v>
      </c>
      <c r="T241" s="8" t="e">
        <f>IF(AND(#REF!=#REF!,K:K="stroke",M:M="positive",S241&lt;&gt;"1"),1,"")</f>
        <v>#REF!</v>
      </c>
      <c r="U241" s="8" t="e">
        <f>IF((AND(R241&lt;&gt;"",W241&lt;&gt;1,K:K="stroke",M:M="negative",#REF!=#REF!)),IF(W241&lt;&gt;0,"",1),"")</f>
        <v>#REF!</v>
      </c>
      <c r="V241" s="8" t="e">
        <f t="shared" si="12"/>
        <v>#REF!</v>
      </c>
      <c r="W241" s="8" t="e">
        <f>IF(#REF!&lt;&gt;#REF!,COUNTIFS($K$112:$K$1378,"up",#REF!,#REF!),"")</f>
        <v>#REF!</v>
      </c>
      <c r="X241" s="8" t="e">
        <f>IF(#REF!&lt;&gt;#REF!,COUNTIFS($K$112:$K$1378,"SRS",#REF!,#REF!),"")</f>
        <v>#REF!</v>
      </c>
      <c r="Y241" s="8" t="e">
        <f>IF(R241&lt;&gt;"",IF(R241=1,"",COUNTIFS($O$112:$O$1378,"&gt;40",#REF!,#REF!)),"")</f>
        <v>#REF!</v>
      </c>
    </row>
    <row r="242" spans="1:34" s="8" customFormat="1" x14ac:dyDescent="0.25">
      <c r="A242" s="16">
        <f t="shared" si="9"/>
        <v>66479</v>
      </c>
      <c r="B242" s="18" t="str">
        <f t="shared" si="10"/>
        <v>2017925182759</v>
      </c>
      <c r="C242" s="16" t="str">
        <f t="shared" si="11"/>
        <v>2017925</v>
      </c>
      <c r="D242" s="16">
        <v>2017</v>
      </c>
      <c r="E242" s="16">
        <v>9</v>
      </c>
      <c r="F242" s="16">
        <v>25</v>
      </c>
      <c r="G242" s="16">
        <v>18</v>
      </c>
      <c r="H242" s="16">
        <v>27</v>
      </c>
      <c r="I242" s="16">
        <v>59</v>
      </c>
      <c r="J242" s="22">
        <v>356</v>
      </c>
      <c r="K242" s="19" t="s">
        <v>47</v>
      </c>
      <c r="L242" s="8" t="e">
        <f>IF(#REF!=#REF!,IF(K242="Stroke",IF(K243="Stroke",IF((J243-J242)&lt;0,1000+J243-J242,J243-J242),""),""),"")</f>
        <v>#REF!</v>
      </c>
      <c r="M242" s="8" t="s">
        <v>21</v>
      </c>
      <c r="N242" s="16" t="s">
        <v>27</v>
      </c>
      <c r="O242" s="16">
        <v>0</v>
      </c>
      <c r="P242" s="8" t="e">
        <f>IF(#REF!=#REF!,IF(K242="Stroke",IF(K243="Stroke",IF(#REF!=#REF!,IF(Q242=Q243,IF((J243-J242)&lt;0,1000+J243-J242-O242,J243-J242-O242),""),""),""),""),"")</f>
        <v>#REF!</v>
      </c>
      <c r="Q242" s="16">
        <v>1</v>
      </c>
      <c r="R242" s="8" t="e">
        <f>IF(#REF!&lt;&gt;#REF!,COUNTIFS($K$112:$K$1378,$K$112,#REF!,#REF!),"")</f>
        <v>#REF!</v>
      </c>
      <c r="S242" s="8" t="e">
        <f>IF(AND(#REF!&lt;&gt;#REF!,#REF!=#REF!,M242="positive",M243="negative"),1,"")</f>
        <v>#REF!</v>
      </c>
      <c r="T242" s="8" t="e">
        <f>IF(AND(#REF!=#REF!,K:K="stroke",M:M="positive",S242&lt;&gt;"1"),1,"")</f>
        <v>#REF!</v>
      </c>
      <c r="U242" s="8" t="e">
        <f>IF((AND(R242&lt;&gt;"",W242&lt;&gt;1,K:K="stroke",M:M="negative",#REF!=#REF!)),IF(W242&lt;&gt;0,"",1),"")</f>
        <v>#REF!</v>
      </c>
      <c r="V242" s="8" t="e">
        <f t="shared" si="12"/>
        <v>#REF!</v>
      </c>
      <c r="W242" s="8" t="e">
        <f>IF(#REF!&lt;&gt;#REF!,COUNTIFS($K$112:$K$1378,"up",#REF!,#REF!),"")</f>
        <v>#REF!</v>
      </c>
      <c r="X242" s="8" t="e">
        <f>IF(#REF!&lt;&gt;#REF!,COUNTIFS($K$112:$K$1378,"SRS",#REF!,#REF!),"")</f>
        <v>#REF!</v>
      </c>
      <c r="Y242" s="8" t="e">
        <f>IF(R242&lt;&gt;"",IF(R242=1,"",COUNTIFS($O$112:$O$1378,"&gt;40",#REF!,#REF!)),"")</f>
        <v>#REF!</v>
      </c>
      <c r="Z242" s="16"/>
      <c r="AA242" s="16"/>
      <c r="AB242" s="16"/>
      <c r="AC242" s="16"/>
      <c r="AD242" s="16"/>
      <c r="AE242" s="16"/>
      <c r="AF242" s="16"/>
      <c r="AG242" s="16"/>
      <c r="AH242" s="16"/>
    </row>
    <row r="243" spans="1:34" s="7" customFormat="1" x14ac:dyDescent="0.25">
      <c r="A243" s="16">
        <f t="shared" si="9"/>
        <v>66479</v>
      </c>
      <c r="B243" s="18" t="str">
        <f t="shared" si="10"/>
        <v>2017925182759</v>
      </c>
      <c r="C243" s="16" t="str">
        <f t="shared" si="11"/>
        <v>2017925</v>
      </c>
      <c r="D243" s="16">
        <v>2017</v>
      </c>
      <c r="E243" s="16">
        <v>9</v>
      </c>
      <c r="F243" s="16">
        <v>25</v>
      </c>
      <c r="G243" s="16">
        <v>18</v>
      </c>
      <c r="H243" s="16">
        <v>27</v>
      </c>
      <c r="I243" s="16">
        <v>59</v>
      </c>
      <c r="J243" s="22">
        <v>358</v>
      </c>
      <c r="K243" s="19" t="s">
        <v>47</v>
      </c>
      <c r="L243" s="8" t="e">
        <f>IF(#REF!=#REF!,IF(K243="Stroke",IF(K244="Stroke",IF((J244-J243)&lt;0,1000+J244-J243,J244-J243),""),""),"")</f>
        <v>#REF!</v>
      </c>
      <c r="M243" s="8" t="s">
        <v>21</v>
      </c>
      <c r="N243" s="16" t="s">
        <v>27</v>
      </c>
      <c r="O243" s="16">
        <v>0</v>
      </c>
      <c r="P243" s="8" t="e">
        <f>IF(#REF!=#REF!,IF(K243="Stroke",IF(K244="Stroke",IF(#REF!=#REF!,IF(Q243=Q244,IF((J244-J243)&lt;0,1000+J244-J243-O243,J244-J243-O243),""),""),""),""),"")</f>
        <v>#REF!</v>
      </c>
      <c r="Q243" s="16">
        <v>1</v>
      </c>
      <c r="R243" s="8" t="e">
        <f>IF(#REF!&lt;&gt;#REF!,COUNTIFS($K$112:$K$1378,$K$112,#REF!,#REF!),"")</f>
        <v>#REF!</v>
      </c>
      <c r="S243" s="8" t="e">
        <f>IF(AND(#REF!&lt;&gt;#REF!,#REF!=#REF!,M243="positive",M244="negative"),1,"")</f>
        <v>#REF!</v>
      </c>
      <c r="T243" s="8" t="e">
        <f>IF(AND(#REF!=#REF!,K:K="stroke",M:M="positive",S243&lt;&gt;"1"),1,"")</f>
        <v>#REF!</v>
      </c>
      <c r="U243" s="8" t="e">
        <f>IF((AND(R243&lt;&gt;"",W243&lt;&gt;1,K:K="stroke",M:M="negative",#REF!=#REF!)),IF(W243&lt;&gt;0,"",1),"")</f>
        <v>#REF!</v>
      </c>
      <c r="V243" s="8" t="e">
        <f t="shared" si="12"/>
        <v>#REF!</v>
      </c>
      <c r="W243" s="8" t="e">
        <f>IF(#REF!&lt;&gt;#REF!,COUNTIFS($K$112:$K$1378,"up",#REF!,#REF!),"")</f>
        <v>#REF!</v>
      </c>
      <c r="X243" s="8" t="e">
        <f>IF(#REF!&lt;&gt;#REF!,COUNTIFS($K$112:$K$1378,"SRS",#REF!,#REF!),"")</f>
        <v>#REF!</v>
      </c>
      <c r="Y243" s="8" t="e">
        <f>IF(R243&lt;&gt;"",IF(R243=1,"",COUNTIFS($O$112:$O$1378,"&gt;40",#REF!,#REF!)),"")</f>
        <v>#REF!</v>
      </c>
      <c r="Z243" s="16"/>
      <c r="AA243" s="16"/>
      <c r="AB243" s="16"/>
      <c r="AC243" s="16"/>
      <c r="AD243" s="16"/>
      <c r="AE243" s="16"/>
      <c r="AF243" s="16"/>
      <c r="AG243" s="16"/>
      <c r="AH243" s="16"/>
    </row>
    <row r="244" spans="1:34" s="8" customFormat="1" x14ac:dyDescent="0.25">
      <c r="A244" s="16">
        <f t="shared" si="9"/>
        <v>66479</v>
      </c>
      <c r="B244" s="18" t="str">
        <f t="shared" si="10"/>
        <v>2017925182759</v>
      </c>
      <c r="C244" s="16" t="str">
        <f t="shared" si="11"/>
        <v>2017925</v>
      </c>
      <c r="D244" s="16">
        <v>2017</v>
      </c>
      <c r="E244" s="16">
        <v>9</v>
      </c>
      <c r="F244" s="16">
        <v>25</v>
      </c>
      <c r="G244" s="16">
        <v>18</v>
      </c>
      <c r="H244" s="16">
        <v>27</v>
      </c>
      <c r="I244" s="16">
        <v>59</v>
      </c>
      <c r="J244" s="22">
        <v>392</v>
      </c>
      <c r="K244" s="19" t="s">
        <v>47</v>
      </c>
      <c r="L244" s="8" t="e">
        <f>IF(#REF!=#REF!,IF(K244="Stroke",IF(K245="Stroke",IF((J245-J244)&lt;0,1000+J245-J244,J245-J244),""),""),"")</f>
        <v>#REF!</v>
      </c>
      <c r="M244" s="8" t="s">
        <v>21</v>
      </c>
      <c r="N244" s="16" t="s">
        <v>27</v>
      </c>
      <c r="O244" s="16">
        <v>0</v>
      </c>
      <c r="P244" s="8" t="e">
        <f>IF(#REF!=#REF!,IF(K244="Stroke",IF(K245="Stroke",IF(#REF!=#REF!,IF(Q244=Q245,IF((J245-J244)&lt;0,1000+J245-J244-O244,J245-J244-O244),""),""),""),""),"")</f>
        <v>#REF!</v>
      </c>
      <c r="Q244" s="16">
        <v>1</v>
      </c>
      <c r="R244" s="8" t="e">
        <f>IF(#REF!&lt;&gt;#REF!,COUNTIFS($K$112:$K$1378,$K$112,#REF!,#REF!),"")</f>
        <v>#REF!</v>
      </c>
      <c r="S244" s="8" t="e">
        <f>IF(AND(#REF!&lt;&gt;#REF!,#REF!=#REF!,M244="positive",M245="negative"),1,"")</f>
        <v>#REF!</v>
      </c>
      <c r="T244" s="8" t="e">
        <f>IF(AND(#REF!=#REF!,K:K="stroke",M:M="positive",S244&lt;&gt;"1"),1,"")</f>
        <v>#REF!</v>
      </c>
      <c r="U244" s="8" t="e">
        <f>IF((AND(R244&lt;&gt;"",W244&lt;&gt;1,K:K="stroke",M:M="negative",#REF!=#REF!)),IF(W244&lt;&gt;0,"",1),"")</f>
        <v>#REF!</v>
      </c>
      <c r="V244" s="8" t="e">
        <f t="shared" si="12"/>
        <v>#REF!</v>
      </c>
      <c r="W244" s="8" t="e">
        <f>IF(#REF!&lt;&gt;#REF!,COUNTIFS($K$112:$K$1378,"up",#REF!,#REF!),"")</f>
        <v>#REF!</v>
      </c>
      <c r="X244" s="8" t="e">
        <f>IF(#REF!&lt;&gt;#REF!,COUNTIFS($K$112:$K$1378,"SRS",#REF!,#REF!),"")</f>
        <v>#REF!</v>
      </c>
      <c r="Y244" s="8" t="e">
        <f>IF(R244&lt;&gt;"",IF(R244=1,"",COUNTIFS($O$112:$O$1378,"&gt;40",#REF!,#REF!)),"")</f>
        <v>#REF!</v>
      </c>
      <c r="Z244" s="16"/>
      <c r="AA244" s="16"/>
      <c r="AB244" s="16"/>
      <c r="AC244" s="16"/>
      <c r="AD244" s="16"/>
      <c r="AE244" s="16"/>
      <c r="AF244" s="16"/>
      <c r="AG244" s="16"/>
      <c r="AH244" s="16"/>
    </row>
    <row r="245" spans="1:34" s="8" customFormat="1" x14ac:dyDescent="0.25">
      <c r="A245" s="16">
        <f t="shared" si="9"/>
        <v>66479</v>
      </c>
      <c r="B245" s="18" t="str">
        <f t="shared" si="10"/>
        <v>2017925182759</v>
      </c>
      <c r="C245" s="16" t="str">
        <f t="shared" si="11"/>
        <v>2017925</v>
      </c>
      <c r="D245" s="16">
        <v>2017</v>
      </c>
      <c r="E245" s="16">
        <v>9</v>
      </c>
      <c r="F245" s="16">
        <v>25</v>
      </c>
      <c r="G245" s="16">
        <v>18</v>
      </c>
      <c r="H245" s="16">
        <v>27</v>
      </c>
      <c r="I245" s="16">
        <v>59</v>
      </c>
      <c r="J245" s="22">
        <v>418</v>
      </c>
      <c r="K245" s="16" t="s">
        <v>40</v>
      </c>
      <c r="L245" s="8" t="e">
        <f>IF(#REF!=#REF!,IF(K245="Stroke",IF(K246="Stroke",IF((J246-J245)&lt;0,1000+J246-J245,J246-J245),""),""),"")</f>
        <v>#REF!</v>
      </c>
      <c r="N245" s="16" t="s">
        <v>27</v>
      </c>
      <c r="O245" s="16">
        <v>0</v>
      </c>
      <c r="P245" s="8" t="e">
        <f>IF(#REF!=#REF!,IF(K245="Stroke",IF(K246="Stroke",IF(#REF!=#REF!,IF(Q245=Q246,IF((J246-J245)&lt;0,1000+J246-J245-O245,J246-J245-O245),""),""),""),""),"")</f>
        <v>#REF!</v>
      </c>
      <c r="Q245" s="16">
        <v>1</v>
      </c>
      <c r="R245" s="8" t="e">
        <f>IF(#REF!&lt;&gt;#REF!,COUNTIFS($K$112:$K$1378,$K$112,#REF!,#REF!),"")</f>
        <v>#REF!</v>
      </c>
      <c r="S245" s="8" t="e">
        <f>IF(AND(#REF!&lt;&gt;#REF!,#REF!=#REF!,M245="positive",M246="negative"),1,"")</f>
        <v>#REF!</v>
      </c>
      <c r="T245" s="8" t="e">
        <f>IF(AND(#REF!=#REF!,K:K="stroke",M:M="positive",S245&lt;&gt;"1"),1,"")</f>
        <v>#REF!</v>
      </c>
      <c r="U245" s="8" t="e">
        <f>IF((AND(R245&lt;&gt;"",W245&lt;&gt;1,K:K="stroke",M:M="negative",#REF!=#REF!)),IF(W245&lt;&gt;0,"",1),"")</f>
        <v>#REF!</v>
      </c>
      <c r="V245" s="8" t="e">
        <f t="shared" si="12"/>
        <v>#REF!</v>
      </c>
      <c r="W245" s="8" t="e">
        <f>IF(#REF!&lt;&gt;#REF!,COUNTIFS($K$112:$K$1378,"up",#REF!,#REF!),"")</f>
        <v>#REF!</v>
      </c>
      <c r="X245" s="8" t="e">
        <f>IF(#REF!&lt;&gt;#REF!,COUNTIFS($K$112:$K$1378,"SRS",#REF!,#REF!),"")</f>
        <v>#REF!</v>
      </c>
      <c r="Y245" s="8" t="e">
        <f>IF(R245&lt;&gt;"",IF(R245=1,"",COUNTIFS($O$112:$O$1378,"&gt;40",#REF!,#REF!)),"")</f>
        <v>#REF!</v>
      </c>
      <c r="Z245" s="16"/>
      <c r="AA245" s="16"/>
      <c r="AB245" s="16"/>
      <c r="AC245" s="16"/>
      <c r="AD245" s="16"/>
      <c r="AE245" s="16"/>
      <c r="AF245" s="16"/>
      <c r="AG245" s="16"/>
      <c r="AH245" s="16"/>
    </row>
    <row r="246" spans="1:34" s="7" customFormat="1" x14ac:dyDescent="0.25">
      <c r="A246" s="7">
        <f t="shared" si="9"/>
        <v>66728</v>
      </c>
      <c r="B246" s="11" t="str">
        <f t="shared" si="10"/>
        <v>201792518328</v>
      </c>
      <c r="C246" s="7" t="str">
        <f t="shared" si="11"/>
        <v>2017925</v>
      </c>
      <c r="D246" s="7">
        <v>2017</v>
      </c>
      <c r="E246" s="7">
        <v>9</v>
      </c>
      <c r="F246" s="7">
        <v>25</v>
      </c>
      <c r="G246" s="7">
        <v>18</v>
      </c>
      <c r="H246" s="7">
        <v>32</v>
      </c>
      <c r="I246" s="7">
        <v>8</v>
      </c>
      <c r="J246" s="7">
        <v>806</v>
      </c>
      <c r="K246" s="13" t="s">
        <v>44</v>
      </c>
      <c r="L246" s="7" t="e">
        <f>IF(#REF!=#REF!,IF(K246="Stroke",IF(K247="Stroke",IF((J247-J246)&lt;0,1000+J247-J246,J247-J246),""),""),"")</f>
        <v>#REF!</v>
      </c>
      <c r="M246" s="7" t="s">
        <v>21</v>
      </c>
      <c r="N246" s="7" t="s">
        <v>27</v>
      </c>
      <c r="O246" s="7">
        <v>643</v>
      </c>
      <c r="P246" s="7" t="e">
        <f>IF(#REF!=#REF!,IF(K246="Stroke",IF(K247="Stroke",IF(#REF!=#REF!,IF(Q246=Q247,IF((J247-J246)&lt;0,1000+J247-J246-O246,J247-J246-O246),""),""),""),""),"")</f>
        <v>#REF!</v>
      </c>
      <c r="Q246" s="7">
        <v>1</v>
      </c>
      <c r="R246" s="7" t="e">
        <f>IF(#REF!&lt;&gt;#REF!,COUNTIFS($K$112:$K$1378,$K$112,#REF!,#REF!),"")</f>
        <v>#REF!</v>
      </c>
      <c r="S246" s="7" t="e">
        <f>IF(AND(#REF!&lt;&gt;#REF!,#REF!=#REF!,M246="positive",M247="negative"),1,"")</f>
        <v>#REF!</v>
      </c>
      <c r="T246" s="7" t="e">
        <f>IF(AND(#REF!=#REF!,K:K="stroke",M:M="positive",S246&lt;&gt;"1"),1,"")</f>
        <v>#REF!</v>
      </c>
      <c r="U246" s="7" t="e">
        <f>IF((AND(R246&lt;&gt;"",W246&lt;&gt;1,K:K="stroke",M:M="negative",#REF!=#REF!)),IF(W246&lt;&gt;0,"",1),"")</f>
        <v>#REF!</v>
      </c>
      <c r="V246" s="7" t="e">
        <f t="shared" si="12"/>
        <v>#REF!</v>
      </c>
      <c r="W246" s="7" t="e">
        <f>IF(#REF!&lt;&gt;#REF!,COUNTIFS($K$112:$K$1378,"up",#REF!,#REF!),"")</f>
        <v>#REF!</v>
      </c>
      <c r="X246" s="7" t="e">
        <f>IF(#REF!&lt;&gt;#REF!,COUNTIFS($K$112:$K$1378,"SRS",#REF!,#REF!),"")</f>
        <v>#REF!</v>
      </c>
      <c r="Y246" s="7" t="e">
        <f>IF(R246&lt;&gt;"",IF(R246=1,"",COUNTIFS($O$112:$O$1378,"&gt;40",#REF!,#REF!)),"")</f>
        <v>#REF!</v>
      </c>
      <c r="Z246" s="7" t="s">
        <v>46</v>
      </c>
    </row>
    <row r="247" spans="1:34" s="16" customFormat="1" x14ac:dyDescent="0.25">
      <c r="A247" s="8">
        <f t="shared" si="9"/>
        <v>66729</v>
      </c>
      <c r="B247" s="14" t="str">
        <f t="shared" si="10"/>
        <v>201792518329</v>
      </c>
      <c r="C247" s="8" t="str">
        <f t="shared" si="11"/>
        <v>2017925</v>
      </c>
      <c r="D247" s="8">
        <v>2017</v>
      </c>
      <c r="E247" s="8">
        <v>9</v>
      </c>
      <c r="F247" s="8">
        <v>25</v>
      </c>
      <c r="G247" s="8">
        <v>18</v>
      </c>
      <c r="H247" s="8">
        <v>32</v>
      </c>
      <c r="I247" s="8">
        <v>9</v>
      </c>
      <c r="J247" s="8">
        <v>36</v>
      </c>
      <c r="K247" s="15" t="s">
        <v>47</v>
      </c>
      <c r="L247" s="8" t="e">
        <f>IF(#REF!=#REF!,IF(K247="Stroke",IF(K248="Stroke",IF((J248-J247)&lt;0,1000+J248-J247,J248-J247),""),""),"")</f>
        <v>#REF!</v>
      </c>
      <c r="M247" s="8" t="s">
        <v>21</v>
      </c>
      <c r="N247" s="8" t="s">
        <v>27</v>
      </c>
      <c r="O247" s="8">
        <v>0</v>
      </c>
      <c r="P247" s="8" t="e">
        <f>IF(#REF!=#REF!,IF(K247="Stroke",IF(K248="Stroke",IF(#REF!=#REF!,IF(Q247=Q248,IF((J248-J247)&lt;0,1000+J248-J247-O247,J248-J247-O247),""),""),""),""),"")</f>
        <v>#REF!</v>
      </c>
      <c r="Q247" s="8">
        <v>1</v>
      </c>
      <c r="R247" s="8" t="e">
        <f>IF(#REF!&lt;&gt;#REF!,COUNTIFS($K$112:$K$1378,$K$112,#REF!,#REF!),"")</f>
        <v>#REF!</v>
      </c>
      <c r="S247" s="8" t="e">
        <f>IF(AND(#REF!&lt;&gt;#REF!,#REF!=#REF!,M247="positive",M248="negative"),1,"")</f>
        <v>#REF!</v>
      </c>
      <c r="T247" s="8" t="e">
        <f>IF(AND(#REF!=#REF!,K:K="stroke",M:M="positive",S247&lt;&gt;"1"),1,"")</f>
        <v>#REF!</v>
      </c>
      <c r="U247" s="8" t="e">
        <f>IF((AND(R247&lt;&gt;"",W247&lt;&gt;1,K:K="stroke",M:M="negative",#REF!=#REF!)),IF(W247&lt;&gt;0,"",1),"")</f>
        <v>#REF!</v>
      </c>
      <c r="V247" s="8" t="e">
        <f t="shared" si="12"/>
        <v>#REF!</v>
      </c>
      <c r="W247" s="8" t="e">
        <f>IF(#REF!&lt;&gt;#REF!,COUNTIFS($K$112:$K$1378,"up",#REF!,#REF!),"")</f>
        <v>#REF!</v>
      </c>
      <c r="X247" s="8" t="e">
        <f>IF(#REF!&lt;&gt;#REF!,COUNTIFS($K$112:$K$1378,"SRS",#REF!,#REF!),"")</f>
        <v>#REF!</v>
      </c>
      <c r="Y247" s="8" t="e">
        <f>IF(R247&lt;&gt;"",IF(R247=1,"",COUNTIFS($O$112:$O$1378,"&gt;40",#REF!,#REF!)),"")</f>
        <v>#REF!</v>
      </c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s="16" customFormat="1" x14ac:dyDescent="0.25">
      <c r="A248" s="8">
        <f t="shared" si="9"/>
        <v>66729</v>
      </c>
      <c r="B248" s="14" t="str">
        <f t="shared" si="10"/>
        <v>201792518329</v>
      </c>
      <c r="C248" s="8" t="str">
        <f t="shared" si="11"/>
        <v>2017925</v>
      </c>
      <c r="D248" s="8">
        <v>2017</v>
      </c>
      <c r="E248" s="8">
        <v>9</v>
      </c>
      <c r="F248" s="8">
        <v>25</v>
      </c>
      <c r="G248" s="8">
        <v>18</v>
      </c>
      <c r="H248" s="8">
        <v>32</v>
      </c>
      <c r="I248" s="8">
        <v>9</v>
      </c>
      <c r="J248" s="8">
        <v>56</v>
      </c>
      <c r="K248" s="15" t="s">
        <v>47</v>
      </c>
      <c r="L248" s="8" t="e">
        <f>IF(#REF!=#REF!,IF(K248="Stroke",IF(K249="Stroke",IF((J249-J248)&lt;0,1000+J249-J248,J249-J248),""),""),"")</f>
        <v>#REF!</v>
      </c>
      <c r="M248" s="8" t="s">
        <v>21</v>
      </c>
      <c r="N248" s="8" t="s">
        <v>27</v>
      </c>
      <c r="O248" s="8">
        <v>0</v>
      </c>
      <c r="P248" s="8" t="e">
        <f>IF(#REF!=#REF!,IF(K248="Stroke",IF(K249="Stroke",IF(#REF!=#REF!,IF(Q248=Q249,IF((J249-J248)&lt;0,1000+J249-J248-O248,J249-J248-O248),""),""),""),""),"")</f>
        <v>#REF!</v>
      </c>
      <c r="Q248" s="8">
        <v>1</v>
      </c>
      <c r="R248" s="8" t="e">
        <f>IF(#REF!&lt;&gt;#REF!,COUNTIFS($K$112:$K$1378,$K$112,#REF!,#REF!),"")</f>
        <v>#REF!</v>
      </c>
      <c r="S248" s="8" t="e">
        <f>IF(AND(#REF!&lt;&gt;#REF!,#REF!=#REF!,M248="positive",M249="negative"),1,"")</f>
        <v>#REF!</v>
      </c>
      <c r="T248" s="8" t="e">
        <f>IF(AND(#REF!=#REF!,K:K="stroke",M:M="positive",S248&lt;&gt;"1"),1,"")</f>
        <v>#REF!</v>
      </c>
      <c r="U248" s="8" t="e">
        <f>IF((AND(R248&lt;&gt;"",W248&lt;&gt;1,K:K="stroke",M:M="negative",#REF!=#REF!)),IF(W248&lt;&gt;0,"",1),"")</f>
        <v>#REF!</v>
      </c>
      <c r="V248" s="8" t="e">
        <f t="shared" si="12"/>
        <v>#REF!</v>
      </c>
      <c r="W248" s="8" t="e">
        <f>IF(#REF!&lt;&gt;#REF!,COUNTIFS($K$112:$K$1378,"up",#REF!,#REF!),"")</f>
        <v>#REF!</v>
      </c>
      <c r="X248" s="8" t="e">
        <f>IF(#REF!&lt;&gt;#REF!,COUNTIFS($K$112:$K$1378,"SRS",#REF!,#REF!),"")</f>
        <v>#REF!</v>
      </c>
      <c r="Y248" s="8" t="e">
        <f>IF(R248&lt;&gt;"",IF(R248=1,"",COUNTIFS($O$112:$O$1378,"&gt;40",#REF!,#REF!)),"")</f>
        <v>#REF!</v>
      </c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s="16" customFormat="1" x14ac:dyDescent="0.25">
      <c r="A249" s="8">
        <f t="shared" si="9"/>
        <v>66729</v>
      </c>
      <c r="B249" s="14" t="str">
        <f t="shared" si="10"/>
        <v>201792518329</v>
      </c>
      <c r="C249" s="8" t="str">
        <f t="shared" si="11"/>
        <v>2017925</v>
      </c>
      <c r="D249" s="8">
        <v>2017</v>
      </c>
      <c r="E249" s="8">
        <v>9</v>
      </c>
      <c r="F249" s="8">
        <v>25</v>
      </c>
      <c r="G249" s="8">
        <v>18</v>
      </c>
      <c r="H249" s="8">
        <v>32</v>
      </c>
      <c r="I249" s="8">
        <v>9</v>
      </c>
      <c r="J249" s="8">
        <v>69</v>
      </c>
      <c r="K249" s="15" t="s">
        <v>47</v>
      </c>
      <c r="L249" s="8" t="e">
        <f>IF(#REF!=#REF!,IF(K249="Stroke",IF(K250="Stroke",IF((J250-J249)&lt;0,1000+J250-J249,J250-J249),""),""),"")</f>
        <v>#REF!</v>
      </c>
      <c r="M249" s="8" t="s">
        <v>21</v>
      </c>
      <c r="N249" s="8" t="s">
        <v>27</v>
      </c>
      <c r="O249" s="8">
        <v>0</v>
      </c>
      <c r="P249" s="8" t="e">
        <f>IF(#REF!=#REF!,IF(K249="Stroke",IF(K250="Stroke",IF(#REF!=#REF!,IF(Q249=Q250,IF((J250-J249)&lt;0,1000+J250-J249-O249,J250-J249-O249),""),""),""),""),"")</f>
        <v>#REF!</v>
      </c>
      <c r="Q249" s="8">
        <v>1</v>
      </c>
      <c r="R249" s="8" t="e">
        <f>IF(#REF!&lt;&gt;#REF!,COUNTIFS($K$112:$K$1378,$K$112,#REF!,#REF!),"")</f>
        <v>#REF!</v>
      </c>
      <c r="S249" s="8" t="e">
        <f>IF(AND(#REF!&lt;&gt;#REF!,#REF!=#REF!,M249="positive",M250="negative"),1,"")</f>
        <v>#REF!</v>
      </c>
      <c r="T249" s="8" t="e">
        <f>IF(AND(#REF!=#REF!,K:K="stroke",M:M="positive",S249&lt;&gt;"1"),1,"")</f>
        <v>#REF!</v>
      </c>
      <c r="U249" s="8" t="e">
        <f>IF((AND(R249&lt;&gt;"",W249&lt;&gt;1,K:K="stroke",M:M="negative",#REF!=#REF!)),IF(W249&lt;&gt;0,"",1),"")</f>
        <v>#REF!</v>
      </c>
      <c r="V249" s="8" t="e">
        <f t="shared" si="12"/>
        <v>#REF!</v>
      </c>
      <c r="W249" s="8" t="e">
        <f>IF(#REF!&lt;&gt;#REF!,COUNTIFS($K$112:$K$1378,"up",#REF!,#REF!),"")</f>
        <v>#REF!</v>
      </c>
      <c r="X249" s="8" t="e">
        <f>IF(#REF!&lt;&gt;#REF!,COUNTIFS($K$112:$K$1378,"SRS",#REF!,#REF!),"")</f>
        <v>#REF!</v>
      </c>
      <c r="Y249" s="8" t="e">
        <f>IF(R249&lt;&gt;"",IF(R249=1,"",COUNTIFS($O$112:$O$1378,"&gt;40",#REF!,#REF!)),"")</f>
        <v>#REF!</v>
      </c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s="16" customFormat="1" x14ac:dyDescent="0.25">
      <c r="A250" s="8">
        <f t="shared" si="9"/>
        <v>66729</v>
      </c>
      <c r="B250" s="14" t="str">
        <f t="shared" si="10"/>
        <v>201792518329</v>
      </c>
      <c r="C250" s="8" t="str">
        <f t="shared" si="11"/>
        <v>2017925</v>
      </c>
      <c r="D250" s="8">
        <v>2017</v>
      </c>
      <c r="E250" s="8">
        <v>9</v>
      </c>
      <c r="F250" s="8">
        <v>25</v>
      </c>
      <c r="G250" s="8">
        <v>18</v>
      </c>
      <c r="H250" s="8">
        <v>32</v>
      </c>
      <c r="I250" s="8">
        <v>9</v>
      </c>
      <c r="J250" s="8">
        <v>82</v>
      </c>
      <c r="K250" s="15" t="s">
        <v>47</v>
      </c>
      <c r="L250" s="8" t="e">
        <f>IF(#REF!=#REF!,IF(K250="Stroke",IF(K251="Stroke",IF((J251-J250)&lt;0,1000+J251-J250,J251-J250),""),""),"")</f>
        <v>#REF!</v>
      </c>
      <c r="M250" s="8" t="s">
        <v>21</v>
      </c>
      <c r="N250" s="8" t="s">
        <v>27</v>
      </c>
      <c r="O250" s="8">
        <v>0</v>
      </c>
      <c r="P250" s="8" t="e">
        <f>IF(#REF!=#REF!,IF(K250="Stroke",IF(K251="Stroke",IF(#REF!=#REF!,IF(Q250=Q251,IF((J251-J250)&lt;0,1000+J251-J250-O250,J251-J250-O250),""),""),""),""),"")</f>
        <v>#REF!</v>
      </c>
      <c r="Q250" s="8">
        <v>1</v>
      </c>
      <c r="R250" s="8" t="e">
        <f>IF(#REF!&lt;&gt;#REF!,COUNTIFS($K$112:$K$1378,$K$112,#REF!,#REF!),"")</f>
        <v>#REF!</v>
      </c>
      <c r="S250" s="8" t="e">
        <f>IF(AND(#REF!&lt;&gt;#REF!,#REF!=#REF!,M250="positive",M251="negative"),1,"")</f>
        <v>#REF!</v>
      </c>
      <c r="T250" s="8" t="e">
        <f>IF(AND(#REF!=#REF!,K:K="stroke",M:M="positive",S250&lt;&gt;"1"),1,"")</f>
        <v>#REF!</v>
      </c>
      <c r="U250" s="8" t="e">
        <f>IF((AND(R250&lt;&gt;"",W250&lt;&gt;1,K:K="stroke",M:M="negative",#REF!=#REF!)),IF(W250&lt;&gt;0,"",1),"")</f>
        <v>#REF!</v>
      </c>
      <c r="V250" s="8" t="e">
        <f t="shared" si="12"/>
        <v>#REF!</v>
      </c>
      <c r="W250" s="8" t="e">
        <f>IF(#REF!&lt;&gt;#REF!,COUNTIFS($K$112:$K$1378,"up",#REF!,#REF!),"")</f>
        <v>#REF!</v>
      </c>
      <c r="X250" s="8" t="e">
        <f>IF(#REF!&lt;&gt;#REF!,COUNTIFS($K$112:$K$1378,"SRS",#REF!,#REF!),"")</f>
        <v>#REF!</v>
      </c>
      <c r="Y250" s="8" t="e">
        <f>IF(R250&lt;&gt;"",IF(R250=1,"",COUNTIFS($O$112:$O$1378,"&gt;40",#REF!,#REF!)),"")</f>
        <v>#REF!</v>
      </c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s="16" customFormat="1" x14ac:dyDescent="0.25">
      <c r="A251" s="8">
        <f t="shared" si="9"/>
        <v>66729</v>
      </c>
      <c r="B251" s="14" t="str">
        <f t="shared" si="10"/>
        <v>201792518329</v>
      </c>
      <c r="C251" s="8" t="str">
        <f t="shared" si="11"/>
        <v>2017925</v>
      </c>
      <c r="D251" s="8">
        <v>2017</v>
      </c>
      <c r="E251" s="8">
        <v>9</v>
      </c>
      <c r="F251" s="8">
        <v>25</v>
      </c>
      <c r="G251" s="8">
        <v>18</v>
      </c>
      <c r="H251" s="8">
        <v>32</v>
      </c>
      <c r="I251" s="8">
        <v>9</v>
      </c>
      <c r="J251" s="8">
        <v>103</v>
      </c>
      <c r="K251" s="15" t="s">
        <v>47</v>
      </c>
      <c r="L251" s="8" t="e">
        <f>IF(#REF!=#REF!,IF(K251="Stroke",IF(K252="Stroke",IF((J252-J251)&lt;0,1000+J252-J251,J252-J251),""),""),"")</f>
        <v>#REF!</v>
      </c>
      <c r="M251" s="8" t="s">
        <v>21</v>
      </c>
      <c r="N251" s="8" t="s">
        <v>27</v>
      </c>
      <c r="O251" s="8">
        <v>0</v>
      </c>
      <c r="P251" s="8" t="e">
        <f>IF(#REF!=#REF!,IF(K251="Stroke",IF(K252="Stroke",IF(#REF!=#REF!,IF(Q251=Q252,IF((J252-J251)&lt;0,1000+J252-J251-O251,J252-J251-O251),""),""),""),""),"")</f>
        <v>#REF!</v>
      </c>
      <c r="Q251" s="8">
        <v>1</v>
      </c>
      <c r="R251" s="8" t="e">
        <f>IF(#REF!&lt;&gt;#REF!,COUNTIFS($K$112:$K$1378,$K$112,#REF!,#REF!),"")</f>
        <v>#REF!</v>
      </c>
      <c r="S251" s="8" t="e">
        <f>IF(AND(#REF!&lt;&gt;#REF!,#REF!=#REF!,M251="positive",M252="negative"),1,"")</f>
        <v>#REF!</v>
      </c>
      <c r="T251" s="8" t="e">
        <f>IF(AND(#REF!=#REF!,K:K="stroke",M:M="positive",S251&lt;&gt;"1"),1,"")</f>
        <v>#REF!</v>
      </c>
      <c r="U251" s="8" t="e">
        <f>IF((AND(R251&lt;&gt;"",W251&lt;&gt;1,K:K="stroke",M:M="negative",#REF!=#REF!)),IF(W251&lt;&gt;0,"",1),"")</f>
        <v>#REF!</v>
      </c>
      <c r="V251" s="8" t="e">
        <f t="shared" si="12"/>
        <v>#REF!</v>
      </c>
      <c r="W251" s="8" t="e">
        <f>IF(#REF!&lt;&gt;#REF!,COUNTIFS($K$112:$K$1378,"up",#REF!,#REF!),"")</f>
        <v>#REF!</v>
      </c>
      <c r="X251" s="8" t="e">
        <f>IF(#REF!&lt;&gt;#REF!,COUNTIFS($K$112:$K$1378,"SRS",#REF!,#REF!),"")</f>
        <v>#REF!</v>
      </c>
      <c r="Y251" s="8" t="e">
        <f>IF(R251&lt;&gt;"",IF(R251=1,"",COUNTIFS($O$112:$O$1378,"&gt;40",#REF!,#REF!)),"")</f>
        <v>#REF!</v>
      </c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s="16" customFormat="1" x14ac:dyDescent="0.25">
      <c r="A252" s="8">
        <f t="shared" si="9"/>
        <v>66729</v>
      </c>
      <c r="B252" s="14" t="str">
        <f t="shared" si="10"/>
        <v>201792518329</v>
      </c>
      <c r="C252" s="8" t="str">
        <f t="shared" si="11"/>
        <v>2017925</v>
      </c>
      <c r="D252" s="8">
        <v>2017</v>
      </c>
      <c r="E252" s="8">
        <v>9</v>
      </c>
      <c r="F252" s="8">
        <v>25</v>
      </c>
      <c r="G252" s="8">
        <v>18</v>
      </c>
      <c r="H252" s="8">
        <v>32</v>
      </c>
      <c r="I252" s="8">
        <v>9</v>
      </c>
      <c r="J252" s="8">
        <v>128</v>
      </c>
      <c r="K252" s="15" t="s">
        <v>47</v>
      </c>
      <c r="L252" s="8" t="e">
        <f>IF(#REF!=#REF!,IF(K252="Stroke",IF(K253="Stroke",IF((J253-J252)&lt;0,1000+J253-J252,J253-J252),""),""),"")</f>
        <v>#REF!</v>
      </c>
      <c r="M252" s="8" t="s">
        <v>21</v>
      </c>
      <c r="N252" s="8" t="s">
        <v>27</v>
      </c>
      <c r="O252" s="8">
        <v>0</v>
      </c>
      <c r="P252" s="8" t="e">
        <f>IF(#REF!=#REF!,IF(K252="Stroke",IF(K253="Stroke",IF(#REF!=#REF!,IF(Q252=Q253,IF((J253-J252)&lt;0,1000+J253-J252-O252,J253-J252-O252),""),""),""),""),"")</f>
        <v>#REF!</v>
      </c>
      <c r="Q252" s="8">
        <v>1</v>
      </c>
      <c r="R252" s="8" t="e">
        <f>IF(#REF!&lt;&gt;#REF!,COUNTIFS($K$112:$K$1378,$K$112,#REF!,#REF!),"")</f>
        <v>#REF!</v>
      </c>
      <c r="S252" s="8" t="e">
        <f>IF(AND(#REF!&lt;&gt;#REF!,#REF!=#REF!,M252="positive",M253="negative"),1,"")</f>
        <v>#REF!</v>
      </c>
      <c r="T252" s="8" t="e">
        <f>IF(AND(#REF!=#REF!,K:K="stroke",M:M="positive",S252&lt;&gt;"1"),1,"")</f>
        <v>#REF!</v>
      </c>
      <c r="U252" s="8" t="e">
        <f>IF((AND(R252&lt;&gt;"",W252&lt;&gt;1,K:K="stroke",M:M="negative",#REF!=#REF!)),IF(W252&lt;&gt;0,"",1),"")</f>
        <v>#REF!</v>
      </c>
      <c r="V252" s="8" t="e">
        <f t="shared" ref="V252:V283" si="13">IF(R252="","",(SUM(S252:U252)+W252))</f>
        <v>#REF!</v>
      </c>
      <c r="W252" s="8" t="e">
        <f>IF(#REF!&lt;&gt;#REF!,COUNTIFS($K$112:$K$1378,"up",#REF!,#REF!),"")</f>
        <v>#REF!</v>
      </c>
      <c r="X252" s="8" t="e">
        <f>IF(#REF!&lt;&gt;#REF!,COUNTIFS($K$112:$K$1378,"SRS",#REF!,#REF!),"")</f>
        <v>#REF!</v>
      </c>
      <c r="Y252" s="8" t="e">
        <f>IF(R252&lt;&gt;"",IF(R252=1,"",COUNTIFS($O$112:$O$1378,"&gt;40",#REF!,#REF!)),"")</f>
        <v>#REF!</v>
      </c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s="16" customFormat="1" x14ac:dyDescent="0.25">
      <c r="A253" s="8">
        <f t="shared" si="9"/>
        <v>66729</v>
      </c>
      <c r="B253" s="14" t="str">
        <f t="shared" si="10"/>
        <v>201792518329</v>
      </c>
      <c r="C253" s="8" t="str">
        <f t="shared" si="11"/>
        <v>2017925</v>
      </c>
      <c r="D253" s="8">
        <v>2017</v>
      </c>
      <c r="E253" s="8">
        <v>9</v>
      </c>
      <c r="F253" s="8">
        <v>25</v>
      </c>
      <c r="G253" s="8">
        <v>18</v>
      </c>
      <c r="H253" s="8">
        <v>32</v>
      </c>
      <c r="I253" s="8">
        <v>9</v>
      </c>
      <c r="J253" s="8">
        <v>163</v>
      </c>
      <c r="K253" s="15" t="s">
        <v>47</v>
      </c>
      <c r="L253" s="8" t="e">
        <f>IF(#REF!=#REF!,IF(K253="Stroke",IF(K254="Stroke",IF((J254-J253)&lt;0,1000+J254-J253,J254-J253),""),""),"")</f>
        <v>#REF!</v>
      </c>
      <c r="M253" s="8" t="s">
        <v>21</v>
      </c>
      <c r="N253" s="8" t="s">
        <v>27</v>
      </c>
      <c r="O253" s="8">
        <v>0</v>
      </c>
      <c r="P253" s="8" t="e">
        <f>IF(#REF!=#REF!,IF(K253="Stroke",IF(K254="Stroke",IF(#REF!=#REF!,IF(Q253=Q254,IF((J254-J253)&lt;0,1000+J254-J253-O253,J254-J253-O253),""),""),""),""),"")</f>
        <v>#REF!</v>
      </c>
      <c r="Q253" s="8">
        <v>1</v>
      </c>
      <c r="R253" s="8" t="e">
        <f>IF(#REF!&lt;&gt;#REF!,COUNTIFS($K$112:$K$1378,$K$112,#REF!,#REF!),"")</f>
        <v>#REF!</v>
      </c>
      <c r="S253" s="8" t="e">
        <f>IF(AND(#REF!&lt;&gt;#REF!,#REF!=#REF!,M253="positive",M254="negative"),1,"")</f>
        <v>#REF!</v>
      </c>
      <c r="T253" s="8" t="e">
        <f>IF(AND(#REF!=#REF!,K:K="stroke",M:M="positive",S253&lt;&gt;"1"),1,"")</f>
        <v>#REF!</v>
      </c>
      <c r="U253" s="8" t="e">
        <f>IF((AND(R253&lt;&gt;"",W253&lt;&gt;1,K:K="stroke",M:M="negative",#REF!=#REF!)),IF(W253&lt;&gt;0,"",1),"")</f>
        <v>#REF!</v>
      </c>
      <c r="V253" s="8" t="e">
        <f t="shared" si="13"/>
        <v>#REF!</v>
      </c>
      <c r="W253" s="8" t="e">
        <f>IF(#REF!&lt;&gt;#REF!,COUNTIFS($K$112:$K$1378,"up",#REF!,#REF!),"")</f>
        <v>#REF!</v>
      </c>
      <c r="X253" s="8" t="e">
        <f>IF(#REF!&lt;&gt;#REF!,COUNTIFS($K$112:$K$1378,"SRS",#REF!,#REF!),"")</f>
        <v>#REF!</v>
      </c>
      <c r="Y253" s="8" t="e">
        <f>IF(R253&lt;&gt;"",IF(R253=1,"",COUNTIFS($O$112:$O$1378,"&gt;40",#REF!,#REF!)),"")</f>
        <v>#REF!</v>
      </c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s="16" customFormat="1" x14ac:dyDescent="0.25">
      <c r="A254" s="8">
        <f t="shared" si="9"/>
        <v>66729</v>
      </c>
      <c r="B254" s="14" t="str">
        <f t="shared" si="10"/>
        <v>201792518329</v>
      </c>
      <c r="C254" s="8" t="str">
        <f t="shared" si="11"/>
        <v>2017925</v>
      </c>
      <c r="D254" s="8">
        <v>2017</v>
      </c>
      <c r="E254" s="8">
        <v>9</v>
      </c>
      <c r="F254" s="8">
        <v>25</v>
      </c>
      <c r="G254" s="8">
        <v>18</v>
      </c>
      <c r="H254" s="8">
        <v>32</v>
      </c>
      <c r="I254" s="8">
        <v>9</v>
      </c>
      <c r="J254" s="8">
        <v>202</v>
      </c>
      <c r="K254" s="15" t="s">
        <v>47</v>
      </c>
      <c r="L254" s="8" t="e">
        <f>IF(#REF!=#REF!,IF(K254="Stroke",IF(K255="Stroke",IF((J255-J254)&lt;0,1000+J255-J254,J255-J254),""),""),"")</f>
        <v>#REF!</v>
      </c>
      <c r="M254" s="8" t="s">
        <v>21</v>
      </c>
      <c r="N254" s="8" t="s">
        <v>27</v>
      </c>
      <c r="O254" s="8">
        <v>0</v>
      </c>
      <c r="P254" s="8" t="e">
        <f>IF(#REF!=#REF!,IF(K254="Stroke",IF(K255="Stroke",IF(#REF!=#REF!,IF(Q254=Q255,IF((J255-J254)&lt;0,1000+J255-J254-O254,J255-J254-O254),""),""),""),""),"")</f>
        <v>#REF!</v>
      </c>
      <c r="Q254" s="8">
        <v>1</v>
      </c>
      <c r="R254" s="8" t="e">
        <f>IF(#REF!&lt;&gt;#REF!,COUNTIFS($K$112:$K$1378,$K$112,#REF!,#REF!),"")</f>
        <v>#REF!</v>
      </c>
      <c r="S254" s="8" t="e">
        <f>IF(AND(#REF!&lt;&gt;#REF!,#REF!=#REF!,M254="positive",M255="negative"),1,"")</f>
        <v>#REF!</v>
      </c>
      <c r="T254" s="8" t="e">
        <f>IF(AND(#REF!=#REF!,K:K="stroke",M:M="positive",S254&lt;&gt;"1"),1,"")</f>
        <v>#REF!</v>
      </c>
      <c r="U254" s="8" t="e">
        <f>IF((AND(R254&lt;&gt;"",W254&lt;&gt;1,K:K="stroke",M:M="negative",#REF!=#REF!)),IF(W254&lt;&gt;0,"",1),"")</f>
        <v>#REF!</v>
      </c>
      <c r="V254" s="8" t="e">
        <f t="shared" si="13"/>
        <v>#REF!</v>
      </c>
      <c r="W254" s="8" t="e">
        <f>IF(#REF!&lt;&gt;#REF!,COUNTIFS($K$112:$K$1378,"up",#REF!,#REF!),"")</f>
        <v>#REF!</v>
      </c>
      <c r="X254" s="8" t="e">
        <f>IF(#REF!&lt;&gt;#REF!,COUNTIFS($K$112:$K$1378,"SRS",#REF!,#REF!),"")</f>
        <v>#REF!</v>
      </c>
      <c r="Y254" s="8" t="e">
        <f>IF(R254&lt;&gt;"",IF(R254=1,"",COUNTIFS($O$112:$O$1378,"&gt;40",#REF!,#REF!)),"")</f>
        <v>#REF!</v>
      </c>
      <c r="Z254" s="8" t="s">
        <v>48</v>
      </c>
      <c r="AA254" s="8"/>
      <c r="AB254" s="8"/>
      <c r="AC254" s="8"/>
      <c r="AD254" s="8"/>
      <c r="AE254" s="8"/>
      <c r="AF254" s="8"/>
      <c r="AG254" s="8"/>
      <c r="AH254" s="8"/>
    </row>
    <row r="255" spans="1:34" s="16" customFormat="1" x14ac:dyDescent="0.25">
      <c r="A255" s="8">
        <f t="shared" si="9"/>
        <v>66729</v>
      </c>
      <c r="B255" s="14" t="str">
        <f t="shared" si="10"/>
        <v>201792518329</v>
      </c>
      <c r="C255" s="8" t="str">
        <f t="shared" si="11"/>
        <v>2017925</v>
      </c>
      <c r="D255" s="8">
        <v>2017</v>
      </c>
      <c r="E255" s="8">
        <v>9</v>
      </c>
      <c r="F255" s="8">
        <v>25</v>
      </c>
      <c r="G255" s="8">
        <v>18</v>
      </c>
      <c r="H255" s="8">
        <v>32</v>
      </c>
      <c r="I255" s="8">
        <v>9</v>
      </c>
      <c r="J255" s="8">
        <v>372</v>
      </c>
      <c r="K255" s="15" t="s">
        <v>47</v>
      </c>
      <c r="L255" s="8" t="e">
        <f>IF(#REF!=#REF!,IF(K255="Stroke",IF(K256="Stroke",IF((J256-J255)&lt;0,1000+J256-J255,J256-J255),""),""),"")</f>
        <v>#REF!</v>
      </c>
      <c r="M255" s="8" t="s">
        <v>21</v>
      </c>
      <c r="N255" s="8" t="s">
        <v>27</v>
      </c>
      <c r="O255" s="8">
        <v>0</v>
      </c>
      <c r="P255" s="8" t="e">
        <f>IF(#REF!=#REF!,IF(K255="Stroke",IF(K256="Stroke",IF(#REF!=#REF!,IF(Q255=Q256,IF((J256-J255)&lt;0,1000+J256-J255-O255,J256-J255-O255),""),""),""),""),"")</f>
        <v>#REF!</v>
      </c>
      <c r="Q255" s="8">
        <v>1</v>
      </c>
      <c r="R255" s="8" t="e">
        <f>IF(#REF!&lt;&gt;#REF!,COUNTIFS($K$112:$K$1378,$K$112,#REF!,#REF!),"")</f>
        <v>#REF!</v>
      </c>
      <c r="S255" s="8" t="e">
        <f>IF(AND(#REF!&lt;&gt;#REF!,#REF!=#REF!,M255="positive",M256="negative"),1,"")</f>
        <v>#REF!</v>
      </c>
      <c r="T255" s="8" t="e">
        <f>IF(AND(#REF!=#REF!,K:K="stroke",M:M="positive",S255&lt;&gt;"1"),1,"")</f>
        <v>#REF!</v>
      </c>
      <c r="U255" s="8" t="e">
        <f>IF((AND(R255&lt;&gt;"",W255&lt;&gt;1,K:K="stroke",M:M="negative",#REF!=#REF!)),IF(W255&lt;&gt;0,"",1),"")</f>
        <v>#REF!</v>
      </c>
      <c r="V255" s="8" t="e">
        <f t="shared" si="13"/>
        <v>#REF!</v>
      </c>
      <c r="W255" s="8" t="e">
        <f>IF(#REF!&lt;&gt;#REF!,COUNTIFS($K$112:$K$1378,"up",#REF!,#REF!),"")</f>
        <v>#REF!</v>
      </c>
      <c r="X255" s="8" t="e">
        <f>IF(#REF!&lt;&gt;#REF!,COUNTIFS($K$112:$K$1378,"SRS",#REF!,#REF!),"")</f>
        <v>#REF!</v>
      </c>
      <c r="Y255" s="8" t="e">
        <f>IF(R255&lt;&gt;"",IF(R255=1,"",COUNTIFS($O$112:$O$1378,"&gt;40",#REF!,#REF!)),"")</f>
        <v>#REF!</v>
      </c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s="16" customFormat="1" x14ac:dyDescent="0.25">
      <c r="A256" s="8">
        <f t="shared" si="9"/>
        <v>66729</v>
      </c>
      <c r="B256" s="14" t="str">
        <f t="shared" si="10"/>
        <v>201792518329</v>
      </c>
      <c r="C256" s="8" t="str">
        <f t="shared" si="11"/>
        <v>2017925</v>
      </c>
      <c r="D256" s="8">
        <v>2017</v>
      </c>
      <c r="E256" s="8">
        <v>9</v>
      </c>
      <c r="F256" s="8">
        <v>25</v>
      </c>
      <c r="G256" s="8">
        <v>18</v>
      </c>
      <c r="H256" s="8">
        <v>32</v>
      </c>
      <c r="I256" s="8">
        <v>9</v>
      </c>
      <c r="J256" s="8">
        <v>401</v>
      </c>
      <c r="K256" s="15" t="s">
        <v>47</v>
      </c>
      <c r="L256" s="8" t="e">
        <f>IF(#REF!=#REF!,IF(K256="Stroke",IF(K257="Stroke",IF((J257-J256)&lt;0,1000+J257-J256,J257-J256),""),""),"")</f>
        <v>#REF!</v>
      </c>
      <c r="M256" s="8" t="s">
        <v>21</v>
      </c>
      <c r="N256" s="8" t="s">
        <v>27</v>
      </c>
      <c r="O256" s="8">
        <v>0</v>
      </c>
      <c r="P256" s="8" t="e">
        <f>IF(#REF!=#REF!,IF(K256="Stroke",IF(K257="Stroke",IF(#REF!=#REF!,IF(Q256=Q257,IF((J257-J256)&lt;0,1000+J257-J256-O256,J257-J256-O256),""),""),""),""),"")</f>
        <v>#REF!</v>
      </c>
      <c r="Q256" s="8">
        <v>1</v>
      </c>
      <c r="R256" s="8" t="e">
        <f>IF(#REF!&lt;&gt;#REF!,COUNTIFS($K$112:$K$1378,$K$112,#REF!,#REF!),"")</f>
        <v>#REF!</v>
      </c>
      <c r="S256" s="8" t="e">
        <f>IF(AND(#REF!&lt;&gt;#REF!,#REF!=#REF!,M256="positive",M257="negative"),1,"")</f>
        <v>#REF!</v>
      </c>
      <c r="T256" s="8" t="e">
        <f>IF(AND(#REF!=#REF!,K:K="stroke",M:M="positive",S256&lt;&gt;"1"),1,"")</f>
        <v>#REF!</v>
      </c>
      <c r="U256" s="8" t="e">
        <f>IF((AND(R256&lt;&gt;"",W256&lt;&gt;1,K:K="stroke",M:M="negative",#REF!=#REF!)),IF(W256&lt;&gt;0,"",1),"")</f>
        <v>#REF!</v>
      </c>
      <c r="V256" s="8" t="e">
        <f t="shared" si="13"/>
        <v>#REF!</v>
      </c>
      <c r="W256" s="8" t="e">
        <f>IF(#REF!&lt;&gt;#REF!,COUNTIFS($K$112:$K$1378,"up",#REF!,#REF!),"")</f>
        <v>#REF!</v>
      </c>
      <c r="X256" s="8" t="e">
        <f>IF(#REF!&lt;&gt;#REF!,COUNTIFS($K$112:$K$1378,"SRS",#REF!,#REF!),"")</f>
        <v>#REF!</v>
      </c>
      <c r="Y256" s="8" t="e">
        <f>IF(R256&lt;&gt;"",IF(R256=1,"",COUNTIFS($O$112:$O$1378,"&gt;40",#REF!,#REF!)),"")</f>
        <v>#REF!</v>
      </c>
      <c r="Z256" s="8"/>
      <c r="AA256" s="8"/>
      <c r="AB256" s="8"/>
      <c r="AC256" s="8"/>
      <c r="AD256" s="8"/>
      <c r="AE256" s="8"/>
      <c r="AF256" s="8"/>
      <c r="AG256" s="8"/>
      <c r="AH256" s="8"/>
    </row>
    <row r="257" spans="1:34" s="16" customFormat="1" x14ac:dyDescent="0.25">
      <c r="A257" s="8">
        <f t="shared" ref="A257:A320" si="14">I257+(H257*60)+(G257*3600)</f>
        <v>66729</v>
      </c>
      <c r="B257" s="14" t="str">
        <f t="shared" ref="B257:B320" si="15">CONCATENATE(D257,E257,F257,G257,H257,I257)</f>
        <v>201792518329</v>
      </c>
      <c r="C257" s="8" t="str">
        <f t="shared" ref="C257:C320" si="16">CONCATENATE(D257,E257,F257)</f>
        <v>2017925</v>
      </c>
      <c r="D257" s="8">
        <v>2017</v>
      </c>
      <c r="E257" s="8">
        <v>9</v>
      </c>
      <c r="F257" s="8">
        <v>25</v>
      </c>
      <c r="G257" s="8">
        <v>18</v>
      </c>
      <c r="H257" s="8">
        <v>32</v>
      </c>
      <c r="I257" s="8">
        <v>9</v>
      </c>
      <c r="J257" s="8">
        <v>416</v>
      </c>
      <c r="K257" s="15" t="s">
        <v>47</v>
      </c>
      <c r="L257" s="8" t="e">
        <f>IF(#REF!=#REF!,IF(K257="Stroke",IF(K258="Stroke",IF((J258-J257)&lt;0,1000+J258-J257,J258-J257),""),""),"")</f>
        <v>#REF!</v>
      </c>
      <c r="M257" s="8" t="s">
        <v>21</v>
      </c>
      <c r="N257" s="8" t="s">
        <v>27</v>
      </c>
      <c r="O257" s="8">
        <v>0</v>
      </c>
      <c r="P257" s="8" t="e">
        <f>IF(#REF!=#REF!,IF(K257="Stroke",IF(K258="Stroke",IF(#REF!=#REF!,IF(Q257=Q258,IF((J258-J257)&lt;0,1000+J258-J257-O257,J258-J257-O257),""),""),""),""),"")</f>
        <v>#REF!</v>
      </c>
      <c r="Q257" s="8">
        <v>1</v>
      </c>
      <c r="R257" s="8" t="e">
        <f>IF(#REF!&lt;&gt;#REF!,COUNTIFS($K$112:$K$1378,$K$112,#REF!,#REF!),"")</f>
        <v>#REF!</v>
      </c>
      <c r="S257" s="8" t="e">
        <f>IF(AND(#REF!&lt;&gt;#REF!,#REF!=#REF!,M257="positive",M258="negative"),1,"")</f>
        <v>#REF!</v>
      </c>
      <c r="T257" s="8" t="e">
        <f>IF(AND(#REF!=#REF!,K:K="stroke",M:M="positive",S257&lt;&gt;"1"),1,"")</f>
        <v>#REF!</v>
      </c>
      <c r="U257" s="8" t="e">
        <f>IF((AND(R257&lt;&gt;"",W257&lt;&gt;1,K:K="stroke",M:M="negative",#REF!=#REF!)),IF(W257&lt;&gt;0,"",1),"")</f>
        <v>#REF!</v>
      </c>
      <c r="V257" s="8" t="e">
        <f t="shared" si="13"/>
        <v>#REF!</v>
      </c>
      <c r="W257" s="8" t="e">
        <f>IF(#REF!&lt;&gt;#REF!,COUNTIFS($K$112:$K$1378,"up",#REF!,#REF!),"")</f>
        <v>#REF!</v>
      </c>
      <c r="X257" s="8" t="e">
        <f>IF(#REF!&lt;&gt;#REF!,COUNTIFS($K$112:$K$1378,"SRS",#REF!,#REF!),"")</f>
        <v>#REF!</v>
      </c>
      <c r="Y257" s="8" t="e">
        <f>IF(R257&lt;&gt;"",IF(R257=1,"",COUNTIFS($O$112:$O$1378,"&gt;40",#REF!,#REF!)),"")</f>
        <v>#REF!</v>
      </c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s="16" customFormat="1" x14ac:dyDescent="0.25">
      <c r="A258" s="8">
        <f t="shared" si="14"/>
        <v>66729</v>
      </c>
      <c r="B258" s="14" t="str">
        <f t="shared" si="15"/>
        <v>201792518329</v>
      </c>
      <c r="C258" s="8" t="str">
        <f t="shared" si="16"/>
        <v>2017925</v>
      </c>
      <c r="D258" s="8">
        <v>2017</v>
      </c>
      <c r="E258" s="8">
        <v>9</v>
      </c>
      <c r="F258" s="8">
        <v>25</v>
      </c>
      <c r="G258" s="8">
        <v>18</v>
      </c>
      <c r="H258" s="8">
        <v>32</v>
      </c>
      <c r="I258" s="8">
        <v>9</v>
      </c>
      <c r="J258" s="8">
        <v>433</v>
      </c>
      <c r="K258" s="15" t="s">
        <v>47</v>
      </c>
      <c r="L258" s="8" t="e">
        <f>IF(#REF!=#REF!,IF(K258="Stroke",IF(K259="Stroke",IF((J259-J258)&lt;0,1000+J259-J258,J259-J258),""),""),"")</f>
        <v>#REF!</v>
      </c>
      <c r="M258" s="8" t="s">
        <v>21</v>
      </c>
      <c r="N258" s="8" t="s">
        <v>27</v>
      </c>
      <c r="O258" s="8">
        <v>0</v>
      </c>
      <c r="P258" s="8" t="e">
        <f>IF(#REF!=#REF!,IF(K258="Stroke",IF(K259="Stroke",IF(#REF!=#REF!,IF(Q258=Q259,IF((J259-J258)&lt;0,1000+J259-J258-O258,J259-J258-O258),""),""),""),""),"")</f>
        <v>#REF!</v>
      </c>
      <c r="Q258" s="8">
        <v>1</v>
      </c>
      <c r="R258" s="8" t="e">
        <f>IF(#REF!&lt;&gt;#REF!,COUNTIFS($K$112:$K$1378,$K$112,#REF!,#REF!),"")</f>
        <v>#REF!</v>
      </c>
      <c r="S258" s="8" t="e">
        <f>IF(AND(#REF!&lt;&gt;#REF!,#REF!=#REF!,M258="positive",M259="negative"),1,"")</f>
        <v>#REF!</v>
      </c>
      <c r="T258" s="8" t="e">
        <f>IF(AND(#REF!=#REF!,K:K="stroke",M:M="positive",S258&lt;&gt;"1"),1,"")</f>
        <v>#REF!</v>
      </c>
      <c r="U258" s="8" t="e">
        <f>IF((AND(R258&lt;&gt;"",W258&lt;&gt;1,K:K="stroke",M:M="negative",#REF!=#REF!)),IF(W258&lt;&gt;0,"",1),"")</f>
        <v>#REF!</v>
      </c>
      <c r="V258" s="8" t="e">
        <f t="shared" si="13"/>
        <v>#REF!</v>
      </c>
      <c r="W258" s="8" t="e">
        <f>IF(#REF!&lt;&gt;#REF!,COUNTIFS($K$112:$K$1378,"up",#REF!,#REF!),"")</f>
        <v>#REF!</v>
      </c>
      <c r="X258" s="8" t="e">
        <f>IF(#REF!&lt;&gt;#REF!,COUNTIFS($K$112:$K$1378,"SRS",#REF!,#REF!),"")</f>
        <v>#REF!</v>
      </c>
      <c r="Y258" s="8" t="e">
        <f>IF(R258&lt;&gt;"",IF(R258=1,"",COUNTIFS($O$112:$O$1378,"&gt;40",#REF!,#REF!)),"")</f>
        <v>#REF!</v>
      </c>
      <c r="Z258" s="8"/>
      <c r="AA258" s="8"/>
      <c r="AB258" s="8"/>
      <c r="AC258" s="8"/>
      <c r="AD258" s="8"/>
      <c r="AE258" s="8"/>
      <c r="AF258" s="8"/>
      <c r="AG258" s="8"/>
      <c r="AH258" s="8"/>
    </row>
    <row r="259" spans="1:34" s="8" customFormat="1" x14ac:dyDescent="0.25">
      <c r="A259" s="8">
        <f t="shared" si="14"/>
        <v>66729</v>
      </c>
      <c r="B259" s="14" t="str">
        <f t="shared" si="15"/>
        <v>201792518329</v>
      </c>
      <c r="C259" s="8" t="str">
        <f t="shared" si="16"/>
        <v>2017925</v>
      </c>
      <c r="D259" s="8">
        <v>2017</v>
      </c>
      <c r="E259" s="8">
        <v>9</v>
      </c>
      <c r="F259" s="8">
        <v>25</v>
      </c>
      <c r="G259" s="8">
        <v>18</v>
      </c>
      <c r="H259" s="8">
        <v>32</v>
      </c>
      <c r="I259" s="8">
        <v>9</v>
      </c>
      <c r="J259" s="8">
        <v>459</v>
      </c>
      <c r="K259" s="8" t="s">
        <v>49</v>
      </c>
      <c r="L259" s="8" t="e">
        <f>IF(#REF!=#REF!,IF(K259="Stroke",IF(K260="Stroke",IF((J260-J259)&lt;0,1000+J260-J259,J260-J259),""),""),"")</f>
        <v>#REF!</v>
      </c>
      <c r="M259" s="8" t="s">
        <v>21</v>
      </c>
      <c r="N259" s="8" t="s">
        <v>27</v>
      </c>
      <c r="O259" s="8">
        <v>15</v>
      </c>
      <c r="P259" s="8" t="e">
        <f>IF(#REF!=#REF!,IF(K259="Stroke",IF(K260="Stroke",IF(#REF!=#REF!,IF(Q259=Q260,IF((J260-J259)&lt;0,1000+J260-J259-O259,J260-J259-O259),""),""),""),""),"")</f>
        <v>#REF!</v>
      </c>
      <c r="Q259" s="8">
        <v>1</v>
      </c>
      <c r="R259" s="8" t="e">
        <f>IF(#REF!&lt;&gt;#REF!,COUNTIFS($K$112:$K$1378,$K$112,#REF!,#REF!),"")</f>
        <v>#REF!</v>
      </c>
      <c r="S259" s="8" t="e">
        <f>IF(AND(#REF!&lt;&gt;#REF!,#REF!=#REF!,M259="positive",M260="negative"),1,"")</f>
        <v>#REF!</v>
      </c>
      <c r="T259" s="8" t="e">
        <f>IF(AND(#REF!=#REF!,K:K="stroke",M:M="positive",S259&lt;&gt;"1"),1,"")</f>
        <v>#REF!</v>
      </c>
      <c r="U259" s="8" t="e">
        <f>IF((AND(R259&lt;&gt;"",W259&lt;&gt;1,K:K="stroke",M:M="negative",#REF!=#REF!)),IF(W259&lt;&gt;0,"",1),"")</f>
        <v>#REF!</v>
      </c>
      <c r="V259" s="8" t="e">
        <f t="shared" si="13"/>
        <v>#REF!</v>
      </c>
      <c r="W259" s="8" t="e">
        <f>IF(#REF!&lt;&gt;#REF!,COUNTIFS($K$112:$K$1378,"up",#REF!,#REF!),"")</f>
        <v>#REF!</v>
      </c>
      <c r="X259" s="8" t="e">
        <f>IF(#REF!&lt;&gt;#REF!,COUNTIFS($K$112:$K$1378,"SRS",#REF!,#REF!),"")</f>
        <v>#REF!</v>
      </c>
      <c r="Y259" s="8" t="e">
        <f>IF(R259&lt;&gt;"",IF(R259=1,"",COUNTIFS($O$112:$O$1378,"&gt;40",#REF!,#REF!)),"")</f>
        <v>#REF!</v>
      </c>
    </row>
    <row r="260" spans="1:34" s="8" customFormat="1" x14ac:dyDescent="0.25">
      <c r="A260" s="7">
        <f t="shared" si="14"/>
        <v>62299</v>
      </c>
      <c r="B260" s="11" t="str">
        <f t="shared" si="15"/>
        <v>20171021171819</v>
      </c>
      <c r="C260" s="7" t="str">
        <f t="shared" si="16"/>
        <v>20171021</v>
      </c>
      <c r="D260" s="7">
        <v>2017</v>
      </c>
      <c r="E260" s="7">
        <v>10</v>
      </c>
      <c r="F260" s="7">
        <v>21</v>
      </c>
      <c r="G260" s="7">
        <v>17</v>
      </c>
      <c r="H260" s="7">
        <v>18</v>
      </c>
      <c r="I260" s="7">
        <v>19</v>
      </c>
      <c r="J260" s="7">
        <v>896</v>
      </c>
      <c r="K260" s="13" t="s">
        <v>37</v>
      </c>
      <c r="L260" s="7" t="e">
        <f>IF(#REF!=#REF!,IF(K260="Stroke",IF(K261="Stroke",IF((J261-J260)&lt;0,1000+J261-J260,J261-J260),""),""),"")</f>
        <v>#REF!</v>
      </c>
      <c r="M260" s="7" t="s">
        <v>21</v>
      </c>
      <c r="N260" s="7" t="s">
        <v>27</v>
      </c>
      <c r="O260" s="7">
        <v>3</v>
      </c>
      <c r="P260" s="7" t="e">
        <f>IF(#REF!=#REF!,IF(K260="Stroke",IF(K261="Stroke",IF(#REF!=#REF!,IF(Q260=Q261,IF((J261-J260)&lt;0,1000+J261-J260-O260,J261-J260-O260),""),""),""),""),"")</f>
        <v>#REF!</v>
      </c>
      <c r="Q260" s="7">
        <v>1</v>
      </c>
      <c r="R260" s="7" t="e">
        <f>IF(#REF!&lt;&gt;#REF!,COUNTIFS($K$112:$K$1378,$K$112,#REF!,#REF!),"")</f>
        <v>#REF!</v>
      </c>
      <c r="S260" s="7" t="e">
        <f>IF(AND(#REF!&lt;&gt;#REF!,#REF!=#REF!,M260="positive",M261="negative"),1,"")</f>
        <v>#REF!</v>
      </c>
      <c r="T260" s="7" t="e">
        <f>IF(AND(#REF!=#REF!,K:K="stroke",M:M="positive",S260&lt;&gt;"1"),1,"")</f>
        <v>#REF!</v>
      </c>
      <c r="U260" s="7" t="e">
        <f>IF((AND(R260&lt;&gt;"",W260&lt;&gt;1,K:K="stroke",M:M="negative",#REF!=#REF!)),IF(W260&lt;&gt;0,"",1),"")</f>
        <v>#REF!</v>
      </c>
      <c r="V260" s="7" t="e">
        <f t="shared" si="13"/>
        <v>#REF!</v>
      </c>
      <c r="W260" s="7" t="e">
        <f>IF(#REF!&lt;&gt;#REF!,COUNTIFS($K$112:$K$1378,"up",#REF!,#REF!),"")</f>
        <v>#REF!</v>
      </c>
      <c r="X260" s="7" t="e">
        <f>IF(#REF!&lt;&gt;#REF!,COUNTIFS($K$112:$K$1378,"SRS",#REF!,#REF!),"")</f>
        <v>#REF!</v>
      </c>
      <c r="Y260" s="7" t="e">
        <f>IF(R260&lt;&gt;"",IF(R260=1,"",COUNTIFS($O$112:$O$1378,"&gt;40",#REF!,#REF!)),"")</f>
        <v>#REF!</v>
      </c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s="8" customFormat="1" x14ac:dyDescent="0.25">
      <c r="A261" s="8">
        <f t="shared" si="14"/>
        <v>62299</v>
      </c>
      <c r="B261" s="14" t="str">
        <f t="shared" si="15"/>
        <v>20171021171819</v>
      </c>
      <c r="C261" s="8" t="str">
        <f t="shared" si="16"/>
        <v>20171021</v>
      </c>
      <c r="D261" s="8">
        <v>2017</v>
      </c>
      <c r="E261" s="8">
        <v>10</v>
      </c>
      <c r="F261" s="8">
        <v>21</v>
      </c>
      <c r="G261" s="8">
        <v>17</v>
      </c>
      <c r="H261" s="8">
        <v>18</v>
      </c>
      <c r="I261" s="8">
        <v>19</v>
      </c>
      <c r="J261" s="8">
        <v>983</v>
      </c>
      <c r="K261" s="8" t="s">
        <v>37</v>
      </c>
      <c r="L261" s="8" t="e">
        <f>IF(#REF!=#REF!,IF(K261="Stroke",IF(K262="Stroke",IF((J262-J261)&lt;0,1000+J262-J261,J262-J261),""),""),"")</f>
        <v>#REF!</v>
      </c>
      <c r="M261" s="8" t="s">
        <v>21</v>
      </c>
      <c r="N261" s="8" t="s">
        <v>27</v>
      </c>
      <c r="O261" s="8">
        <v>1</v>
      </c>
      <c r="P261" s="8" t="e">
        <f>IF(#REF!=#REF!,IF(K261="Stroke",IF(K262="Stroke",IF(#REF!=#REF!,IF(Q261=Q262,IF((J262-J261)&lt;0,1000+J262-J261-O261,J262-J261-O261),""),""),""),""),"")</f>
        <v>#REF!</v>
      </c>
      <c r="Q261" s="8">
        <v>1</v>
      </c>
      <c r="R261" s="8" t="e">
        <f>IF(#REF!&lt;&gt;#REF!,COUNTIFS($K$112:$K$1378,$K$112,#REF!,#REF!),"")</f>
        <v>#REF!</v>
      </c>
      <c r="S261" s="8" t="e">
        <f>IF(AND(#REF!&lt;&gt;#REF!,#REF!=#REF!,M261="positive",M262="negative"),1,"")</f>
        <v>#REF!</v>
      </c>
      <c r="T261" s="8" t="e">
        <f>IF(AND(#REF!=#REF!,K:K="stroke",M:M="positive",S261&lt;&gt;"1"),1,"")</f>
        <v>#REF!</v>
      </c>
      <c r="U261" s="8" t="e">
        <f>IF((AND(R261&lt;&gt;"",W261&lt;&gt;1,K:K="stroke",M:M="negative",#REF!=#REF!)),IF(W261&lt;&gt;0,"",1),"")</f>
        <v>#REF!</v>
      </c>
      <c r="V261" s="8" t="e">
        <f t="shared" si="13"/>
        <v>#REF!</v>
      </c>
      <c r="W261" s="8" t="e">
        <f>IF(#REF!&lt;&gt;#REF!,COUNTIFS($K$112:$K$1378,"up",#REF!,#REF!),"")</f>
        <v>#REF!</v>
      </c>
      <c r="X261" s="8" t="e">
        <f>IF(#REF!&lt;&gt;#REF!,COUNTIFS($K$112:$K$1378,"SRS",#REF!,#REF!),"")</f>
        <v>#REF!</v>
      </c>
      <c r="Y261" s="8" t="e">
        <f>IF(R261&lt;&gt;"",IF(R261=1,"",COUNTIFS($O$112:$O$1378,"&gt;40",#REF!,#REF!)),"")</f>
        <v>#REF!</v>
      </c>
    </row>
    <row r="262" spans="1:34" s="8" customFormat="1" x14ac:dyDescent="0.25">
      <c r="A262" s="8">
        <f t="shared" si="14"/>
        <v>62300</v>
      </c>
      <c r="B262" s="14" t="str">
        <f t="shared" si="15"/>
        <v>20171021171820</v>
      </c>
      <c r="C262" s="8" t="str">
        <f t="shared" si="16"/>
        <v>20171021</v>
      </c>
      <c r="D262" s="8">
        <v>2017</v>
      </c>
      <c r="E262" s="8">
        <v>10</v>
      </c>
      <c r="F262" s="8">
        <v>21</v>
      </c>
      <c r="G262" s="8">
        <v>17</v>
      </c>
      <c r="H262" s="8">
        <v>18</v>
      </c>
      <c r="I262" s="8">
        <v>20</v>
      </c>
      <c r="J262" s="17">
        <v>55</v>
      </c>
      <c r="K262" s="8" t="s">
        <v>37</v>
      </c>
      <c r="L262" s="8" t="e">
        <f>IF(#REF!=#REF!,IF(K262="Stroke",IF(K263="Stroke",IF((J263-J262)&lt;0,1000+J263-J262,J263-J262),""),""),"")</f>
        <v>#REF!</v>
      </c>
      <c r="M262" s="8" t="s">
        <v>21</v>
      </c>
      <c r="N262" s="8" t="s">
        <v>27</v>
      </c>
      <c r="O262" s="8">
        <v>1</v>
      </c>
      <c r="P262" s="8" t="e">
        <f>IF(#REF!=#REF!,IF(K262="Stroke",IF(K263="Stroke",IF(#REF!=#REF!,IF(Q262=Q263,IF((J263-J262)&lt;0,1000+J263-J262-O262,J263-J262-O262),""),""),""),""),"")</f>
        <v>#REF!</v>
      </c>
      <c r="Q262" s="8">
        <v>1</v>
      </c>
      <c r="R262" s="8" t="e">
        <f>IF(#REF!&lt;&gt;#REF!,COUNTIFS($K$112:$K$1378,$K$112,#REF!,#REF!),"")</f>
        <v>#REF!</v>
      </c>
      <c r="S262" s="8" t="e">
        <f>IF(AND(#REF!&lt;&gt;#REF!,#REF!=#REF!,M262="positive",M263="negative"),1,"")</f>
        <v>#REF!</v>
      </c>
      <c r="T262" s="8" t="e">
        <f>IF(AND(#REF!=#REF!,K:K="stroke",M:M="positive",S262&lt;&gt;"1"),1,"")</f>
        <v>#REF!</v>
      </c>
      <c r="U262" s="8" t="e">
        <f>IF((AND(R262&lt;&gt;"",W262&lt;&gt;1,K:K="stroke",M:M="negative",#REF!=#REF!)),IF(W262&lt;&gt;0,"",1),"")</f>
        <v>#REF!</v>
      </c>
      <c r="V262" s="8" t="e">
        <f t="shared" si="13"/>
        <v>#REF!</v>
      </c>
      <c r="W262" s="8" t="e">
        <f>IF(#REF!&lt;&gt;#REF!,COUNTIFS($K$112:$K$1378,"up",#REF!,#REF!),"")</f>
        <v>#REF!</v>
      </c>
      <c r="X262" s="8" t="e">
        <f>IF(#REF!&lt;&gt;#REF!,COUNTIFS($K$112:$K$1378,"SRS",#REF!,#REF!),"")</f>
        <v>#REF!</v>
      </c>
      <c r="Y262" s="8" t="e">
        <f>IF(R262&lt;&gt;"",IF(R262=1,"",COUNTIFS($O$112:$O$1378,"&gt;40",#REF!,#REF!)),"")</f>
        <v>#REF!</v>
      </c>
    </row>
    <row r="263" spans="1:34" s="8" customFormat="1" x14ac:dyDescent="0.25">
      <c r="A263" s="8">
        <f t="shared" si="14"/>
        <v>62300</v>
      </c>
      <c r="B263" s="14" t="str">
        <f t="shared" si="15"/>
        <v>20171021171820</v>
      </c>
      <c r="C263" s="8" t="str">
        <f t="shared" si="16"/>
        <v>20171021</v>
      </c>
      <c r="D263" s="8">
        <v>2017</v>
      </c>
      <c r="E263" s="8">
        <v>10</v>
      </c>
      <c r="F263" s="8">
        <v>21</v>
      </c>
      <c r="G263" s="8">
        <v>17</v>
      </c>
      <c r="H263" s="8">
        <v>18</v>
      </c>
      <c r="I263" s="8">
        <v>20</v>
      </c>
      <c r="J263" s="8">
        <v>120</v>
      </c>
      <c r="K263" s="8" t="s">
        <v>37</v>
      </c>
      <c r="L263" s="8" t="e">
        <f>IF(#REF!=#REF!,IF(K263="Stroke",IF(K264="Stroke",IF((J264-J263)&lt;0,1000+J264-J263,J264-J263),""),""),"")</f>
        <v>#REF!</v>
      </c>
      <c r="M263" s="8" t="s">
        <v>21</v>
      </c>
      <c r="N263" s="8" t="s">
        <v>27</v>
      </c>
      <c r="O263" s="8">
        <v>0.5</v>
      </c>
      <c r="P263" s="8" t="e">
        <f>IF(#REF!=#REF!,IF(K263="Stroke",IF(K264="Stroke",IF(#REF!=#REF!,IF(Q263=Q264,IF((J264-J263)&lt;0,1000+J264-J263-O263,J264-J263-O263),""),""),""),""),"")</f>
        <v>#REF!</v>
      </c>
      <c r="Q263" s="8">
        <v>1</v>
      </c>
      <c r="R263" s="8" t="e">
        <f>IF(#REF!&lt;&gt;#REF!,COUNTIFS($K$112:$K$1378,$K$112,#REF!,#REF!),"")</f>
        <v>#REF!</v>
      </c>
      <c r="S263" s="8" t="e">
        <f>IF(AND(#REF!&lt;&gt;#REF!,#REF!=#REF!,M263="positive",M264="negative"),1,"")</f>
        <v>#REF!</v>
      </c>
      <c r="T263" s="8" t="e">
        <f>IF(AND(#REF!=#REF!,K:K="stroke",M:M="positive",S263&lt;&gt;"1"),1,"")</f>
        <v>#REF!</v>
      </c>
      <c r="U263" s="8" t="e">
        <f>IF((AND(R263&lt;&gt;"",W263&lt;&gt;1,K:K="stroke",M:M="negative",#REF!=#REF!)),IF(W263&lt;&gt;0,"",1),"")</f>
        <v>#REF!</v>
      </c>
      <c r="V263" s="8" t="e">
        <f t="shared" si="13"/>
        <v>#REF!</v>
      </c>
      <c r="W263" s="8" t="e">
        <f>IF(#REF!&lt;&gt;#REF!,COUNTIFS($K$112:$K$1378,"up",#REF!,#REF!),"")</f>
        <v>#REF!</v>
      </c>
      <c r="X263" s="8" t="e">
        <f>IF(#REF!&lt;&gt;#REF!,COUNTIFS($K$112:$K$1378,"SRS",#REF!,#REF!),"")</f>
        <v>#REF!</v>
      </c>
      <c r="Y263" s="8" t="e">
        <f>IF(R263&lt;&gt;"",IF(R263=1,"",COUNTIFS($O$112:$O$1378,"&gt;40",#REF!,#REF!)),"")</f>
        <v>#REF!</v>
      </c>
    </row>
    <row r="264" spans="1:34" s="8" customFormat="1" x14ac:dyDescent="0.25">
      <c r="A264" s="8">
        <f t="shared" si="14"/>
        <v>62300</v>
      </c>
      <c r="B264" s="14" t="str">
        <f t="shared" si="15"/>
        <v>20171021171820</v>
      </c>
      <c r="C264" s="8" t="str">
        <f t="shared" si="16"/>
        <v>20171021</v>
      </c>
      <c r="D264" s="8">
        <v>2017</v>
      </c>
      <c r="E264" s="8">
        <v>10</v>
      </c>
      <c r="F264" s="8">
        <v>21</v>
      </c>
      <c r="G264" s="8">
        <v>17</v>
      </c>
      <c r="H264" s="8">
        <v>18</v>
      </c>
      <c r="I264" s="8">
        <v>20</v>
      </c>
      <c r="J264" s="8">
        <v>169</v>
      </c>
      <c r="K264" s="8" t="s">
        <v>37</v>
      </c>
      <c r="L264" s="8" t="e">
        <f>IF(#REF!=#REF!,IF(K264="Stroke",IF(K265="Stroke",IF((J265-J264)&lt;0,1000+J265-J264,J265-J264),""),""),"")</f>
        <v>#REF!</v>
      </c>
      <c r="M264" s="8" t="s">
        <v>21</v>
      </c>
      <c r="N264" s="8" t="s">
        <v>27</v>
      </c>
      <c r="O264" s="8">
        <v>0.5</v>
      </c>
      <c r="P264" s="8" t="e">
        <f>IF(#REF!=#REF!,IF(K264="Stroke",IF(K265="Stroke",IF(#REF!=#REF!,IF(Q264=Q265,IF((J265-J264)&lt;0,1000+J265-J264-O264,J265-J264-O264),""),""),""),""),"")</f>
        <v>#REF!</v>
      </c>
      <c r="Q264" s="8">
        <v>1</v>
      </c>
      <c r="R264" s="8" t="e">
        <f>IF(#REF!&lt;&gt;#REF!,COUNTIFS($K$112:$K$1378,$K$112,#REF!,#REF!),"")</f>
        <v>#REF!</v>
      </c>
      <c r="S264" s="8" t="e">
        <f>IF(AND(#REF!&lt;&gt;#REF!,#REF!=#REF!,M264="positive",M265="negative"),1,"")</f>
        <v>#REF!</v>
      </c>
      <c r="T264" s="8" t="e">
        <f>IF(AND(#REF!=#REF!,K:K="stroke",M:M="positive",S264&lt;&gt;"1"),1,"")</f>
        <v>#REF!</v>
      </c>
      <c r="U264" s="8" t="e">
        <f>IF((AND(R264&lt;&gt;"",W264&lt;&gt;1,K:K="stroke",M:M="negative",#REF!=#REF!)),IF(W264&lt;&gt;0,"",1),"")</f>
        <v>#REF!</v>
      </c>
      <c r="V264" s="8" t="e">
        <f t="shared" si="13"/>
        <v>#REF!</v>
      </c>
      <c r="W264" s="8" t="e">
        <f>IF(#REF!&lt;&gt;#REF!,COUNTIFS($K$112:$K$1378,"up",#REF!,#REF!),"")</f>
        <v>#REF!</v>
      </c>
      <c r="X264" s="8" t="e">
        <f>IF(#REF!&lt;&gt;#REF!,COUNTIFS($K$112:$K$1378,"SRS",#REF!,#REF!),"")</f>
        <v>#REF!</v>
      </c>
      <c r="Y264" s="8" t="e">
        <f>IF(R264&lt;&gt;"",IF(R264=1,"",COUNTIFS($O$112:$O$1378,"&gt;40",#REF!,#REF!)),"")</f>
        <v>#REF!</v>
      </c>
    </row>
    <row r="265" spans="1:34" s="7" customFormat="1" x14ac:dyDescent="0.25">
      <c r="A265" s="8">
        <f t="shared" si="14"/>
        <v>62300</v>
      </c>
      <c r="B265" s="14" t="str">
        <f t="shared" si="15"/>
        <v>20171021171820</v>
      </c>
      <c r="C265" s="8" t="str">
        <f t="shared" si="16"/>
        <v>20171021</v>
      </c>
      <c r="D265" s="8">
        <v>2017</v>
      </c>
      <c r="E265" s="8">
        <v>10</v>
      </c>
      <c r="F265" s="8">
        <v>21</v>
      </c>
      <c r="G265" s="8">
        <v>17</v>
      </c>
      <c r="H265" s="8">
        <v>18</v>
      </c>
      <c r="I265" s="8">
        <v>20</v>
      </c>
      <c r="J265" s="8">
        <v>195</v>
      </c>
      <c r="K265" s="8" t="s">
        <v>37</v>
      </c>
      <c r="L265" s="8" t="e">
        <f>IF(#REF!=#REF!,IF(K265="Stroke",IF(K266="Stroke",IF((J266-J265)&lt;0,1000+J266-J265,J266-J265),""),""),"")</f>
        <v>#REF!</v>
      </c>
      <c r="M265" s="8" t="s">
        <v>21</v>
      </c>
      <c r="N265" s="8" t="s">
        <v>27</v>
      </c>
      <c r="O265" s="8">
        <v>0.5</v>
      </c>
      <c r="P265" s="8" t="e">
        <f>IF(#REF!=#REF!,IF(K265="Stroke",IF(K266="Stroke",IF(#REF!=#REF!,IF(Q265=Q266,IF((J266-J265)&lt;0,1000+J266-J265-O265,J266-J265-O265),""),""),""),""),"")</f>
        <v>#REF!</v>
      </c>
      <c r="Q265" s="8">
        <v>1</v>
      </c>
      <c r="R265" s="8" t="e">
        <f>IF(#REF!&lt;&gt;#REF!,COUNTIFS($K$112:$K$1378,$K$112,#REF!,#REF!),"")</f>
        <v>#REF!</v>
      </c>
      <c r="S265" s="8" t="e">
        <f>IF(AND(#REF!&lt;&gt;#REF!,#REF!=#REF!,M265="positive",M266="negative"),1,"")</f>
        <v>#REF!</v>
      </c>
      <c r="T265" s="8" t="e">
        <f>IF(AND(#REF!=#REF!,K:K="stroke",M:M="positive",S265&lt;&gt;"1"),1,"")</f>
        <v>#REF!</v>
      </c>
      <c r="U265" s="8" t="e">
        <f>IF((AND(R265&lt;&gt;"",W265&lt;&gt;1,K:K="stroke",M:M="negative",#REF!=#REF!)),IF(W265&lt;&gt;0,"",1),"")</f>
        <v>#REF!</v>
      </c>
      <c r="V265" s="8" t="e">
        <f t="shared" si="13"/>
        <v>#REF!</v>
      </c>
      <c r="W265" s="8" t="e">
        <f>IF(#REF!&lt;&gt;#REF!,COUNTIFS($K$112:$K$1378,"up",#REF!,#REF!),"")</f>
        <v>#REF!</v>
      </c>
      <c r="X265" s="8" t="e">
        <f>IF(#REF!&lt;&gt;#REF!,COUNTIFS($K$112:$K$1378,"SRS",#REF!,#REF!),"")</f>
        <v>#REF!</v>
      </c>
      <c r="Y265" s="8" t="e">
        <f>IF(R265&lt;&gt;"",IF(R265=1,"",COUNTIFS($O$112:$O$1378,"&gt;40",#REF!,#REF!)),"")</f>
        <v>#REF!</v>
      </c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s="16" customFormat="1" x14ac:dyDescent="0.25">
      <c r="A266" s="8">
        <f t="shared" si="14"/>
        <v>62300</v>
      </c>
      <c r="B266" s="14" t="str">
        <f t="shared" si="15"/>
        <v>20171021171820</v>
      </c>
      <c r="C266" s="8" t="str">
        <f t="shared" si="16"/>
        <v>20171021</v>
      </c>
      <c r="D266" s="8">
        <v>2017</v>
      </c>
      <c r="E266" s="8">
        <v>10</v>
      </c>
      <c r="F266" s="8">
        <v>21</v>
      </c>
      <c r="G266" s="8">
        <v>17</v>
      </c>
      <c r="H266" s="8">
        <v>18</v>
      </c>
      <c r="I266" s="8">
        <v>20</v>
      </c>
      <c r="J266" s="8">
        <v>221</v>
      </c>
      <c r="K266" s="8" t="s">
        <v>37</v>
      </c>
      <c r="L266" s="8" t="e">
        <f>IF(#REF!=#REF!,IF(K266="Stroke",IF(K267="Stroke",IF((J267-J266)&lt;0,1000+J267-J266,J267-J266),""),""),"")</f>
        <v>#REF!</v>
      </c>
      <c r="M266" s="8" t="s">
        <v>21</v>
      </c>
      <c r="N266" s="8" t="s">
        <v>27</v>
      </c>
      <c r="O266" s="8">
        <v>0.8</v>
      </c>
      <c r="P266" s="8" t="e">
        <f>IF(#REF!=#REF!,IF(K266="Stroke",IF(K267="Stroke",IF(#REF!=#REF!,IF(Q266=Q267,IF((J267-J266)&lt;0,1000+J267-J266-O266,J267-J266-O266),""),""),""),""),"")</f>
        <v>#REF!</v>
      </c>
      <c r="Q266" s="8">
        <v>1</v>
      </c>
      <c r="R266" s="8" t="e">
        <f>IF(#REF!&lt;&gt;#REF!,COUNTIFS($K$112:$K$1378,$K$112,#REF!,#REF!),"")</f>
        <v>#REF!</v>
      </c>
      <c r="S266" s="8" t="e">
        <f>IF(AND(#REF!&lt;&gt;#REF!,#REF!=#REF!,M266="positive",M267="negative"),1,"")</f>
        <v>#REF!</v>
      </c>
      <c r="T266" s="8" t="e">
        <f>IF(AND(#REF!=#REF!,K:K="stroke",M:M="positive",S266&lt;&gt;"1"),1,"")</f>
        <v>#REF!</v>
      </c>
      <c r="U266" s="8" t="e">
        <f>IF((AND(R266&lt;&gt;"",W266&lt;&gt;1,K:K="stroke",M:M="negative",#REF!=#REF!)),IF(W266&lt;&gt;0,"",1),"")</f>
        <v>#REF!</v>
      </c>
      <c r="V266" s="8" t="e">
        <f t="shared" si="13"/>
        <v>#REF!</v>
      </c>
      <c r="W266" s="8" t="e">
        <f>IF(#REF!&lt;&gt;#REF!,COUNTIFS($K$112:$K$1378,"up",#REF!,#REF!),"")</f>
        <v>#REF!</v>
      </c>
      <c r="X266" s="8" t="e">
        <f>IF(#REF!&lt;&gt;#REF!,COUNTIFS($K$112:$K$1378,"SRS",#REF!,#REF!),"")</f>
        <v>#REF!</v>
      </c>
      <c r="Y266" s="8" t="e">
        <f>IF(R266&lt;&gt;"",IF(R266=1,"",COUNTIFS($O$112:$O$1378,"&gt;40",#REF!,#REF!)),"")</f>
        <v>#REF!</v>
      </c>
      <c r="Z266" s="8"/>
      <c r="AA266" s="8"/>
      <c r="AB266" s="8"/>
      <c r="AC266" s="8"/>
      <c r="AD266" s="8"/>
      <c r="AE266" s="8"/>
      <c r="AF266" s="8"/>
      <c r="AG266" s="8"/>
      <c r="AH266" s="8"/>
    </row>
    <row r="267" spans="1:34" s="7" customFormat="1" x14ac:dyDescent="0.25">
      <c r="A267" s="8">
        <f t="shared" si="14"/>
        <v>62300</v>
      </c>
      <c r="B267" s="14" t="str">
        <f t="shared" si="15"/>
        <v>20171021171820</v>
      </c>
      <c r="C267" s="8" t="str">
        <f t="shared" si="16"/>
        <v>20171021</v>
      </c>
      <c r="D267" s="8">
        <v>2017</v>
      </c>
      <c r="E267" s="8">
        <v>10</v>
      </c>
      <c r="F267" s="8">
        <v>21</v>
      </c>
      <c r="G267" s="8">
        <v>17</v>
      </c>
      <c r="H267" s="8">
        <v>18</v>
      </c>
      <c r="I267" s="8">
        <v>20</v>
      </c>
      <c r="J267" s="8">
        <v>244</v>
      </c>
      <c r="K267" s="8" t="s">
        <v>37</v>
      </c>
      <c r="L267" s="8" t="e">
        <f>IF(#REF!=#REF!,IF(K267="Stroke",IF(K268="Stroke",IF((J268-J267)&lt;0,1000+J268-J267,J268-J267),""),""),"")</f>
        <v>#REF!</v>
      </c>
      <c r="M267" s="8" t="s">
        <v>21</v>
      </c>
      <c r="N267" s="8" t="s">
        <v>27</v>
      </c>
      <c r="O267" s="8">
        <v>0.5</v>
      </c>
      <c r="P267" s="8" t="e">
        <f>IF(#REF!=#REF!,IF(K267="Stroke",IF(K268="Stroke",IF(#REF!=#REF!,IF(Q267=Q268,IF((J268-J267)&lt;0,1000+J268-J267-O267,J268-J267-O267),""),""),""),""),"")</f>
        <v>#REF!</v>
      </c>
      <c r="Q267" s="8">
        <v>1</v>
      </c>
      <c r="R267" s="8" t="e">
        <f>IF(#REF!&lt;&gt;#REF!,COUNTIFS($K$112:$K$1378,$K$112,#REF!,#REF!),"")</f>
        <v>#REF!</v>
      </c>
      <c r="S267" s="8" t="e">
        <f>IF(AND(#REF!&lt;&gt;#REF!,#REF!=#REF!,M267="positive",M268="negative"),1,"")</f>
        <v>#REF!</v>
      </c>
      <c r="T267" s="8" t="e">
        <f>IF(AND(#REF!=#REF!,K:K="stroke",M:M="positive",S267&lt;&gt;"1"),1,"")</f>
        <v>#REF!</v>
      </c>
      <c r="U267" s="8" t="e">
        <f>IF((AND(R267&lt;&gt;"",W267&lt;&gt;1,K:K="stroke",M:M="negative",#REF!=#REF!)),IF(W267&lt;&gt;0,"",1),"")</f>
        <v>#REF!</v>
      </c>
      <c r="V267" s="8" t="e">
        <f t="shared" si="13"/>
        <v>#REF!</v>
      </c>
      <c r="W267" s="8" t="e">
        <f>IF(#REF!&lt;&gt;#REF!,COUNTIFS($K$112:$K$1378,"up",#REF!,#REF!),"")</f>
        <v>#REF!</v>
      </c>
      <c r="X267" s="8" t="e">
        <f>IF(#REF!&lt;&gt;#REF!,COUNTIFS($K$112:$K$1378,"SRS",#REF!,#REF!),"")</f>
        <v>#REF!</v>
      </c>
      <c r="Y267" s="8" t="e">
        <f>IF(R267&lt;&gt;"",IF(R267=1,"",COUNTIFS($O$112:$O$1378,"&gt;40",#REF!,#REF!)),"")</f>
        <v>#REF!</v>
      </c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s="7" customFormat="1" x14ac:dyDescent="0.25">
      <c r="A268" s="8">
        <f t="shared" si="14"/>
        <v>62300</v>
      </c>
      <c r="B268" s="14" t="str">
        <f t="shared" si="15"/>
        <v>20171021171820</v>
      </c>
      <c r="C268" s="8" t="str">
        <f t="shared" si="16"/>
        <v>20171021</v>
      </c>
      <c r="D268" s="8">
        <v>2017</v>
      </c>
      <c r="E268" s="8">
        <v>10</v>
      </c>
      <c r="F268" s="8">
        <v>21</v>
      </c>
      <c r="G268" s="8">
        <v>17</v>
      </c>
      <c r="H268" s="8">
        <v>18</v>
      </c>
      <c r="I268" s="8">
        <v>20</v>
      </c>
      <c r="J268" s="8">
        <v>318</v>
      </c>
      <c r="K268" s="8" t="s">
        <v>37</v>
      </c>
      <c r="L268" s="8" t="e">
        <f>IF(#REF!=#REF!,IF(K268="Stroke",IF(K269="Stroke",IF((J269-J268)&lt;0,1000+J269-J268,J269-J268),""),""),"")</f>
        <v>#REF!</v>
      </c>
      <c r="M268" s="8" t="s">
        <v>21</v>
      </c>
      <c r="N268" s="8" t="s">
        <v>27</v>
      </c>
      <c r="O268" s="8">
        <v>7</v>
      </c>
      <c r="P268" s="8" t="e">
        <f>IF(#REF!=#REF!,IF(K268="Stroke",IF(K269="Stroke",IF(#REF!=#REF!,IF(Q268=Q269,IF((J269-J268)&lt;0,1000+J269-J268-O268,J269-J268-O268),""),""),""),""),"")</f>
        <v>#REF!</v>
      </c>
      <c r="Q268" s="8">
        <v>1</v>
      </c>
      <c r="R268" s="8" t="e">
        <f>IF(#REF!&lt;&gt;#REF!,COUNTIFS($K$112:$K$1378,$K$112,#REF!,#REF!),"")</f>
        <v>#REF!</v>
      </c>
      <c r="S268" s="8" t="e">
        <f>IF(AND(#REF!&lt;&gt;#REF!,#REF!=#REF!,M268="positive",M269="negative"),1,"")</f>
        <v>#REF!</v>
      </c>
      <c r="T268" s="8" t="e">
        <f>IF(AND(#REF!=#REF!,K:K="stroke",M:M="positive",S268&lt;&gt;"1"),1,"")</f>
        <v>#REF!</v>
      </c>
      <c r="U268" s="8" t="e">
        <f>IF((AND(R268&lt;&gt;"",W268&lt;&gt;1,K:K="stroke",M:M="negative",#REF!=#REF!)),IF(W268&lt;&gt;0,"",1),"")</f>
        <v>#REF!</v>
      </c>
      <c r="V268" s="8" t="e">
        <f t="shared" si="13"/>
        <v>#REF!</v>
      </c>
      <c r="W268" s="8" t="e">
        <f>IF(#REF!&lt;&gt;#REF!,COUNTIFS($K$112:$K$1378,"up",#REF!,#REF!),"")</f>
        <v>#REF!</v>
      </c>
      <c r="X268" s="8" t="e">
        <f>IF(#REF!&lt;&gt;#REF!,COUNTIFS($K$112:$K$1378,"SRS",#REF!,#REF!),"")</f>
        <v>#REF!</v>
      </c>
      <c r="Y268" s="8" t="e">
        <f>IF(R268&lt;&gt;"",IF(R268=1,"",COUNTIFS($O$112:$O$1378,"&gt;40",#REF!,#REF!)),"")</f>
        <v>#REF!</v>
      </c>
      <c r="Z268" s="8"/>
      <c r="AA268" s="8"/>
      <c r="AB268" s="8"/>
      <c r="AC268" s="8"/>
      <c r="AD268" s="8"/>
      <c r="AE268" s="8"/>
      <c r="AF268" s="8"/>
      <c r="AG268" s="8"/>
      <c r="AH268" s="8"/>
    </row>
    <row r="269" spans="1:34" s="8" customFormat="1" x14ac:dyDescent="0.25">
      <c r="A269" s="7">
        <f t="shared" si="14"/>
        <v>62466</v>
      </c>
      <c r="B269" s="11" t="str">
        <f t="shared" si="15"/>
        <v>2017102117216</v>
      </c>
      <c r="C269" s="7" t="str">
        <f t="shared" si="16"/>
        <v>20171021</v>
      </c>
      <c r="D269" s="7">
        <v>2017</v>
      </c>
      <c r="E269" s="7">
        <v>10</v>
      </c>
      <c r="F269" s="7">
        <v>21</v>
      </c>
      <c r="G269" s="7">
        <v>17</v>
      </c>
      <c r="H269" s="7">
        <v>21</v>
      </c>
      <c r="I269" s="7">
        <v>6</v>
      </c>
      <c r="J269" s="7">
        <v>143</v>
      </c>
      <c r="K269" s="7" t="s">
        <v>37</v>
      </c>
      <c r="L269" s="7" t="e">
        <f>IF(#REF!=#REF!,IF(K269="Stroke",IF(K270="Stroke",IF((J270-J269)&lt;0,1000+J270-J269,J270-J269),""),""),"")</f>
        <v>#REF!</v>
      </c>
      <c r="M269" s="7" t="s">
        <v>21</v>
      </c>
      <c r="N269" s="7" t="s">
        <v>27</v>
      </c>
      <c r="O269" s="7">
        <v>2</v>
      </c>
      <c r="P269" s="7" t="e">
        <f>IF(#REF!=#REF!,IF(K269="Stroke",IF(K270="Stroke",IF(#REF!=#REF!,IF(Q269=Q270,IF((J270-J269)&lt;0,1000+J270-J269-O269,J270-J269-O269),""),""),""),""),"")</f>
        <v>#REF!</v>
      </c>
      <c r="Q269" s="7">
        <v>1</v>
      </c>
      <c r="R269" s="7" t="e">
        <f>IF(#REF!&lt;&gt;#REF!,COUNTIFS($K$112:$K$1378,$K$112,#REF!,#REF!),"")</f>
        <v>#REF!</v>
      </c>
      <c r="S269" s="7" t="e">
        <f>IF(AND(#REF!&lt;&gt;#REF!,#REF!=#REF!,M269="positive",M270="negative"),1,"")</f>
        <v>#REF!</v>
      </c>
      <c r="T269" s="7" t="e">
        <f>IF(AND(#REF!=#REF!,K:K="stroke",M:M="positive",S269&lt;&gt;"1"),1,"")</f>
        <v>#REF!</v>
      </c>
      <c r="U269" s="7" t="e">
        <f>IF((AND(R269&lt;&gt;"",W269&lt;&gt;1,K:K="stroke",M:M="negative",#REF!=#REF!)),IF(W269&lt;&gt;0,"",1),"")</f>
        <v>#REF!</v>
      </c>
      <c r="V269" s="7" t="e">
        <f t="shared" si="13"/>
        <v>#REF!</v>
      </c>
      <c r="W269" s="7" t="e">
        <f>IF(#REF!&lt;&gt;#REF!,COUNTIFS($K$112:$K$1378,"up",#REF!,#REF!),"")</f>
        <v>#REF!</v>
      </c>
      <c r="X269" s="7" t="e">
        <f>IF(#REF!&lt;&gt;#REF!,COUNTIFS($K$112:$K$1378,"SRS",#REF!,#REF!),"")</f>
        <v>#REF!</v>
      </c>
      <c r="Y269" s="7" t="e">
        <f>IF(R269&lt;&gt;"",IF(R269=1,"",COUNTIFS($O$112:$O$1378,"&gt;40",#REF!,#REF!)),"")</f>
        <v>#REF!</v>
      </c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s="8" customFormat="1" x14ac:dyDescent="0.25">
      <c r="A270" s="8">
        <f t="shared" si="14"/>
        <v>62466</v>
      </c>
      <c r="B270" s="14" t="str">
        <f t="shared" si="15"/>
        <v>2017102117216</v>
      </c>
      <c r="C270" s="8" t="str">
        <f t="shared" si="16"/>
        <v>20171021</v>
      </c>
      <c r="D270" s="8">
        <v>2017</v>
      </c>
      <c r="E270" s="8">
        <v>10</v>
      </c>
      <c r="F270" s="8">
        <v>21</v>
      </c>
      <c r="G270" s="8">
        <v>17</v>
      </c>
      <c r="H270" s="8">
        <v>21</v>
      </c>
      <c r="I270" s="8">
        <v>6</v>
      </c>
      <c r="J270" s="8">
        <v>157</v>
      </c>
      <c r="K270" s="8" t="s">
        <v>37</v>
      </c>
      <c r="L270" s="8" t="e">
        <f>IF(#REF!=#REF!,IF(K270="Stroke",IF(K271="Stroke",IF((J271-J270)&lt;0,1000+J271-J270,J271-J270),""),""),"")</f>
        <v>#REF!</v>
      </c>
      <c r="M270" s="8" t="s">
        <v>21</v>
      </c>
      <c r="N270" s="8" t="s">
        <v>27</v>
      </c>
      <c r="O270" s="8">
        <v>0.5</v>
      </c>
      <c r="P270" s="8" t="e">
        <f>IF(#REF!=#REF!,IF(K270="Stroke",IF(K271="Stroke",IF(#REF!=#REF!,IF(Q270=Q271,IF((J271-J270)&lt;0,1000+J271-J270-O270,J271-J270-O270),""),""),""),""),"")</f>
        <v>#REF!</v>
      </c>
      <c r="Q270" s="8">
        <v>1</v>
      </c>
      <c r="R270" s="8" t="e">
        <f>IF(#REF!&lt;&gt;#REF!,COUNTIFS($K$112:$K$1378,$K$112,#REF!,#REF!),"")</f>
        <v>#REF!</v>
      </c>
      <c r="S270" s="8" t="e">
        <f>IF(AND(#REF!&lt;&gt;#REF!,#REF!=#REF!,M270="positive",M271="negative"),1,"")</f>
        <v>#REF!</v>
      </c>
      <c r="T270" s="8" t="e">
        <f>IF(AND(#REF!=#REF!,K:K="stroke",M:M="positive",S270&lt;&gt;"1"),1,"")</f>
        <v>#REF!</v>
      </c>
      <c r="U270" s="8" t="e">
        <f>IF((AND(R270&lt;&gt;"",W270&lt;&gt;1,K:K="stroke",M:M="negative",#REF!=#REF!)),IF(W270&lt;&gt;0,"",1),"")</f>
        <v>#REF!</v>
      </c>
      <c r="V270" s="8" t="e">
        <f t="shared" si="13"/>
        <v>#REF!</v>
      </c>
      <c r="W270" s="8" t="e">
        <f>IF(#REF!&lt;&gt;#REF!,COUNTIFS($K$112:$K$1378,"up",#REF!,#REF!),"")</f>
        <v>#REF!</v>
      </c>
      <c r="X270" s="8" t="e">
        <f>IF(#REF!&lt;&gt;#REF!,COUNTIFS($K$112:$K$1378,"SRS",#REF!,#REF!),"")</f>
        <v>#REF!</v>
      </c>
      <c r="Y270" s="8" t="e">
        <f>IF(R270&lt;&gt;"",IF(R270=1,"",COUNTIFS($O$112:$O$1378,"&gt;40",#REF!,#REF!)),"")</f>
        <v>#REF!</v>
      </c>
    </row>
    <row r="271" spans="1:34" s="8" customFormat="1" x14ac:dyDescent="0.25">
      <c r="A271" s="8">
        <f t="shared" si="14"/>
        <v>62466</v>
      </c>
      <c r="B271" s="14" t="str">
        <f t="shared" si="15"/>
        <v>2017102117216</v>
      </c>
      <c r="C271" s="8" t="str">
        <f t="shared" si="16"/>
        <v>20171021</v>
      </c>
      <c r="D271" s="8">
        <v>2017</v>
      </c>
      <c r="E271" s="8">
        <v>10</v>
      </c>
      <c r="F271" s="8">
        <v>21</v>
      </c>
      <c r="G271" s="8">
        <v>17</v>
      </c>
      <c r="H271" s="8">
        <v>21</v>
      </c>
      <c r="I271" s="8">
        <v>6</v>
      </c>
      <c r="J271" s="8">
        <v>188</v>
      </c>
      <c r="K271" s="8" t="s">
        <v>37</v>
      </c>
      <c r="L271" s="8" t="e">
        <f>IF(#REF!=#REF!,IF(K271="Stroke",IF(K272="Stroke",IF((J272-J271)&lt;0,1000+J272-J271,J272-J271),""),""),"")</f>
        <v>#REF!</v>
      </c>
      <c r="M271" s="8" t="s">
        <v>21</v>
      </c>
      <c r="N271" s="8" t="s">
        <v>27</v>
      </c>
      <c r="O271" s="8">
        <v>1.5</v>
      </c>
      <c r="P271" s="8" t="e">
        <f>IF(#REF!=#REF!,IF(K271="Stroke",IF(K272="Stroke",IF(#REF!=#REF!,IF(Q271=Q272,IF((J272-J271)&lt;0,1000+J272-J271-O271,J272-J271-O271),""),""),""),""),"")</f>
        <v>#REF!</v>
      </c>
      <c r="Q271" s="8">
        <v>1</v>
      </c>
      <c r="R271" s="8" t="e">
        <f>IF(#REF!&lt;&gt;#REF!,COUNTIFS($K$112:$K$1378,$K$112,#REF!,#REF!),"")</f>
        <v>#REF!</v>
      </c>
      <c r="S271" s="8" t="e">
        <f>IF(AND(#REF!&lt;&gt;#REF!,#REF!=#REF!,M271="positive",M272="negative"),1,"")</f>
        <v>#REF!</v>
      </c>
      <c r="T271" s="8" t="e">
        <f>IF(AND(#REF!=#REF!,K:K="stroke",M:M="positive",S271&lt;&gt;"1"),1,"")</f>
        <v>#REF!</v>
      </c>
      <c r="U271" s="8" t="e">
        <f>IF((AND(R271&lt;&gt;"",W271&lt;&gt;1,K:K="stroke",M:M="negative",#REF!=#REF!)),IF(W271&lt;&gt;0,"",1),"")</f>
        <v>#REF!</v>
      </c>
      <c r="V271" s="8" t="e">
        <f t="shared" si="13"/>
        <v>#REF!</v>
      </c>
      <c r="W271" s="8" t="e">
        <f>IF(#REF!&lt;&gt;#REF!,COUNTIFS($K$112:$K$1378,"up",#REF!,#REF!),"")</f>
        <v>#REF!</v>
      </c>
      <c r="X271" s="8" t="e">
        <f>IF(#REF!&lt;&gt;#REF!,COUNTIFS($K$112:$K$1378,"SRS",#REF!,#REF!),"")</f>
        <v>#REF!</v>
      </c>
      <c r="Y271" s="8" t="e">
        <f>IF(R271&lt;&gt;"",IF(R271=1,"",COUNTIFS($O$112:$O$1378,"&gt;40",#REF!,#REF!)),"")</f>
        <v>#REF!</v>
      </c>
    </row>
    <row r="272" spans="1:34" s="7" customFormat="1" x14ac:dyDescent="0.25">
      <c r="A272" s="8">
        <f t="shared" si="14"/>
        <v>62466</v>
      </c>
      <c r="B272" s="14" t="str">
        <f t="shared" si="15"/>
        <v>2017102117216</v>
      </c>
      <c r="C272" s="8" t="str">
        <f t="shared" si="16"/>
        <v>20171021</v>
      </c>
      <c r="D272" s="8">
        <v>2017</v>
      </c>
      <c r="E272" s="8">
        <v>10</v>
      </c>
      <c r="F272" s="8">
        <v>21</v>
      </c>
      <c r="G272" s="8">
        <v>17</v>
      </c>
      <c r="H272" s="8">
        <v>21</v>
      </c>
      <c r="I272" s="8">
        <v>6</v>
      </c>
      <c r="J272" s="8">
        <v>205</v>
      </c>
      <c r="K272" s="8" t="s">
        <v>37</v>
      </c>
      <c r="L272" s="8" t="e">
        <f>IF(#REF!=#REF!,IF(K272="Stroke",IF(K273="Stroke",IF((J273-J272)&lt;0,1000+J273-J272,J273-J272),""),""),"")</f>
        <v>#REF!</v>
      </c>
      <c r="M272" s="8" t="s">
        <v>21</v>
      </c>
      <c r="N272" s="8" t="s">
        <v>27</v>
      </c>
      <c r="O272" s="8">
        <v>4</v>
      </c>
      <c r="P272" s="8" t="e">
        <f>IF(#REF!=#REF!,IF(K272="Stroke",IF(K273="Stroke",IF(#REF!=#REF!,IF(Q272=Q273,IF((J273-J272)&lt;0,1000+J273-J272-O272,J273-J272-O272),""),""),""),""),"")</f>
        <v>#REF!</v>
      </c>
      <c r="Q272" s="8">
        <v>1</v>
      </c>
      <c r="R272" s="8" t="e">
        <f>IF(#REF!&lt;&gt;#REF!,COUNTIFS($K$112:$K$1378,$K$112,#REF!,#REF!),"")</f>
        <v>#REF!</v>
      </c>
      <c r="S272" s="8" t="e">
        <f>IF(AND(#REF!&lt;&gt;#REF!,#REF!=#REF!,M272="positive",M273="negative"),1,"")</f>
        <v>#REF!</v>
      </c>
      <c r="T272" s="8" t="e">
        <f>IF(AND(#REF!=#REF!,K:K="stroke",M:M="positive",S272&lt;&gt;"1"),1,"")</f>
        <v>#REF!</v>
      </c>
      <c r="U272" s="8" t="e">
        <f>IF((AND(R272&lt;&gt;"",W272&lt;&gt;1,K:K="stroke",M:M="negative",#REF!=#REF!)),IF(W272&lt;&gt;0,"",1),"")</f>
        <v>#REF!</v>
      </c>
      <c r="V272" s="8" t="e">
        <f t="shared" si="13"/>
        <v>#REF!</v>
      </c>
      <c r="W272" s="8" t="e">
        <f>IF(#REF!&lt;&gt;#REF!,COUNTIFS($K$112:$K$1378,"up",#REF!,#REF!),"")</f>
        <v>#REF!</v>
      </c>
      <c r="X272" s="8" t="e">
        <f>IF(#REF!&lt;&gt;#REF!,COUNTIFS($K$112:$K$1378,"SRS",#REF!,#REF!),"")</f>
        <v>#REF!</v>
      </c>
      <c r="Y272" s="8" t="e">
        <f>IF(R272&lt;&gt;"",IF(R272=1,"",COUNTIFS($O$112:$O$1378,"&gt;40",#REF!,#REF!)),"")</f>
        <v>#REF!</v>
      </c>
      <c r="Z272" s="8"/>
      <c r="AA272" s="8"/>
      <c r="AB272" s="8"/>
      <c r="AC272" s="8"/>
      <c r="AD272" s="8"/>
      <c r="AE272" s="8"/>
      <c r="AF272" s="8"/>
      <c r="AG272" s="8"/>
      <c r="AH272" s="8"/>
    </row>
    <row r="273" spans="1:34" s="16" customFormat="1" x14ac:dyDescent="0.25">
      <c r="A273" s="8">
        <f t="shared" si="14"/>
        <v>62466</v>
      </c>
      <c r="B273" s="14" t="str">
        <f t="shared" si="15"/>
        <v>2017102117216</v>
      </c>
      <c r="C273" s="8" t="str">
        <f t="shared" si="16"/>
        <v>20171021</v>
      </c>
      <c r="D273" s="8">
        <v>2017</v>
      </c>
      <c r="E273" s="8">
        <v>10</v>
      </c>
      <c r="F273" s="8">
        <v>21</v>
      </c>
      <c r="G273" s="8">
        <v>17</v>
      </c>
      <c r="H273" s="8">
        <v>21</v>
      </c>
      <c r="I273" s="8">
        <v>6</v>
      </c>
      <c r="J273" s="8">
        <v>241</v>
      </c>
      <c r="K273" s="8" t="s">
        <v>37</v>
      </c>
      <c r="L273" s="8" t="e">
        <f>IF(#REF!=#REF!,IF(K273="Stroke",IF(K274="Stroke",IF((J274-J273)&lt;0,1000+J274-J273,J274-J273),""),""),"")</f>
        <v>#REF!</v>
      </c>
      <c r="M273" s="8" t="s">
        <v>21</v>
      </c>
      <c r="N273" s="8" t="s">
        <v>27</v>
      </c>
      <c r="O273" s="8">
        <v>13</v>
      </c>
      <c r="P273" s="8" t="e">
        <f>IF(#REF!=#REF!,IF(K273="Stroke",IF(K274="Stroke",IF(#REF!=#REF!,IF(Q273=Q274,IF((J274-J273)&lt;0,1000+J274-J273-O273,J274-J273-O273),""),""),""),""),"")</f>
        <v>#REF!</v>
      </c>
      <c r="Q273" s="8">
        <v>1</v>
      </c>
      <c r="R273" s="8" t="e">
        <f>IF(#REF!&lt;&gt;#REF!,COUNTIFS($K$112:$K$1378,$K$112,#REF!,#REF!),"")</f>
        <v>#REF!</v>
      </c>
      <c r="S273" s="8" t="e">
        <f>IF(AND(#REF!&lt;&gt;#REF!,#REF!=#REF!,M273="positive",M274="negative"),1,"")</f>
        <v>#REF!</v>
      </c>
      <c r="T273" s="8" t="e">
        <f>IF(AND(#REF!=#REF!,K:K="stroke",M:M="positive",S273&lt;&gt;"1"),1,"")</f>
        <v>#REF!</v>
      </c>
      <c r="U273" s="8" t="e">
        <f>IF((AND(R273&lt;&gt;"",W273&lt;&gt;1,K:K="stroke",M:M="negative",#REF!=#REF!)),IF(W273&lt;&gt;0,"",1),"")</f>
        <v>#REF!</v>
      </c>
      <c r="V273" s="8" t="e">
        <f t="shared" si="13"/>
        <v>#REF!</v>
      </c>
      <c r="W273" s="8" t="e">
        <f>IF(#REF!&lt;&gt;#REF!,COUNTIFS($K$112:$K$1378,"up",#REF!,#REF!),"")</f>
        <v>#REF!</v>
      </c>
      <c r="X273" s="8" t="e">
        <f>IF(#REF!&lt;&gt;#REF!,COUNTIFS($K$112:$K$1378,"SRS",#REF!,#REF!),"")</f>
        <v>#REF!</v>
      </c>
      <c r="Y273" s="8" t="e">
        <f>IF(R273&lt;&gt;"",IF(R273=1,"",COUNTIFS($O$112:$O$1378,"&gt;40",#REF!,#REF!)),"")</f>
        <v>#REF!</v>
      </c>
      <c r="Z273" s="8" t="s">
        <v>39</v>
      </c>
      <c r="AA273" s="8"/>
      <c r="AB273" s="8"/>
      <c r="AC273" s="8"/>
      <c r="AD273" s="8"/>
      <c r="AE273" s="8"/>
      <c r="AF273" s="8"/>
      <c r="AG273" s="8"/>
      <c r="AH273" s="8"/>
    </row>
    <row r="274" spans="1:34" s="8" customFormat="1" x14ac:dyDescent="0.25">
      <c r="A274" s="8">
        <f t="shared" si="14"/>
        <v>62466</v>
      </c>
      <c r="B274" s="14" t="str">
        <f t="shared" si="15"/>
        <v>2017102117216</v>
      </c>
      <c r="C274" s="8" t="str">
        <f t="shared" si="16"/>
        <v>20171021</v>
      </c>
      <c r="D274" s="8">
        <v>2017</v>
      </c>
      <c r="E274" s="8">
        <v>10</v>
      </c>
      <c r="F274" s="8">
        <v>21</v>
      </c>
      <c r="G274" s="8">
        <v>17</v>
      </c>
      <c r="H274" s="8">
        <v>21</v>
      </c>
      <c r="I274" s="8">
        <v>6</v>
      </c>
      <c r="J274" s="8">
        <v>306</v>
      </c>
      <c r="K274" s="8" t="s">
        <v>37</v>
      </c>
      <c r="L274" s="8" t="e">
        <f>IF(#REF!=#REF!,IF(K274="Stroke",IF(K275="Stroke",IF((J275-J274)&lt;0,1000+J275-J274,J275-J274),""),""),"")</f>
        <v>#REF!</v>
      </c>
      <c r="M274" s="8" t="s">
        <v>21</v>
      </c>
      <c r="N274" s="8" t="s">
        <v>27</v>
      </c>
      <c r="O274" s="8">
        <v>3</v>
      </c>
      <c r="P274" s="8" t="e">
        <f>IF(#REF!=#REF!,IF(K274="Stroke",IF(K275="Stroke",IF(#REF!=#REF!,IF(Q274=Q275,IF((J275-J274)&lt;0,1000+J275-J274-O274,J275-J274-O274),""),""),""),""),"")</f>
        <v>#REF!</v>
      </c>
      <c r="Q274" s="8">
        <v>1</v>
      </c>
      <c r="R274" s="8" t="e">
        <f>IF(#REF!&lt;&gt;#REF!,COUNTIFS($K$112:$K$1378,$K$112,#REF!,#REF!),"")</f>
        <v>#REF!</v>
      </c>
      <c r="S274" s="8" t="e">
        <f>IF(AND(#REF!&lt;&gt;#REF!,#REF!=#REF!,M274="positive",M275="negative"),1,"")</f>
        <v>#REF!</v>
      </c>
      <c r="T274" s="8" t="e">
        <f>IF(AND(#REF!=#REF!,K:K="stroke",M:M="positive",S274&lt;&gt;"1"),1,"")</f>
        <v>#REF!</v>
      </c>
      <c r="U274" s="8" t="e">
        <f>IF((AND(R274&lt;&gt;"",W274&lt;&gt;1,K:K="stroke",M:M="negative",#REF!=#REF!)),IF(W274&lt;&gt;0,"",1),"")</f>
        <v>#REF!</v>
      </c>
      <c r="V274" s="8" t="e">
        <f t="shared" si="13"/>
        <v>#REF!</v>
      </c>
      <c r="W274" s="8" t="e">
        <f>IF(#REF!&lt;&gt;#REF!,COUNTIFS($K$112:$K$1378,"up",#REF!,#REF!),"")</f>
        <v>#REF!</v>
      </c>
      <c r="X274" s="8" t="e">
        <f>IF(#REF!&lt;&gt;#REF!,COUNTIFS($K$112:$K$1378,"SRS",#REF!,#REF!),"")</f>
        <v>#REF!</v>
      </c>
      <c r="Y274" s="8" t="e">
        <f>IF(R274&lt;&gt;"",IF(R274=1,"",COUNTIFS($O$112:$O$1378,"&gt;40",#REF!,#REF!)),"")</f>
        <v>#REF!</v>
      </c>
    </row>
    <row r="275" spans="1:34" s="8" customFormat="1" x14ac:dyDescent="0.25">
      <c r="A275" s="8">
        <f t="shared" si="14"/>
        <v>62466</v>
      </c>
      <c r="B275" s="14" t="str">
        <f t="shared" si="15"/>
        <v>2017102117216</v>
      </c>
      <c r="C275" s="8" t="str">
        <f t="shared" si="16"/>
        <v>20171021</v>
      </c>
      <c r="D275" s="8">
        <v>2017</v>
      </c>
      <c r="E275" s="8">
        <v>10</v>
      </c>
      <c r="F275" s="8">
        <v>21</v>
      </c>
      <c r="G275" s="8">
        <v>17</v>
      </c>
      <c r="H275" s="8">
        <v>21</v>
      </c>
      <c r="I275" s="8">
        <v>6</v>
      </c>
      <c r="J275" s="8">
        <v>368</v>
      </c>
      <c r="K275" s="8" t="s">
        <v>37</v>
      </c>
      <c r="L275" s="8" t="e">
        <f>IF(#REF!=#REF!,IF(K275="Stroke",IF(K276="Stroke",IF((J276-J275)&lt;0,1000+J276-J275,J276-J275),""),""),"")</f>
        <v>#REF!</v>
      </c>
      <c r="M275" s="8" t="s">
        <v>21</v>
      </c>
      <c r="N275" s="8" t="s">
        <v>27</v>
      </c>
      <c r="O275" s="8">
        <v>4</v>
      </c>
      <c r="P275" s="8" t="e">
        <f>IF(#REF!=#REF!,IF(K275="Stroke",IF(K276="Stroke",IF(#REF!=#REF!,IF(Q275=Q276,IF((J276-J275)&lt;0,1000+J276-J275-O275,J276-J275-O275),""),""),""),""),"")</f>
        <v>#REF!</v>
      </c>
      <c r="Q275" s="8">
        <v>1</v>
      </c>
      <c r="R275" s="8" t="e">
        <f>IF(#REF!&lt;&gt;#REF!,COUNTIFS($K$112:$K$1378,$K$112,#REF!,#REF!),"")</f>
        <v>#REF!</v>
      </c>
      <c r="S275" s="8" t="e">
        <f>IF(AND(#REF!&lt;&gt;#REF!,#REF!=#REF!,M275="positive",M276="negative"),1,"")</f>
        <v>#REF!</v>
      </c>
      <c r="T275" s="8" t="e">
        <f>IF(AND(#REF!=#REF!,K:K="stroke",M:M="positive",S275&lt;&gt;"1"),1,"")</f>
        <v>#REF!</v>
      </c>
      <c r="U275" s="8" t="e">
        <f>IF((AND(R275&lt;&gt;"",W275&lt;&gt;1,K:K="stroke",M:M="negative",#REF!=#REF!)),IF(W275&lt;&gt;0,"",1),"")</f>
        <v>#REF!</v>
      </c>
      <c r="V275" s="8" t="e">
        <f t="shared" si="13"/>
        <v>#REF!</v>
      </c>
      <c r="W275" s="8" t="e">
        <f>IF(#REF!&lt;&gt;#REF!,COUNTIFS($K$112:$K$1378,"up",#REF!,#REF!),"")</f>
        <v>#REF!</v>
      </c>
      <c r="X275" s="8" t="e">
        <f>IF(#REF!&lt;&gt;#REF!,COUNTIFS($K$112:$K$1378,"SRS",#REF!,#REF!),"")</f>
        <v>#REF!</v>
      </c>
      <c r="Y275" s="8" t="e">
        <f>IF(R275&lt;&gt;"",IF(R275=1,"",COUNTIFS($O$112:$O$1378,"&gt;40",#REF!,#REF!)),"")</f>
        <v>#REF!</v>
      </c>
      <c r="Z275" s="8" t="s">
        <v>39</v>
      </c>
    </row>
    <row r="276" spans="1:34" s="8" customFormat="1" x14ac:dyDescent="0.25">
      <c r="A276" s="8">
        <f t="shared" si="14"/>
        <v>62466</v>
      </c>
      <c r="B276" s="14" t="str">
        <f t="shared" si="15"/>
        <v>2017102117216</v>
      </c>
      <c r="C276" s="8" t="str">
        <f t="shared" si="16"/>
        <v>20171021</v>
      </c>
      <c r="D276" s="8">
        <v>2017</v>
      </c>
      <c r="E276" s="8">
        <v>10</v>
      </c>
      <c r="F276" s="8">
        <v>21</v>
      </c>
      <c r="G276" s="8">
        <v>17</v>
      </c>
      <c r="H276" s="8">
        <v>21</v>
      </c>
      <c r="I276" s="8">
        <v>6</v>
      </c>
      <c r="J276" s="8">
        <v>426</v>
      </c>
      <c r="K276" s="8" t="s">
        <v>37</v>
      </c>
      <c r="L276" s="8" t="e">
        <f>IF(#REF!=#REF!,IF(K276="Stroke",IF(K277="Stroke",IF((J277-J276)&lt;0,1000+J277-J276,J277-J276),""),""),"")</f>
        <v>#REF!</v>
      </c>
      <c r="M276" s="8" t="s">
        <v>21</v>
      </c>
      <c r="N276" s="8" t="s">
        <v>27</v>
      </c>
      <c r="O276" s="8">
        <v>9</v>
      </c>
      <c r="P276" s="8" t="e">
        <f>IF(#REF!=#REF!,IF(K276="Stroke",IF(K277="Stroke",IF(#REF!=#REF!,IF(Q276=Q277,IF((J277-J276)&lt;0,1000+J277-J276-O276,J277-J276-O276),""),""),""),""),"")</f>
        <v>#REF!</v>
      </c>
      <c r="Q276" s="8">
        <v>1</v>
      </c>
      <c r="R276" s="8" t="e">
        <f>IF(#REF!&lt;&gt;#REF!,COUNTIFS($K$112:$K$1378,$K$112,#REF!,#REF!),"")</f>
        <v>#REF!</v>
      </c>
      <c r="S276" s="8" t="e">
        <f>IF(AND(#REF!&lt;&gt;#REF!,#REF!=#REF!,M276="positive",M277="negative"),1,"")</f>
        <v>#REF!</v>
      </c>
      <c r="T276" s="8" t="e">
        <f>IF(AND(#REF!=#REF!,K:K="stroke",M:M="positive",S276&lt;&gt;"1"),1,"")</f>
        <v>#REF!</v>
      </c>
      <c r="U276" s="8" t="e">
        <f>IF((AND(R276&lt;&gt;"",W276&lt;&gt;1,K:K="stroke",M:M="negative",#REF!=#REF!)),IF(W276&lt;&gt;0,"",1),"")</f>
        <v>#REF!</v>
      </c>
      <c r="V276" s="8" t="e">
        <f t="shared" si="13"/>
        <v>#REF!</v>
      </c>
      <c r="W276" s="8" t="e">
        <f>IF(#REF!&lt;&gt;#REF!,COUNTIFS($K$112:$K$1378,"up",#REF!,#REF!),"")</f>
        <v>#REF!</v>
      </c>
      <c r="X276" s="8" t="e">
        <f>IF(#REF!&lt;&gt;#REF!,COUNTIFS($K$112:$K$1378,"SRS",#REF!,#REF!),"")</f>
        <v>#REF!</v>
      </c>
      <c r="Y276" s="8" t="e">
        <f>IF(R276&lt;&gt;"",IF(R276=1,"",COUNTIFS($O$112:$O$1378,"&gt;40",#REF!,#REF!)),"")</f>
        <v>#REF!</v>
      </c>
      <c r="Z276" s="8" t="s">
        <v>39</v>
      </c>
    </row>
    <row r="277" spans="1:34" s="7" customFormat="1" x14ac:dyDescent="0.25">
      <c r="A277" s="8">
        <f t="shared" si="14"/>
        <v>62466</v>
      </c>
      <c r="B277" s="14" t="str">
        <f t="shared" si="15"/>
        <v>2017102117216</v>
      </c>
      <c r="C277" s="8" t="str">
        <f t="shared" si="16"/>
        <v>20171021</v>
      </c>
      <c r="D277" s="8">
        <v>2017</v>
      </c>
      <c r="E277" s="8">
        <v>10</v>
      </c>
      <c r="F277" s="8">
        <v>21</v>
      </c>
      <c r="G277" s="8">
        <v>17</v>
      </c>
      <c r="H277" s="8">
        <v>21</v>
      </c>
      <c r="I277" s="8">
        <v>6</v>
      </c>
      <c r="J277" s="8">
        <v>483</v>
      </c>
      <c r="K277" s="8" t="s">
        <v>37</v>
      </c>
      <c r="L277" s="8" t="e">
        <f>IF(#REF!=#REF!,IF(K277="Stroke",IF(K278="Stroke",IF((J278-J277)&lt;0,1000+J278-J277,J278-J277),""),""),"")</f>
        <v>#REF!</v>
      </c>
      <c r="M277" s="8" t="s">
        <v>21</v>
      </c>
      <c r="N277" s="8" t="s">
        <v>27</v>
      </c>
      <c r="O277" s="8">
        <v>11</v>
      </c>
      <c r="P277" s="8" t="e">
        <f>IF(#REF!=#REF!,IF(K277="Stroke",IF(K278="Stroke",IF(#REF!=#REF!,IF(Q277=Q278,IF((J278-J277)&lt;0,1000+J278-J277-O277,J278-J277-O277),""),""),""),""),"")</f>
        <v>#REF!</v>
      </c>
      <c r="Q277" s="8">
        <v>1</v>
      </c>
      <c r="R277" s="8" t="e">
        <f>IF(#REF!&lt;&gt;#REF!,COUNTIFS($K$112:$K$1378,$K$112,#REF!,#REF!),"")</f>
        <v>#REF!</v>
      </c>
      <c r="S277" s="8" t="e">
        <f>IF(AND(#REF!&lt;&gt;#REF!,#REF!=#REF!,M277="positive",M278="negative"),1,"")</f>
        <v>#REF!</v>
      </c>
      <c r="T277" s="8" t="e">
        <f>IF(AND(#REF!=#REF!,K:K="stroke",M:M="positive",S277&lt;&gt;"1"),1,"")</f>
        <v>#REF!</v>
      </c>
      <c r="U277" s="8" t="e">
        <f>IF((AND(R277&lt;&gt;"",W277&lt;&gt;1,K:K="stroke",M:M="negative",#REF!=#REF!)),IF(W277&lt;&gt;0,"",1),"")</f>
        <v>#REF!</v>
      </c>
      <c r="V277" s="8" t="e">
        <f t="shared" si="13"/>
        <v>#REF!</v>
      </c>
      <c r="W277" s="8" t="e">
        <f>IF(#REF!&lt;&gt;#REF!,COUNTIFS($K$112:$K$1378,"up",#REF!,#REF!),"")</f>
        <v>#REF!</v>
      </c>
      <c r="X277" s="8" t="e">
        <f>IF(#REF!&lt;&gt;#REF!,COUNTIFS($K$112:$K$1378,"SRS",#REF!,#REF!),"")</f>
        <v>#REF!</v>
      </c>
      <c r="Y277" s="8" t="e">
        <f>IF(R277&lt;&gt;"",IF(R277=1,"",COUNTIFS($O$112:$O$1378,"&gt;40",#REF!,#REF!)),"")</f>
        <v>#REF!</v>
      </c>
      <c r="Z277" s="8" t="s">
        <v>39</v>
      </c>
      <c r="AA277" s="8"/>
      <c r="AB277" s="8"/>
      <c r="AC277" s="8"/>
      <c r="AD277" s="8"/>
      <c r="AE277" s="8"/>
      <c r="AF277" s="8"/>
      <c r="AG277" s="8"/>
      <c r="AH277" s="8"/>
    </row>
    <row r="278" spans="1:34" s="8" customFormat="1" x14ac:dyDescent="0.25">
      <c r="A278" s="8">
        <f t="shared" si="14"/>
        <v>62466</v>
      </c>
      <c r="B278" s="14" t="str">
        <f t="shared" si="15"/>
        <v>2017102117216</v>
      </c>
      <c r="C278" s="8" t="str">
        <f t="shared" si="16"/>
        <v>20171021</v>
      </c>
      <c r="D278" s="8">
        <v>2017</v>
      </c>
      <c r="E278" s="8">
        <v>10</v>
      </c>
      <c r="F278" s="8">
        <v>21</v>
      </c>
      <c r="G278" s="8">
        <v>17</v>
      </c>
      <c r="H278" s="8">
        <v>21</v>
      </c>
      <c r="I278" s="8">
        <v>6</v>
      </c>
      <c r="J278" s="8">
        <v>521</v>
      </c>
      <c r="K278" s="8" t="s">
        <v>37</v>
      </c>
      <c r="L278" s="8" t="e">
        <f>IF(#REF!=#REF!,IF(K278="Stroke",IF(K279="Stroke",IF((J279-J278)&lt;0,1000+J279-J278,J279-J278),""),""),"")</f>
        <v>#REF!</v>
      </c>
      <c r="M278" s="8" t="s">
        <v>21</v>
      </c>
      <c r="N278" s="8" t="s">
        <v>27</v>
      </c>
      <c r="O278" s="8">
        <v>60</v>
      </c>
      <c r="P278" s="8" t="e">
        <f>IF(#REF!=#REF!,IF(K278="Stroke",IF(K279="Stroke",IF(#REF!=#REF!,IF(Q278=Q279,IF((J279-J278)&lt;0,1000+J279-J278-O278,J279-J278-O278),""),""),""),""),"")</f>
        <v>#REF!</v>
      </c>
      <c r="Q278" s="8">
        <v>1</v>
      </c>
      <c r="R278" s="8" t="e">
        <f>IF(#REF!&lt;&gt;#REF!,COUNTIFS($K$112:$K$1378,$K$112,#REF!,#REF!),"")</f>
        <v>#REF!</v>
      </c>
      <c r="S278" s="8" t="e">
        <f>IF(AND(#REF!&lt;&gt;#REF!,#REF!=#REF!,M278="positive",M279="negative"),1,"")</f>
        <v>#REF!</v>
      </c>
      <c r="T278" s="8" t="e">
        <f>IF(AND(#REF!=#REF!,K:K="stroke",M:M="positive",S278&lt;&gt;"1"),1,"")</f>
        <v>#REF!</v>
      </c>
      <c r="U278" s="8" t="e">
        <f>IF((AND(R278&lt;&gt;"",W278&lt;&gt;1,K:K="stroke",M:M="negative",#REF!=#REF!)),IF(W278&lt;&gt;0,"",1),"")</f>
        <v>#REF!</v>
      </c>
      <c r="V278" s="8" t="e">
        <f t="shared" si="13"/>
        <v>#REF!</v>
      </c>
      <c r="W278" s="8" t="e">
        <f>IF(#REF!&lt;&gt;#REF!,COUNTIFS($K$112:$K$1378,"up",#REF!,#REF!),"")</f>
        <v>#REF!</v>
      </c>
      <c r="X278" s="8" t="e">
        <f>IF(#REF!&lt;&gt;#REF!,COUNTIFS($K$112:$K$1378,"SRS",#REF!,#REF!),"")</f>
        <v>#REF!</v>
      </c>
      <c r="Y278" s="8" t="e">
        <f>IF(R278&lt;&gt;"",IF(R278=1,"",COUNTIFS($O$112:$O$1378,"&gt;40",#REF!,#REF!)),"")</f>
        <v>#REF!</v>
      </c>
    </row>
    <row r="279" spans="1:34" s="8" customFormat="1" x14ac:dyDescent="0.25">
      <c r="A279" s="8">
        <f t="shared" si="14"/>
        <v>62466</v>
      </c>
      <c r="B279" s="14" t="str">
        <f t="shared" si="15"/>
        <v>2017102117216</v>
      </c>
      <c r="C279" s="8" t="str">
        <f t="shared" si="16"/>
        <v>20171021</v>
      </c>
      <c r="D279" s="8">
        <v>2017</v>
      </c>
      <c r="E279" s="8">
        <v>10</v>
      </c>
      <c r="F279" s="8">
        <v>21</v>
      </c>
      <c r="G279" s="8">
        <v>17</v>
      </c>
      <c r="H279" s="8">
        <v>21</v>
      </c>
      <c r="I279" s="8">
        <v>6</v>
      </c>
      <c r="J279" s="8">
        <v>523</v>
      </c>
      <c r="K279" s="8" t="s">
        <v>29</v>
      </c>
      <c r="L279" s="8" t="e">
        <f>IF(#REF!=#REF!,IF(K279="Stroke",IF(K280="Stroke",IF((J280-J279)&lt;0,1000+J280-J279,J280-J279),""),""),"")</f>
        <v>#REF!</v>
      </c>
      <c r="M279" s="8" t="s">
        <v>21</v>
      </c>
      <c r="N279" s="8" t="s">
        <v>27</v>
      </c>
      <c r="O279" s="8">
        <v>0</v>
      </c>
      <c r="P279" s="8" t="e">
        <f>IF(#REF!=#REF!,IF(K279="Stroke",IF(K280="Stroke",IF(#REF!=#REF!,IF(Q279=Q280,IF((J280-J279)&lt;0,1000+J280-J279-O279,J280-J279-O279),""),""),""),""),"")</f>
        <v>#REF!</v>
      </c>
      <c r="Q279" s="8">
        <v>1</v>
      </c>
      <c r="R279" s="8" t="e">
        <f>IF(#REF!&lt;&gt;#REF!,COUNTIFS($K$112:$K$1378,$K$112,#REF!,#REF!),"")</f>
        <v>#REF!</v>
      </c>
      <c r="S279" s="8" t="e">
        <f>IF(AND(#REF!&lt;&gt;#REF!,#REF!=#REF!,M279="positive",M280="negative"),1,"")</f>
        <v>#REF!</v>
      </c>
      <c r="T279" s="8" t="e">
        <f>IF(AND(#REF!=#REF!,K:K="stroke",M:M="positive",S279&lt;&gt;"1"),1,"")</f>
        <v>#REF!</v>
      </c>
      <c r="U279" s="8" t="e">
        <f>IF((AND(R279&lt;&gt;"",W279&lt;&gt;1,K:K="stroke",M:M="negative",#REF!=#REF!)),IF(W279&lt;&gt;0,"",1),"")</f>
        <v>#REF!</v>
      </c>
      <c r="V279" s="8" t="e">
        <f t="shared" si="13"/>
        <v>#REF!</v>
      </c>
      <c r="W279" s="8" t="e">
        <f>IF(#REF!&lt;&gt;#REF!,COUNTIFS($K$112:$K$1378,"up",#REF!,#REF!),"")</f>
        <v>#REF!</v>
      </c>
      <c r="X279" s="8" t="e">
        <f>IF(#REF!&lt;&gt;#REF!,COUNTIFS($K$112:$K$1378,"SRS",#REF!,#REF!),"")</f>
        <v>#REF!</v>
      </c>
      <c r="Y279" s="8" t="e">
        <f>IF(R279&lt;&gt;"",IF(R279=1,"",COUNTIFS($O$112:$O$1378,"&gt;40",#REF!,#REF!)),"")</f>
        <v>#REF!</v>
      </c>
      <c r="Z279" s="8" t="s">
        <v>50</v>
      </c>
    </row>
    <row r="280" spans="1:34" s="7" customFormat="1" x14ac:dyDescent="0.25">
      <c r="A280" s="8">
        <f t="shared" si="14"/>
        <v>62466</v>
      </c>
      <c r="B280" s="14" t="str">
        <f t="shared" si="15"/>
        <v>2017102117216</v>
      </c>
      <c r="C280" s="8" t="str">
        <f t="shared" si="16"/>
        <v>20171021</v>
      </c>
      <c r="D280" s="8">
        <v>2017</v>
      </c>
      <c r="E280" s="8">
        <v>10</v>
      </c>
      <c r="F280" s="8">
        <v>21</v>
      </c>
      <c r="G280" s="8">
        <v>17</v>
      </c>
      <c r="H280" s="8">
        <v>21</v>
      </c>
      <c r="I280" s="8">
        <v>6</v>
      </c>
      <c r="J280" s="8">
        <v>530</v>
      </c>
      <c r="K280" s="8" t="s">
        <v>29</v>
      </c>
      <c r="L280" s="8" t="e">
        <f>IF(#REF!=#REF!,IF(K280="Stroke",IF(K281="Stroke",IF((J281-J280)&lt;0,1000+J281-J280,J281-J280),""),""),"")</f>
        <v>#REF!</v>
      </c>
      <c r="M280" s="8" t="s">
        <v>21</v>
      </c>
      <c r="N280" s="8" t="s">
        <v>27</v>
      </c>
      <c r="O280" s="8">
        <v>0</v>
      </c>
      <c r="P280" s="8" t="e">
        <f>IF(#REF!=#REF!,IF(K280="Stroke",IF(K281="Stroke",IF(#REF!=#REF!,IF(Q280=Q281,IF((J281-J280)&lt;0,1000+J281-J280-O280,J281-J280-O280),""),""),""),""),"")</f>
        <v>#REF!</v>
      </c>
      <c r="Q280" s="8">
        <v>1</v>
      </c>
      <c r="R280" s="8" t="e">
        <f>IF(#REF!&lt;&gt;#REF!,COUNTIFS($K$112:$K$1378,$K$112,#REF!,#REF!),"")</f>
        <v>#REF!</v>
      </c>
      <c r="S280" s="8" t="e">
        <f>IF(AND(#REF!&lt;&gt;#REF!,#REF!=#REF!,M280="positive",M281="negative"),1,"")</f>
        <v>#REF!</v>
      </c>
      <c r="T280" s="8" t="e">
        <f>IF(AND(#REF!=#REF!,K:K="stroke",M:M="positive",S280&lt;&gt;"1"),1,"")</f>
        <v>#REF!</v>
      </c>
      <c r="U280" s="8" t="e">
        <f>IF((AND(R280&lt;&gt;"",W280&lt;&gt;1,K:K="stroke",M:M="negative",#REF!=#REF!)),IF(W280&lt;&gt;0,"",1),"")</f>
        <v>#REF!</v>
      </c>
      <c r="V280" s="8" t="e">
        <f t="shared" si="13"/>
        <v>#REF!</v>
      </c>
      <c r="W280" s="8" t="e">
        <f>IF(#REF!&lt;&gt;#REF!,COUNTIFS($K$112:$K$1378,"up",#REF!,#REF!),"")</f>
        <v>#REF!</v>
      </c>
      <c r="X280" s="8" t="e">
        <f>IF(#REF!&lt;&gt;#REF!,COUNTIFS($K$112:$K$1378,"SRS",#REF!,#REF!),"")</f>
        <v>#REF!</v>
      </c>
      <c r="Y280" s="8" t="e">
        <f>IF(R280&lt;&gt;"",IF(R280=1,"",COUNTIFS($O$112:$O$1378,"&gt;40",#REF!,#REF!)),"")</f>
        <v>#REF!</v>
      </c>
      <c r="Z280" s="8"/>
      <c r="AA280" s="8"/>
      <c r="AB280" s="8"/>
      <c r="AC280" s="8"/>
      <c r="AD280" s="8"/>
      <c r="AE280" s="8"/>
      <c r="AF280" s="8"/>
      <c r="AG280" s="8"/>
      <c r="AH280" s="8"/>
    </row>
    <row r="281" spans="1:34" s="16" customFormat="1" x14ac:dyDescent="0.25">
      <c r="A281" s="8">
        <f t="shared" si="14"/>
        <v>62466</v>
      </c>
      <c r="B281" s="14" t="str">
        <f t="shared" si="15"/>
        <v>2017102117216</v>
      </c>
      <c r="C281" s="8" t="str">
        <f t="shared" si="16"/>
        <v>20171021</v>
      </c>
      <c r="D281" s="8">
        <v>2017</v>
      </c>
      <c r="E281" s="8">
        <v>10</v>
      </c>
      <c r="F281" s="8">
        <v>21</v>
      </c>
      <c r="G281" s="8">
        <v>17</v>
      </c>
      <c r="H281" s="8">
        <v>21</v>
      </c>
      <c r="I281" s="8">
        <v>6</v>
      </c>
      <c r="J281" s="8">
        <v>535</v>
      </c>
      <c r="K281" s="8" t="s">
        <v>29</v>
      </c>
      <c r="L281" s="8" t="e">
        <f>IF(#REF!=#REF!,IF(K281="Stroke",IF(K282="Stroke",IF((J282-J281)&lt;0,1000+J282-J281,J282-J281),""),""),"")</f>
        <v>#REF!</v>
      </c>
      <c r="M281" s="8" t="s">
        <v>21</v>
      </c>
      <c r="N281" s="8" t="s">
        <v>27</v>
      </c>
      <c r="O281" s="8">
        <v>0</v>
      </c>
      <c r="P281" s="8" t="e">
        <f>IF(#REF!=#REF!,IF(K281="Stroke",IF(K282="Stroke",IF(#REF!=#REF!,IF(Q281=Q282,IF((J282-J281)&lt;0,1000+J282-J281-O281,J282-J281-O281),""),""),""),""),"")</f>
        <v>#REF!</v>
      </c>
      <c r="Q281" s="8">
        <v>1</v>
      </c>
      <c r="R281" s="8" t="e">
        <f>IF(#REF!&lt;&gt;#REF!,COUNTIFS($K$112:$K$1378,$K$112,#REF!,#REF!),"")</f>
        <v>#REF!</v>
      </c>
      <c r="S281" s="8" t="e">
        <f>IF(AND(#REF!&lt;&gt;#REF!,#REF!=#REF!,M281="positive",M282="negative"),1,"")</f>
        <v>#REF!</v>
      </c>
      <c r="T281" s="8" t="e">
        <f>IF(AND(#REF!=#REF!,K:K="stroke",M:M="positive",S281&lt;&gt;"1"),1,"")</f>
        <v>#REF!</v>
      </c>
      <c r="U281" s="8" t="e">
        <f>IF((AND(R281&lt;&gt;"",W281&lt;&gt;1,K:K="stroke",M:M="negative",#REF!=#REF!)),IF(W281&lt;&gt;0,"",1),"")</f>
        <v>#REF!</v>
      </c>
      <c r="V281" s="8" t="e">
        <f t="shared" si="13"/>
        <v>#REF!</v>
      </c>
      <c r="W281" s="8" t="e">
        <f>IF(#REF!&lt;&gt;#REF!,COUNTIFS($K$112:$K$1378,"up",#REF!,#REF!),"")</f>
        <v>#REF!</v>
      </c>
      <c r="X281" s="8" t="e">
        <f>IF(#REF!&lt;&gt;#REF!,COUNTIFS($K$112:$K$1378,"SRS",#REF!,#REF!),"")</f>
        <v>#REF!</v>
      </c>
      <c r="Y281" s="8" t="e">
        <f>IF(R281&lt;&gt;"",IF(R281=1,"",COUNTIFS($O$112:$O$1378,"&gt;40",#REF!,#REF!)),"")</f>
        <v>#REF!</v>
      </c>
      <c r="Z281" s="8"/>
      <c r="AA281" s="8"/>
      <c r="AB281" s="8"/>
      <c r="AC281" s="8"/>
      <c r="AD281" s="8"/>
      <c r="AE281" s="8"/>
      <c r="AF281" s="8"/>
      <c r="AG281" s="8"/>
      <c r="AH281" s="8"/>
    </row>
    <row r="282" spans="1:34" s="16" customFormat="1" x14ac:dyDescent="0.25">
      <c r="A282" s="8">
        <f t="shared" si="14"/>
        <v>62466</v>
      </c>
      <c r="B282" s="14" t="str">
        <f t="shared" si="15"/>
        <v>2017102117216</v>
      </c>
      <c r="C282" s="8" t="str">
        <f t="shared" si="16"/>
        <v>20171021</v>
      </c>
      <c r="D282" s="8">
        <v>2017</v>
      </c>
      <c r="E282" s="8">
        <v>10</v>
      </c>
      <c r="F282" s="8">
        <v>21</v>
      </c>
      <c r="G282" s="8">
        <v>17</v>
      </c>
      <c r="H282" s="8">
        <v>21</v>
      </c>
      <c r="I282" s="8">
        <v>6</v>
      </c>
      <c r="J282" s="8">
        <v>699</v>
      </c>
      <c r="K282" s="8" t="s">
        <v>37</v>
      </c>
      <c r="L282" s="8" t="e">
        <f>IF(#REF!=#REF!,IF(K282="Stroke",IF(K283="Stroke",IF((J283-J282)&lt;0,1000+J283-J282,J283-J282),""),""),"")</f>
        <v>#REF!</v>
      </c>
      <c r="M282" s="8" t="s">
        <v>21</v>
      </c>
      <c r="N282" s="8" t="s">
        <v>27</v>
      </c>
      <c r="O282" s="8">
        <v>23</v>
      </c>
      <c r="P282" s="8" t="e">
        <f>IF(#REF!=#REF!,IF(K282="Stroke",IF(K283="Stroke",IF(#REF!=#REF!,IF(Q282=Q283,IF((J283-J282)&lt;0,1000+J283-J282-O282,J283-J282-O282),""),""),""),""),"")</f>
        <v>#REF!</v>
      </c>
      <c r="Q282" s="8">
        <v>1</v>
      </c>
      <c r="R282" s="8" t="e">
        <f>IF(#REF!&lt;&gt;#REF!,COUNTIFS($K$112:$K$1378,$K$112,#REF!,#REF!),"")</f>
        <v>#REF!</v>
      </c>
      <c r="S282" s="8" t="e">
        <f>IF(AND(#REF!&lt;&gt;#REF!,#REF!=#REF!,M282="positive",M283="negative"),1,"")</f>
        <v>#REF!</v>
      </c>
      <c r="T282" s="8" t="e">
        <f>IF(AND(#REF!=#REF!,K:K="stroke",M:M="positive",S282&lt;&gt;"1"),1,"")</f>
        <v>#REF!</v>
      </c>
      <c r="U282" s="8" t="e">
        <f>IF((AND(R282&lt;&gt;"",W282&lt;&gt;1,K:K="stroke",M:M="negative",#REF!=#REF!)),IF(W282&lt;&gt;0,"",1),"")</f>
        <v>#REF!</v>
      </c>
      <c r="V282" s="8" t="e">
        <f t="shared" si="13"/>
        <v>#REF!</v>
      </c>
      <c r="W282" s="8" t="e">
        <f>IF(#REF!&lt;&gt;#REF!,COUNTIFS($K$112:$K$1378,"up",#REF!,#REF!),"")</f>
        <v>#REF!</v>
      </c>
      <c r="X282" s="8" t="e">
        <f>IF(#REF!&lt;&gt;#REF!,COUNTIFS($K$112:$K$1378,"SRS",#REF!,#REF!),"")</f>
        <v>#REF!</v>
      </c>
      <c r="Y282" s="8" t="e">
        <f>IF(R282&lt;&gt;"",IF(R282=1,"",COUNTIFS($O$112:$O$1378,"&gt;40",#REF!,#REF!)),"")</f>
        <v>#REF!</v>
      </c>
      <c r="Z282" s="8"/>
      <c r="AA282" s="8"/>
      <c r="AB282" s="8"/>
      <c r="AC282" s="8"/>
      <c r="AD282" s="8"/>
      <c r="AE282" s="8"/>
      <c r="AF282" s="8"/>
      <c r="AG282" s="8"/>
      <c r="AH282" s="8"/>
    </row>
    <row r="283" spans="1:34" s="16" customFormat="1" x14ac:dyDescent="0.25">
      <c r="A283" s="8">
        <f t="shared" si="14"/>
        <v>62466</v>
      </c>
      <c r="B283" s="14" t="str">
        <f t="shared" si="15"/>
        <v>2017102117216</v>
      </c>
      <c r="C283" s="8" t="str">
        <f t="shared" si="16"/>
        <v>20171021</v>
      </c>
      <c r="D283" s="8">
        <v>2017</v>
      </c>
      <c r="E283" s="8">
        <v>10</v>
      </c>
      <c r="F283" s="8">
        <v>21</v>
      </c>
      <c r="G283" s="8">
        <v>17</v>
      </c>
      <c r="H283" s="8">
        <v>21</v>
      </c>
      <c r="I283" s="8">
        <v>6</v>
      </c>
      <c r="J283" s="8">
        <v>793</v>
      </c>
      <c r="K283" s="8" t="s">
        <v>37</v>
      </c>
      <c r="L283" s="8" t="e">
        <f>IF(#REF!=#REF!,IF(K283="Stroke",IF(K284="Stroke",IF((J284-J283)&lt;0,1000+J284-J283,J284-J283),""),""),"")</f>
        <v>#REF!</v>
      </c>
      <c r="M283" s="8" t="s">
        <v>21</v>
      </c>
      <c r="N283" s="8" t="s">
        <v>27</v>
      </c>
      <c r="O283" s="8">
        <v>1</v>
      </c>
      <c r="P283" s="8" t="e">
        <f>IF(#REF!=#REF!,IF(K283="Stroke",IF(K284="Stroke",IF(#REF!=#REF!,IF(Q283=Q284,IF((J284-J283)&lt;0,1000+J284-J283-O283,J284-J283-O283),""),""),""),""),"")</f>
        <v>#REF!</v>
      </c>
      <c r="Q283" s="8">
        <v>1</v>
      </c>
      <c r="R283" s="8" t="e">
        <f>IF(#REF!&lt;&gt;#REF!,COUNTIFS($K$112:$K$1378,$K$112,#REF!,#REF!),"")</f>
        <v>#REF!</v>
      </c>
      <c r="S283" s="8" t="e">
        <f>IF(AND(#REF!&lt;&gt;#REF!,#REF!=#REF!,M283="positive",M284="negative"),1,"")</f>
        <v>#REF!</v>
      </c>
      <c r="T283" s="8" t="e">
        <f>IF(AND(#REF!=#REF!,K:K="stroke",M:M="positive",S283&lt;&gt;"1"),1,"")</f>
        <v>#REF!</v>
      </c>
      <c r="U283" s="8" t="e">
        <f>IF((AND(R283&lt;&gt;"",W283&lt;&gt;1,K:K="stroke",M:M="negative",#REF!=#REF!)),IF(W283&lt;&gt;0,"",1),"")</f>
        <v>#REF!</v>
      </c>
      <c r="V283" s="8" t="e">
        <f t="shared" si="13"/>
        <v>#REF!</v>
      </c>
      <c r="W283" s="8" t="e">
        <f>IF(#REF!&lt;&gt;#REF!,COUNTIFS($K$112:$K$1378,"up",#REF!,#REF!),"")</f>
        <v>#REF!</v>
      </c>
      <c r="X283" s="8" t="e">
        <f>IF(#REF!&lt;&gt;#REF!,COUNTIFS($K$112:$K$1378,"SRS",#REF!,#REF!),"")</f>
        <v>#REF!</v>
      </c>
      <c r="Y283" s="8" t="e">
        <f>IF(R283&lt;&gt;"",IF(R283=1,"",COUNTIFS($O$112:$O$1378,"&gt;40",#REF!,#REF!)),"")</f>
        <v>#REF!</v>
      </c>
      <c r="Z283" s="8" t="s">
        <v>51</v>
      </c>
      <c r="AA283" s="8"/>
      <c r="AB283" s="8"/>
      <c r="AC283" s="8"/>
      <c r="AD283" s="8"/>
      <c r="AE283" s="8"/>
      <c r="AF283" s="8"/>
      <c r="AG283" s="8"/>
      <c r="AH283" s="8"/>
    </row>
    <row r="284" spans="1:34" s="8" customFormat="1" x14ac:dyDescent="0.25">
      <c r="A284" s="7">
        <f t="shared" si="14"/>
        <v>63970</v>
      </c>
      <c r="B284" s="11" t="str">
        <f t="shared" si="15"/>
        <v>20171021174610</v>
      </c>
      <c r="C284" s="7" t="str">
        <f t="shared" si="16"/>
        <v>20171021</v>
      </c>
      <c r="D284" s="7">
        <v>2017</v>
      </c>
      <c r="E284" s="7">
        <v>10</v>
      </c>
      <c r="F284" s="7">
        <v>21</v>
      </c>
      <c r="G284" s="7">
        <v>17</v>
      </c>
      <c r="H284" s="7">
        <v>46</v>
      </c>
      <c r="I284" s="7">
        <v>10</v>
      </c>
      <c r="J284" s="7">
        <v>617</v>
      </c>
      <c r="K284" s="7" t="s">
        <v>37</v>
      </c>
      <c r="L284" s="7" t="e">
        <f>IF(#REF!=#REF!,IF(K284="Stroke",IF(K285="Stroke",IF((J285-J284)&lt;0,1000+J285-J284,J285-J284),""),""),"")</f>
        <v>#REF!</v>
      </c>
      <c r="M284" s="7" t="s">
        <v>21</v>
      </c>
      <c r="N284" s="7" t="s">
        <v>27</v>
      </c>
      <c r="O284" s="7">
        <v>3</v>
      </c>
      <c r="P284" s="7" t="e">
        <f>IF(#REF!=#REF!,IF(K284="Stroke",IF(K285="Stroke",IF(#REF!=#REF!,IF(Q284=Q285,IF((J285-J284)&lt;0,1000+J285-J284-O284,J285-J284-O284),""),""),""),""),"")</f>
        <v>#REF!</v>
      </c>
      <c r="Q284" s="7">
        <v>1</v>
      </c>
      <c r="R284" s="7" t="e">
        <f>IF(#REF!&lt;&gt;#REF!,COUNTIFS($K$112:$K$1378,$K$112,#REF!,#REF!),"")</f>
        <v>#REF!</v>
      </c>
      <c r="S284" s="7" t="e">
        <f>IF(AND(#REF!&lt;&gt;#REF!,#REF!=#REF!,M284="positive",M285="negative"),1,"")</f>
        <v>#REF!</v>
      </c>
      <c r="T284" s="7" t="e">
        <f>IF(AND(#REF!=#REF!,K:K="stroke",M:M="positive",S284&lt;&gt;"1"),1,"")</f>
        <v>#REF!</v>
      </c>
      <c r="U284" s="7" t="e">
        <f>IF((AND(R284&lt;&gt;"",W284&lt;&gt;1,K:K="stroke",M:M="negative",#REF!=#REF!)),IF(W284&lt;&gt;0,"",1),"")</f>
        <v>#REF!</v>
      </c>
      <c r="V284" s="7" t="e">
        <f t="shared" ref="V284:V315" si="17">IF(R284="","",(SUM(S284:U284)+W284))</f>
        <v>#REF!</v>
      </c>
      <c r="W284" s="7" t="e">
        <f>IF(#REF!&lt;&gt;#REF!,COUNTIFS($K$112:$K$1378,"up",#REF!,#REF!),"")</f>
        <v>#REF!</v>
      </c>
      <c r="X284" s="7" t="e">
        <f>IF(#REF!&lt;&gt;#REF!,COUNTIFS($K$112:$K$1378,"SRS",#REF!,#REF!),"")</f>
        <v>#REF!</v>
      </c>
      <c r="Y284" s="7" t="e">
        <f>IF(R284&lt;&gt;"",IF(R284=1,"",COUNTIFS($O$112:$O$1378,"&gt;40",#REF!,#REF!)),"")</f>
        <v>#REF!</v>
      </c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s="7" customFormat="1" x14ac:dyDescent="0.25">
      <c r="A285" s="7">
        <f t="shared" si="14"/>
        <v>64347</v>
      </c>
      <c r="B285" s="11" t="str">
        <f t="shared" si="15"/>
        <v>20171021175227</v>
      </c>
      <c r="C285" s="7" t="str">
        <f t="shared" si="16"/>
        <v>20171021</v>
      </c>
      <c r="D285" s="7">
        <v>2017</v>
      </c>
      <c r="E285" s="7">
        <v>10</v>
      </c>
      <c r="F285" s="7">
        <v>21</v>
      </c>
      <c r="G285" s="7">
        <v>17</v>
      </c>
      <c r="H285" s="7">
        <v>52</v>
      </c>
      <c r="I285" s="7">
        <v>27</v>
      </c>
      <c r="J285" s="7">
        <v>828</v>
      </c>
      <c r="K285" s="7" t="s">
        <v>40</v>
      </c>
      <c r="L285" s="7" t="e">
        <f>IF(#REF!=#REF!,IF(K285="Stroke",IF(K286="Stroke",IF((J286-J285)&lt;0,1000+J286-J285,J286-J285),""),""),"")</f>
        <v>#REF!</v>
      </c>
      <c r="M285" s="7" t="s">
        <v>21</v>
      </c>
      <c r="N285" s="7" t="s">
        <v>27</v>
      </c>
      <c r="O285" s="7">
        <v>0</v>
      </c>
      <c r="P285" s="7" t="e">
        <f>IF(#REF!=#REF!,IF(K285="Stroke",IF(K286="Stroke",IF(#REF!=#REF!,IF(Q285=Q286,IF((J286-J285)&lt;0,1000+J286-J285-O285,J286-J285-O285),""),""),""),""),"")</f>
        <v>#REF!</v>
      </c>
      <c r="Q285" s="7">
        <v>1</v>
      </c>
      <c r="R285" s="7" t="e">
        <f>IF(#REF!&lt;&gt;#REF!,COUNTIFS($K$112:$K$1378,$K$112,#REF!,#REF!),"")</f>
        <v>#REF!</v>
      </c>
      <c r="S285" s="7" t="e">
        <f>IF(AND(#REF!&lt;&gt;#REF!,#REF!=#REF!,M285="positive",M286="negative"),1,"")</f>
        <v>#REF!</v>
      </c>
      <c r="T285" s="7" t="e">
        <f>IF(AND(#REF!=#REF!,K:K="stroke",M:M="positive",S285&lt;&gt;"1"),1,"")</f>
        <v>#REF!</v>
      </c>
      <c r="U285" s="7" t="e">
        <f>IF((AND(R285&lt;&gt;"",W285&lt;&gt;1,K:K="stroke",M:M="negative",#REF!=#REF!)),IF(W285&lt;&gt;0,"",1),"")</f>
        <v>#REF!</v>
      </c>
      <c r="V285" s="7" t="e">
        <f t="shared" si="17"/>
        <v>#REF!</v>
      </c>
      <c r="W285" s="7" t="e">
        <f>IF(#REF!&lt;&gt;#REF!,COUNTIFS($K$112:$K$1378,"up",#REF!,#REF!),"")</f>
        <v>#REF!</v>
      </c>
      <c r="X285" s="7" t="e">
        <f>IF(#REF!&lt;&gt;#REF!,COUNTIFS($K$112:$K$1378,"SRS",#REF!,#REF!),"")</f>
        <v>#REF!</v>
      </c>
      <c r="Y285" s="7" t="e">
        <f>IF(R285&lt;&gt;"",IF(R285=1,"",COUNTIFS($O$112:$O$1378,"&gt;40",#REF!,#REF!)),"")</f>
        <v>#REF!</v>
      </c>
    </row>
    <row r="286" spans="1:34" s="7" customFormat="1" x14ac:dyDescent="0.25">
      <c r="A286" s="8">
        <f t="shared" si="14"/>
        <v>64347</v>
      </c>
      <c r="B286" s="14" t="str">
        <f t="shared" si="15"/>
        <v>20171021175227</v>
      </c>
      <c r="C286" s="8" t="str">
        <f t="shared" si="16"/>
        <v>20171021</v>
      </c>
      <c r="D286" s="8">
        <v>2017</v>
      </c>
      <c r="E286" s="8">
        <v>10</v>
      </c>
      <c r="F286" s="8">
        <v>21</v>
      </c>
      <c r="G286" s="8">
        <v>17</v>
      </c>
      <c r="H286" s="8">
        <v>52</v>
      </c>
      <c r="I286" s="8">
        <v>27</v>
      </c>
      <c r="J286" s="8">
        <v>985</v>
      </c>
      <c r="K286" s="8" t="s">
        <v>37</v>
      </c>
      <c r="L286" s="8" t="e">
        <f>IF(#REF!=#REF!,IF(K286="Stroke",IF(K287="Stroke",IF((J287-J286)&lt;0,1000+J287-J286,J287-J286),""),""),"")</f>
        <v>#REF!</v>
      </c>
      <c r="M286" s="8" t="s">
        <v>21</v>
      </c>
      <c r="N286" s="8" t="s">
        <v>27</v>
      </c>
      <c r="O286" s="8">
        <v>300</v>
      </c>
      <c r="P286" s="8" t="e">
        <f>IF(#REF!=#REF!,IF(K286="Stroke",IF(K287="Stroke",IF(#REF!=#REF!,IF(Q286=Q287,IF((J287-J286)&lt;0,1000+J287-J286-O286,J287-J286-O286),""),""),""),""),"")</f>
        <v>#REF!</v>
      </c>
      <c r="Q286" s="8">
        <v>1</v>
      </c>
      <c r="R286" s="8" t="e">
        <f>IF(#REF!&lt;&gt;#REF!,COUNTIFS($K$112:$K$1378,$K$112,#REF!,#REF!),"")</f>
        <v>#REF!</v>
      </c>
      <c r="S286" s="8" t="e">
        <f>IF(AND(#REF!&lt;&gt;#REF!,#REF!=#REF!,M286="positive",M287="negative"),1,"")</f>
        <v>#REF!</v>
      </c>
      <c r="T286" s="8" t="e">
        <f>IF(AND(#REF!=#REF!,K:K="stroke",M:M="positive",S286&lt;&gt;"1"),1,"")</f>
        <v>#REF!</v>
      </c>
      <c r="U286" s="8" t="e">
        <f>IF((AND(R286&lt;&gt;"",W286&lt;&gt;1,K:K="stroke",M:M="negative",#REF!=#REF!)),IF(W286&lt;&gt;0,"",1),"")</f>
        <v>#REF!</v>
      </c>
      <c r="V286" s="8" t="e">
        <f t="shared" si="17"/>
        <v>#REF!</v>
      </c>
      <c r="W286" s="8" t="e">
        <f>IF(#REF!&lt;&gt;#REF!,COUNTIFS($K$112:$K$1378,"up",#REF!,#REF!),"")</f>
        <v>#REF!</v>
      </c>
      <c r="X286" s="8" t="e">
        <f>IF(#REF!&lt;&gt;#REF!,COUNTIFS($K$112:$K$1378,"SRS",#REF!,#REF!),"")</f>
        <v>#REF!</v>
      </c>
      <c r="Y286" s="8" t="e">
        <f>IF(R286&lt;&gt;"",IF(R286=1,"",COUNTIFS($O$112:$O$1378,"&gt;40",#REF!,#REF!)),"")</f>
        <v>#REF!</v>
      </c>
      <c r="Z286" s="8"/>
      <c r="AA286" s="8"/>
      <c r="AB286" s="8"/>
      <c r="AC286" s="8"/>
      <c r="AD286" s="8"/>
      <c r="AE286" s="8"/>
      <c r="AF286" s="8"/>
      <c r="AG286" s="8"/>
      <c r="AH286" s="8"/>
    </row>
    <row r="287" spans="1:34" s="7" customFormat="1" x14ac:dyDescent="0.25">
      <c r="A287" s="7">
        <f t="shared" si="14"/>
        <v>65454</v>
      </c>
      <c r="B287" s="11" t="str">
        <f t="shared" si="15"/>
        <v>20171021181054</v>
      </c>
      <c r="C287" s="7" t="str">
        <f t="shared" si="16"/>
        <v>20171021</v>
      </c>
      <c r="D287" s="7">
        <v>2017</v>
      </c>
      <c r="E287" s="7">
        <v>10</v>
      </c>
      <c r="F287" s="7">
        <v>21</v>
      </c>
      <c r="G287" s="7">
        <v>18</v>
      </c>
      <c r="H287" s="7">
        <v>10</v>
      </c>
      <c r="I287" s="7">
        <v>54</v>
      </c>
      <c r="J287" s="7">
        <v>463</v>
      </c>
      <c r="K287" s="7" t="s">
        <v>44</v>
      </c>
      <c r="L287" s="7" t="e">
        <f>IF(#REF!=#REF!,IF(K287="Stroke",IF(K288="Stroke",IF((J288-J287)&lt;0,1000+J288-J287,J288-J287),""),""),"")</f>
        <v>#REF!</v>
      </c>
      <c r="M287" s="7" t="s">
        <v>21</v>
      </c>
      <c r="N287" s="7" t="s">
        <v>27</v>
      </c>
      <c r="O287" s="7">
        <v>681</v>
      </c>
      <c r="P287" s="7" t="e">
        <f>IF(#REF!=#REF!,IF(K287="Stroke",IF(K288="Stroke",IF(#REF!=#REF!,IF(Q287=Q288,IF((J288-J287)&lt;0,1000+J288-J287-O287,J288-J287-O287),""),""),""),""),"")</f>
        <v>#REF!</v>
      </c>
      <c r="Q287" s="7">
        <v>1</v>
      </c>
      <c r="R287" s="7" t="e">
        <f>IF(#REF!&lt;&gt;#REF!,COUNTIFS($K$112:$K$1378,$K$112,#REF!,#REF!),"")</f>
        <v>#REF!</v>
      </c>
      <c r="S287" s="7" t="e">
        <f>IF(AND(#REF!&lt;&gt;#REF!,#REF!=#REF!,M287="positive",M288="negative"),1,"")</f>
        <v>#REF!</v>
      </c>
      <c r="T287" s="7" t="e">
        <f>IF(AND(#REF!=#REF!,K:K="stroke",M:M="positive",S287&lt;&gt;"1"),1,"")</f>
        <v>#REF!</v>
      </c>
      <c r="U287" s="7" t="e">
        <f>IF((AND(R287&lt;&gt;"",W287&lt;&gt;1,K:K="stroke",M:M="negative",#REF!=#REF!)),IF(W287&lt;&gt;0,"",1),"")</f>
        <v>#REF!</v>
      </c>
      <c r="V287" s="7" t="e">
        <f t="shared" si="17"/>
        <v>#REF!</v>
      </c>
      <c r="W287" s="7" t="e">
        <f>IF(#REF!&lt;&gt;#REF!,COUNTIFS($K$112:$K$1378,"up",#REF!,#REF!),"")</f>
        <v>#REF!</v>
      </c>
      <c r="X287" s="7" t="e">
        <f>IF(#REF!&lt;&gt;#REF!,COUNTIFS($K$112:$K$1378,"SRS",#REF!,#REF!),"")</f>
        <v>#REF!</v>
      </c>
      <c r="Y287" s="7" t="e">
        <f>IF(R287&lt;&gt;"",IF(R287=1,"",COUNTIFS($O$112:$O$1378,"&gt;40",#REF!,#REF!)),"")</f>
        <v>#REF!</v>
      </c>
      <c r="Z287" s="7" t="s">
        <v>52</v>
      </c>
    </row>
    <row r="288" spans="1:34" s="8" customFormat="1" x14ac:dyDescent="0.25">
      <c r="A288" s="16">
        <f t="shared" si="14"/>
        <v>65454</v>
      </c>
      <c r="B288" s="18" t="str">
        <f t="shared" si="15"/>
        <v>20171021181054</v>
      </c>
      <c r="C288" s="16" t="str">
        <f t="shared" si="16"/>
        <v>20171021</v>
      </c>
      <c r="D288" s="16">
        <v>2017</v>
      </c>
      <c r="E288" s="16">
        <v>10</v>
      </c>
      <c r="F288" s="16">
        <v>21</v>
      </c>
      <c r="G288" s="16">
        <v>18</v>
      </c>
      <c r="H288" s="16">
        <v>10</v>
      </c>
      <c r="I288" s="16">
        <v>54</v>
      </c>
      <c r="J288" s="16">
        <v>830</v>
      </c>
      <c r="K288" s="19" t="s">
        <v>47</v>
      </c>
      <c r="L288" s="8" t="e">
        <f>IF(#REF!=#REF!,IF(K288="Stroke",IF(K289="Stroke",IF((J289-J288)&lt;0,1000+J289-J288,J289-J288),""),""),"")</f>
        <v>#REF!</v>
      </c>
      <c r="M288" s="8" t="s">
        <v>21</v>
      </c>
      <c r="N288" s="16" t="s">
        <v>27</v>
      </c>
      <c r="O288" s="16">
        <v>0</v>
      </c>
      <c r="P288" s="8" t="e">
        <f>IF(#REF!=#REF!,IF(K288="Stroke",IF(K289="Stroke",IF(#REF!=#REF!,IF(Q288=Q289,IF((J289-J288)&lt;0,1000+J289-J288-O288,J289-J288-O288),""),""),""),""),"")</f>
        <v>#REF!</v>
      </c>
      <c r="Q288" s="16">
        <v>1</v>
      </c>
      <c r="R288" s="8" t="e">
        <f>IF(#REF!&lt;&gt;#REF!,COUNTIFS($K$112:$K$1378,$K$112,#REF!,#REF!),"")</f>
        <v>#REF!</v>
      </c>
      <c r="S288" s="8" t="e">
        <f>IF(AND(#REF!&lt;&gt;#REF!,#REF!=#REF!,M288="positive",M289="negative"),1,"")</f>
        <v>#REF!</v>
      </c>
      <c r="T288" s="8" t="e">
        <f>IF(AND(#REF!=#REF!,K:K="stroke",M:M="positive",S288&lt;&gt;"1"),1,"")</f>
        <v>#REF!</v>
      </c>
      <c r="U288" s="8" t="e">
        <f>IF((AND(R288&lt;&gt;"",W288&lt;&gt;1,K:K="stroke",M:M="negative",#REF!=#REF!)),IF(W288&lt;&gt;0,"",1),"")</f>
        <v>#REF!</v>
      </c>
      <c r="V288" s="8" t="e">
        <f t="shared" si="17"/>
        <v>#REF!</v>
      </c>
      <c r="W288" s="8" t="e">
        <f>IF(#REF!&lt;&gt;#REF!,COUNTIFS($K$112:$K$1378,"up",#REF!,#REF!),"")</f>
        <v>#REF!</v>
      </c>
      <c r="X288" s="8" t="e">
        <f>IF(#REF!&lt;&gt;#REF!,COUNTIFS($K$112:$K$1378,"SRS",#REF!,#REF!),"")</f>
        <v>#REF!</v>
      </c>
      <c r="Y288" s="8" t="e">
        <f>IF(R288&lt;&gt;"",IF(R288=1,"",COUNTIFS($O$112:$O$1378,"&gt;40",#REF!,#REF!)),"")</f>
        <v>#REF!</v>
      </c>
      <c r="Z288" s="16" t="s">
        <v>53</v>
      </c>
      <c r="AA288" s="16"/>
      <c r="AB288" s="16"/>
      <c r="AC288" s="16"/>
      <c r="AD288" s="16"/>
      <c r="AE288" s="16"/>
      <c r="AF288" s="16"/>
      <c r="AG288" s="16"/>
      <c r="AH288" s="16"/>
    </row>
    <row r="289" spans="1:34" s="8" customFormat="1" x14ac:dyDescent="0.25">
      <c r="A289" s="16">
        <f t="shared" si="14"/>
        <v>65454</v>
      </c>
      <c r="B289" s="18" t="str">
        <f t="shared" si="15"/>
        <v>20171021181054</v>
      </c>
      <c r="C289" s="16" t="str">
        <f t="shared" si="16"/>
        <v>20171021</v>
      </c>
      <c r="D289" s="16">
        <v>2017</v>
      </c>
      <c r="E289" s="16">
        <v>10</v>
      </c>
      <c r="F289" s="16">
        <v>21</v>
      </c>
      <c r="G289" s="16">
        <v>18</v>
      </c>
      <c r="H289" s="16">
        <v>10</v>
      </c>
      <c r="I289" s="16">
        <v>54</v>
      </c>
      <c r="J289" s="16">
        <v>906</v>
      </c>
      <c r="K289" s="19" t="s">
        <v>47</v>
      </c>
      <c r="L289" s="8" t="e">
        <f>IF(#REF!=#REF!,IF(K289="Stroke",IF(K290="Stroke",IF((J290-J289)&lt;0,1000+J290-J289,J290-J289),""),""),"")</f>
        <v>#REF!</v>
      </c>
      <c r="M289" s="8" t="s">
        <v>21</v>
      </c>
      <c r="N289" s="16" t="s">
        <v>27</v>
      </c>
      <c r="O289" s="16">
        <v>0</v>
      </c>
      <c r="P289" s="8" t="e">
        <f>IF(#REF!=#REF!,IF(K289="Stroke",IF(K290="Stroke",IF(#REF!=#REF!,IF(Q289=Q290,IF((J290-J289)&lt;0,1000+J290-J289-O289,J290-J289-O289),""),""),""),""),"")</f>
        <v>#REF!</v>
      </c>
      <c r="Q289" s="16">
        <v>1</v>
      </c>
      <c r="R289" s="8" t="e">
        <f>IF(#REF!&lt;&gt;#REF!,COUNTIFS($K$112:$K$1378,$K$112,#REF!,#REF!),"")</f>
        <v>#REF!</v>
      </c>
      <c r="S289" s="8" t="e">
        <f>IF(AND(#REF!&lt;&gt;#REF!,#REF!=#REF!,M289="positive",M290="negative"),1,"")</f>
        <v>#REF!</v>
      </c>
      <c r="T289" s="8" t="e">
        <f>IF(AND(#REF!=#REF!,K:K="stroke",M:M="positive",S289&lt;&gt;"1"),1,"")</f>
        <v>#REF!</v>
      </c>
      <c r="U289" s="8" t="e">
        <f>IF((AND(R289&lt;&gt;"",W289&lt;&gt;1,K:K="stroke",M:M="negative",#REF!=#REF!)),IF(W289&lt;&gt;0,"",1),"")</f>
        <v>#REF!</v>
      </c>
      <c r="V289" s="8" t="e">
        <f t="shared" si="17"/>
        <v>#REF!</v>
      </c>
      <c r="W289" s="8" t="e">
        <f>IF(#REF!&lt;&gt;#REF!,COUNTIFS($K$112:$K$1378,"up",#REF!,#REF!),"")</f>
        <v>#REF!</v>
      </c>
      <c r="X289" s="8" t="e">
        <f>IF(#REF!&lt;&gt;#REF!,COUNTIFS($K$112:$K$1378,"SRS",#REF!,#REF!),"")</f>
        <v>#REF!</v>
      </c>
      <c r="Y289" s="8" t="e">
        <f>IF(R289&lt;&gt;"",IF(R289=1,"",COUNTIFS($O$112:$O$1378,"&gt;40",#REF!,#REF!)),"")</f>
        <v>#REF!</v>
      </c>
      <c r="Z289" s="16" t="s">
        <v>54</v>
      </c>
      <c r="AA289" s="16"/>
      <c r="AB289" s="16"/>
      <c r="AC289" s="16"/>
      <c r="AD289" s="16"/>
      <c r="AE289" s="16"/>
      <c r="AF289" s="16"/>
      <c r="AG289" s="16"/>
      <c r="AH289" s="16"/>
    </row>
    <row r="290" spans="1:34" s="8" customFormat="1" x14ac:dyDescent="0.25">
      <c r="A290" s="16">
        <f t="shared" si="14"/>
        <v>65455</v>
      </c>
      <c r="B290" s="18" t="str">
        <f t="shared" si="15"/>
        <v>20171021181055</v>
      </c>
      <c r="C290" s="16" t="str">
        <f t="shared" si="16"/>
        <v>20171021</v>
      </c>
      <c r="D290" s="16">
        <v>2017</v>
      </c>
      <c r="E290" s="16">
        <v>10</v>
      </c>
      <c r="F290" s="16">
        <v>21</v>
      </c>
      <c r="G290" s="16">
        <v>18</v>
      </c>
      <c r="H290" s="16">
        <v>10</v>
      </c>
      <c r="I290" s="16">
        <v>55</v>
      </c>
      <c r="J290" s="16">
        <v>99</v>
      </c>
      <c r="K290" s="19" t="s">
        <v>47</v>
      </c>
      <c r="L290" s="8" t="e">
        <f>IF(#REF!=#REF!,IF(K290="Stroke",IF(K291="Stroke",IF((J291-J290)&lt;0,1000+J291-J290,J291-J290),""),""),"")</f>
        <v>#REF!</v>
      </c>
      <c r="M290" s="8" t="s">
        <v>21</v>
      </c>
      <c r="N290" s="16" t="s">
        <v>27</v>
      </c>
      <c r="O290" s="16">
        <v>0</v>
      </c>
      <c r="P290" s="8" t="e">
        <f>IF(#REF!=#REF!,IF(K290="Stroke",IF(K291="Stroke",IF(#REF!=#REF!,IF(Q290=Q291,IF((J291-J290)&lt;0,1000+J291-J290-O290,J291-J290-O290),""),""),""),""),"")</f>
        <v>#REF!</v>
      </c>
      <c r="Q290" s="16">
        <v>1</v>
      </c>
      <c r="R290" s="8" t="e">
        <f>IF(#REF!&lt;&gt;#REF!,COUNTIFS($K$112:$K$1378,$K$112,#REF!,#REF!),"")</f>
        <v>#REF!</v>
      </c>
      <c r="S290" s="8" t="e">
        <f>IF(AND(#REF!&lt;&gt;#REF!,#REF!=#REF!,M290="positive",M291="negative"),1,"")</f>
        <v>#REF!</v>
      </c>
      <c r="T290" s="8" t="e">
        <f>IF(AND(#REF!=#REF!,K:K="stroke",M:M="positive",S290&lt;&gt;"1"),1,"")</f>
        <v>#REF!</v>
      </c>
      <c r="U290" s="8" t="e">
        <f>IF((AND(R290&lt;&gt;"",W290&lt;&gt;1,K:K="stroke",M:M="negative",#REF!=#REF!)),IF(W290&lt;&gt;0,"",1),"")</f>
        <v>#REF!</v>
      </c>
      <c r="V290" s="8" t="e">
        <f t="shared" si="17"/>
        <v>#REF!</v>
      </c>
      <c r="W290" s="8" t="e">
        <f>IF(#REF!&lt;&gt;#REF!,COUNTIFS($K$112:$K$1378,"up",#REF!,#REF!),"")</f>
        <v>#REF!</v>
      </c>
      <c r="X290" s="8" t="e">
        <f>IF(#REF!&lt;&gt;#REF!,COUNTIFS($K$112:$K$1378,"SRS",#REF!,#REF!),"")</f>
        <v>#REF!</v>
      </c>
      <c r="Y290" s="8" t="e">
        <f>IF(R290&lt;&gt;"",IF(R290=1,"",COUNTIFS($O$112:$O$1378,"&gt;40",#REF!,#REF!)),"")</f>
        <v>#REF!</v>
      </c>
      <c r="Z290" s="16"/>
      <c r="AA290" s="16"/>
      <c r="AB290" s="16"/>
      <c r="AC290" s="16"/>
      <c r="AD290" s="16"/>
      <c r="AE290" s="16"/>
      <c r="AF290" s="16"/>
      <c r="AG290" s="16"/>
      <c r="AH290" s="16"/>
    </row>
    <row r="291" spans="1:34" s="8" customFormat="1" x14ac:dyDescent="0.25">
      <c r="A291" s="7">
        <f t="shared" si="14"/>
        <v>65699</v>
      </c>
      <c r="B291" s="11" t="str">
        <f t="shared" si="15"/>
        <v>20171021181459</v>
      </c>
      <c r="C291" s="7" t="str">
        <f t="shared" si="16"/>
        <v>20171021</v>
      </c>
      <c r="D291" s="7">
        <v>2017</v>
      </c>
      <c r="E291" s="7">
        <v>10</v>
      </c>
      <c r="F291" s="7">
        <v>21</v>
      </c>
      <c r="G291" s="7">
        <v>18</v>
      </c>
      <c r="H291" s="7">
        <v>14</v>
      </c>
      <c r="I291" s="7">
        <v>59</v>
      </c>
      <c r="J291" s="7">
        <v>297</v>
      </c>
      <c r="K291" s="20" t="s">
        <v>44</v>
      </c>
      <c r="L291" s="7" t="e">
        <f>IF(#REF!=#REF!,IF(K291="Stroke",IF(K292="Stroke",IF((J292-J291)&lt;0,1000+J292-J291,J292-J291),""),""),"")</f>
        <v>#REF!</v>
      </c>
      <c r="M291" s="20" t="s">
        <v>20</v>
      </c>
      <c r="N291" s="7" t="s">
        <v>27</v>
      </c>
      <c r="O291" s="7">
        <v>256</v>
      </c>
      <c r="P291" s="7" t="e">
        <f>IF(#REF!=#REF!,IF(K291="Stroke",IF(K292="Stroke",IF(#REF!=#REF!,IF(Q291=Q292,IF((J292-J291)&lt;0,1000+J292-J291-O291,J292-J291-O291),""),""),""),""),"")</f>
        <v>#REF!</v>
      </c>
      <c r="Q291" s="7">
        <v>1</v>
      </c>
      <c r="R291" s="7" t="e">
        <f>IF(#REF!&lt;&gt;#REF!,COUNTIFS($K$112:$K$1378,$K$112,#REF!,#REF!),"")</f>
        <v>#REF!</v>
      </c>
      <c r="S291" s="7" t="e">
        <f>IF(AND(#REF!&lt;&gt;#REF!,#REF!=#REF!,M291="positive",M292="negative"),1,"")</f>
        <v>#REF!</v>
      </c>
      <c r="T291" s="7" t="e">
        <f>IF(AND(#REF!=#REF!,K:K="stroke",M:M="positive",S291&lt;&gt;"1"),1,"")</f>
        <v>#REF!</v>
      </c>
      <c r="U291" s="7" t="e">
        <f>IF((AND(R291&lt;&gt;"",W291&lt;&gt;1,K:K="stroke",M:M="negative",#REF!=#REF!)),IF(W291&lt;&gt;0,"",1),"")</f>
        <v>#REF!</v>
      </c>
      <c r="V291" s="7" t="e">
        <f t="shared" si="17"/>
        <v>#REF!</v>
      </c>
      <c r="W291" s="7" t="e">
        <f>IF(#REF!&lt;&gt;#REF!,COUNTIFS($K$112:$K$1378,"up",#REF!,#REF!),"")</f>
        <v>#REF!</v>
      </c>
      <c r="X291" s="7" t="e">
        <f>IF(#REF!&lt;&gt;#REF!,COUNTIFS($K$112:$K$1378,"SRS",#REF!,#REF!),"")</f>
        <v>#REF!</v>
      </c>
      <c r="Y291" s="7" t="e">
        <f>IF(R291&lt;&gt;"",IF(R291=1,"",COUNTIFS($O$112:$O$1378,"&gt;40",#REF!,#REF!)),"")</f>
        <v>#REF!</v>
      </c>
      <c r="Z291" s="7" t="s">
        <v>55</v>
      </c>
      <c r="AA291" s="7"/>
      <c r="AB291" s="7"/>
      <c r="AC291" s="7"/>
      <c r="AD291" s="7"/>
      <c r="AE291" s="7"/>
      <c r="AF291" s="7"/>
      <c r="AG291" s="7"/>
      <c r="AH291" s="7"/>
    </row>
    <row r="292" spans="1:34" s="8" customFormat="1" x14ac:dyDescent="0.25">
      <c r="A292" s="7">
        <f t="shared" si="14"/>
        <v>66745</v>
      </c>
      <c r="B292" s="11" t="str">
        <f t="shared" si="15"/>
        <v>20171021183225</v>
      </c>
      <c r="C292" s="7" t="str">
        <f t="shared" si="16"/>
        <v>20171021</v>
      </c>
      <c r="D292" s="7">
        <v>2017</v>
      </c>
      <c r="E292" s="7">
        <v>10</v>
      </c>
      <c r="F292" s="7">
        <v>21</v>
      </c>
      <c r="G292" s="7">
        <v>18</v>
      </c>
      <c r="H292" s="7">
        <v>32</v>
      </c>
      <c r="I292" s="7">
        <v>25</v>
      </c>
      <c r="J292" s="7">
        <v>981</v>
      </c>
      <c r="K292" s="7" t="s">
        <v>37</v>
      </c>
      <c r="L292" s="7" t="e">
        <f>IF(#REF!=#REF!,IF(K292="Stroke",IF(K293="Stroke",IF((J293-J292)&lt;0,1000+J293-J292,J293-J292),""),""),"")</f>
        <v>#REF!</v>
      </c>
      <c r="M292" s="7" t="s">
        <v>21</v>
      </c>
      <c r="N292" s="7" t="s">
        <v>27</v>
      </c>
      <c r="O292" s="7">
        <v>7</v>
      </c>
      <c r="P292" s="7" t="e">
        <f>IF(#REF!=#REF!,IF(K292="Stroke",IF(K293="Stroke",IF(#REF!=#REF!,IF(Q292=Q293,IF((J293-J292)&lt;0,1000+J293-J292-O292,J293-J292-O292),""),""),""),""),"")</f>
        <v>#REF!</v>
      </c>
      <c r="Q292" s="7">
        <v>1</v>
      </c>
      <c r="R292" s="7" t="e">
        <f>IF(#REF!&lt;&gt;#REF!,COUNTIFS($K$112:$K$1378,$K$112,#REF!,#REF!),"")</f>
        <v>#REF!</v>
      </c>
      <c r="S292" s="7" t="e">
        <f>IF(AND(#REF!&lt;&gt;#REF!,#REF!=#REF!,M292="positive",M293="negative"),1,"")</f>
        <v>#REF!</v>
      </c>
      <c r="T292" s="7" t="e">
        <f>IF(AND(#REF!=#REF!,K:K="stroke",M:M="positive",S292&lt;&gt;"1"),1,"")</f>
        <v>#REF!</v>
      </c>
      <c r="U292" s="7" t="e">
        <f>IF((AND(R292&lt;&gt;"",W292&lt;&gt;1,K:K="stroke",M:M="negative",#REF!=#REF!)),IF(W292&lt;&gt;0,"",1),"")</f>
        <v>#REF!</v>
      </c>
      <c r="V292" s="7" t="e">
        <f t="shared" si="17"/>
        <v>#REF!</v>
      </c>
      <c r="W292" s="7" t="e">
        <f>IF(#REF!&lt;&gt;#REF!,COUNTIFS($K$112:$K$1378,"up",#REF!,#REF!),"")</f>
        <v>#REF!</v>
      </c>
      <c r="X292" s="7" t="e">
        <f>IF(#REF!&lt;&gt;#REF!,COUNTIFS($K$112:$K$1378,"SRS",#REF!,#REF!),"")</f>
        <v>#REF!</v>
      </c>
      <c r="Y292" s="7" t="e">
        <f>IF(R292&lt;&gt;"",IF(R292=1,"",COUNTIFS($O$112:$O$1378,"&gt;40",#REF!,#REF!)),"")</f>
        <v>#REF!</v>
      </c>
      <c r="Z292" s="7" t="s">
        <v>57</v>
      </c>
      <c r="AA292" s="7"/>
      <c r="AB292" s="7"/>
      <c r="AC292" s="7"/>
      <c r="AD292" s="7"/>
      <c r="AE292" s="7"/>
      <c r="AF292" s="7"/>
      <c r="AG292" s="7"/>
      <c r="AH292" s="7"/>
    </row>
    <row r="293" spans="1:34" s="8" customFormat="1" x14ac:dyDescent="0.25">
      <c r="A293" s="16">
        <f t="shared" si="14"/>
        <v>66745</v>
      </c>
      <c r="B293" s="18" t="str">
        <f t="shared" si="15"/>
        <v>20171021183225</v>
      </c>
      <c r="C293" s="8" t="str">
        <f t="shared" si="16"/>
        <v>20171021</v>
      </c>
      <c r="D293" s="8">
        <v>2017</v>
      </c>
      <c r="E293" s="8">
        <v>10</v>
      </c>
      <c r="F293" s="8">
        <v>21</v>
      </c>
      <c r="G293" s="8">
        <v>18</v>
      </c>
      <c r="H293" s="8">
        <v>32</v>
      </c>
      <c r="I293" s="16">
        <v>25</v>
      </c>
      <c r="J293" s="16">
        <v>988</v>
      </c>
      <c r="K293" s="16" t="s">
        <v>40</v>
      </c>
      <c r="L293" s="8" t="e">
        <f>IF(#REF!=#REF!,IF(K293="Stroke",IF(K294="Stroke",IF((J294-J293)&lt;0,1000+J294-J293,J294-J293),""),""),"")</f>
        <v>#REF!</v>
      </c>
      <c r="M293" s="16"/>
      <c r="N293" s="8" t="s">
        <v>27</v>
      </c>
      <c r="O293" s="16">
        <v>0</v>
      </c>
      <c r="P293" s="8" t="e">
        <f>IF(#REF!=#REF!,IF(K293="Stroke",IF(K294="Stroke",IF(#REF!=#REF!,IF(Q293=Q294,IF((J294-J293)&lt;0,1000+J294-J293-O293,J294-J293-O293),""),""),""),""),"")</f>
        <v>#REF!</v>
      </c>
      <c r="Q293" s="16">
        <v>1</v>
      </c>
      <c r="R293" s="8" t="e">
        <f>IF(#REF!&lt;&gt;#REF!,COUNTIFS($K$112:$K$1378,$K$112,#REF!,#REF!),"")</f>
        <v>#REF!</v>
      </c>
      <c r="S293" s="8" t="e">
        <f>IF(AND(#REF!&lt;&gt;#REF!,#REF!=#REF!,M293="positive",M294="negative"),1,"")</f>
        <v>#REF!</v>
      </c>
      <c r="T293" s="8" t="e">
        <f>IF(AND(#REF!=#REF!,K:K="stroke",M:M="positive",S293&lt;&gt;"1"),1,"")</f>
        <v>#REF!</v>
      </c>
      <c r="U293" s="8" t="e">
        <f>IF((AND(R293&lt;&gt;"",W293&lt;&gt;1,K:K="stroke",M:M="negative",#REF!=#REF!)),IF(W293&lt;&gt;0,"",1),"")</f>
        <v>#REF!</v>
      </c>
      <c r="V293" s="8" t="e">
        <f t="shared" si="17"/>
        <v>#REF!</v>
      </c>
      <c r="W293" s="8" t="e">
        <f>IF(#REF!&lt;&gt;#REF!,COUNTIFS($K$112:$K$1378,"up",#REF!,#REF!),"")</f>
        <v>#REF!</v>
      </c>
      <c r="X293" s="8" t="e">
        <f>IF(#REF!&lt;&gt;#REF!,COUNTIFS($K$112:$K$1378,"SRS",#REF!,#REF!),"")</f>
        <v>#REF!</v>
      </c>
      <c r="Y293" s="8" t="e">
        <f>IF(R293&lt;&gt;"",IF(R293=1,"",COUNTIFS($O$112:$O$1378,"&gt;40",#REF!,#REF!)),"")</f>
        <v>#REF!</v>
      </c>
      <c r="Z293" s="16" t="s">
        <v>58</v>
      </c>
      <c r="AA293" s="16"/>
      <c r="AB293" s="16"/>
      <c r="AC293" s="16"/>
      <c r="AD293" s="16"/>
      <c r="AE293" s="16"/>
      <c r="AF293" s="16"/>
      <c r="AG293" s="16"/>
      <c r="AH293" s="16"/>
    </row>
    <row r="294" spans="1:34" s="8" customFormat="1" x14ac:dyDescent="0.25">
      <c r="A294" s="8">
        <f t="shared" si="14"/>
        <v>66746</v>
      </c>
      <c r="B294" s="14" t="str">
        <f t="shared" si="15"/>
        <v>20171021183226</v>
      </c>
      <c r="C294" s="8" t="str">
        <f t="shared" si="16"/>
        <v>20171021</v>
      </c>
      <c r="D294" s="8">
        <v>2017</v>
      </c>
      <c r="E294" s="8">
        <v>10</v>
      </c>
      <c r="F294" s="8">
        <v>21</v>
      </c>
      <c r="G294" s="8">
        <v>18</v>
      </c>
      <c r="H294" s="8">
        <v>32</v>
      </c>
      <c r="I294" s="8">
        <v>26</v>
      </c>
      <c r="J294" s="17">
        <v>16</v>
      </c>
      <c r="K294" s="8" t="s">
        <v>37</v>
      </c>
      <c r="L294" s="8" t="e">
        <f>IF(#REF!=#REF!,IF(K294="Stroke",IF(K295="Stroke",IF((J295-J294)&lt;0,1000+J295-J294,J295-J294),""),""),"")</f>
        <v>#REF!</v>
      </c>
      <c r="M294" s="8" t="s">
        <v>21</v>
      </c>
      <c r="N294" s="8" t="s">
        <v>27</v>
      </c>
      <c r="O294" s="16">
        <v>11</v>
      </c>
      <c r="P294" s="8" t="e">
        <f>IF(#REF!=#REF!,IF(K294="Stroke",IF(K295="Stroke",IF(#REF!=#REF!,IF(Q294=Q295,IF((J295-J294)&lt;0,1000+J295-J294-O294,J295-J294-O294),""),""),""),""),"")</f>
        <v>#REF!</v>
      </c>
      <c r="Q294" s="8">
        <v>1</v>
      </c>
      <c r="R294" s="8" t="e">
        <f>IF(#REF!&lt;&gt;#REF!,COUNTIFS($K$112:$K$1378,$K$112,#REF!,#REF!),"")</f>
        <v>#REF!</v>
      </c>
      <c r="S294" s="8" t="e">
        <f>IF(AND(#REF!&lt;&gt;#REF!,#REF!=#REF!,M294="positive",M295="negative"),1,"")</f>
        <v>#REF!</v>
      </c>
      <c r="T294" s="8" t="e">
        <f>IF(AND(#REF!=#REF!,K:K="stroke",M:M="positive",S294&lt;&gt;"1"),1,"")</f>
        <v>#REF!</v>
      </c>
      <c r="U294" s="8" t="e">
        <f>IF((AND(R294&lt;&gt;"",W294&lt;&gt;1,K:K="stroke",M:M="negative",#REF!=#REF!)),IF(W294&lt;&gt;0,"",1),"")</f>
        <v>#REF!</v>
      </c>
      <c r="V294" s="8" t="e">
        <f t="shared" si="17"/>
        <v>#REF!</v>
      </c>
      <c r="W294" s="8" t="e">
        <f>IF(#REF!&lt;&gt;#REF!,COUNTIFS($K$112:$K$1378,"up",#REF!,#REF!),"")</f>
        <v>#REF!</v>
      </c>
      <c r="X294" s="8" t="e">
        <f>IF(#REF!&lt;&gt;#REF!,COUNTIFS($K$112:$K$1378,"SRS",#REF!,#REF!),"")</f>
        <v>#REF!</v>
      </c>
      <c r="Y294" s="8" t="e">
        <f>IF(R294&lt;&gt;"",IF(R294=1,"",COUNTIFS($O$112:$O$1378,"&gt;40",#REF!,#REF!)),"")</f>
        <v>#REF!</v>
      </c>
    </row>
    <row r="295" spans="1:34" s="8" customFormat="1" x14ac:dyDescent="0.25">
      <c r="A295" s="8">
        <f t="shared" si="14"/>
        <v>66746</v>
      </c>
      <c r="B295" s="14" t="str">
        <f t="shared" si="15"/>
        <v>20171021183226</v>
      </c>
      <c r="C295" s="8" t="str">
        <f t="shared" si="16"/>
        <v>20171021</v>
      </c>
      <c r="D295" s="8">
        <v>2017</v>
      </c>
      <c r="E295" s="8">
        <v>10</v>
      </c>
      <c r="F295" s="8">
        <v>21</v>
      </c>
      <c r="G295" s="8">
        <v>18</v>
      </c>
      <c r="H295" s="8">
        <v>32</v>
      </c>
      <c r="I295" s="8">
        <v>26</v>
      </c>
      <c r="J295" s="17">
        <v>38</v>
      </c>
      <c r="K295" s="8" t="s">
        <v>37</v>
      </c>
      <c r="L295" s="8" t="e">
        <f>IF(#REF!=#REF!,IF(K295="Stroke",IF(K296="Stroke",IF((J296-J295)&lt;0,1000+J296-J295,J296-J295),""),""),"")</f>
        <v>#REF!</v>
      </c>
      <c r="M295" s="8" t="s">
        <v>21</v>
      </c>
      <c r="N295" s="8" t="s">
        <v>27</v>
      </c>
      <c r="O295" s="16">
        <v>3</v>
      </c>
      <c r="P295" s="8" t="e">
        <f>IF(#REF!=#REF!,IF(K295="Stroke",IF(K296="Stroke",IF(#REF!=#REF!,IF(Q295=Q296,IF((J296-J295)&lt;0,1000+J296-J295-O295,J296-J295-O295),""),""),""),""),"")</f>
        <v>#REF!</v>
      </c>
      <c r="Q295" s="8">
        <v>1</v>
      </c>
      <c r="R295" s="8" t="e">
        <f>IF(#REF!&lt;&gt;#REF!,COUNTIFS($K$112:$K$1378,$K$112,#REF!,#REF!),"")</f>
        <v>#REF!</v>
      </c>
      <c r="S295" s="8" t="e">
        <f>IF(AND(#REF!&lt;&gt;#REF!,#REF!=#REF!,M295="positive",M296="negative"),1,"")</f>
        <v>#REF!</v>
      </c>
      <c r="T295" s="8" t="e">
        <f>IF(AND(#REF!=#REF!,K:K="stroke",M:M="positive",S295&lt;&gt;"1"),1,"")</f>
        <v>#REF!</v>
      </c>
      <c r="U295" s="8" t="e">
        <f>IF((AND(R295&lt;&gt;"",W295&lt;&gt;1,K:K="stroke",M:M="negative",#REF!=#REF!)),IF(W295&lt;&gt;0,"",1),"")</f>
        <v>#REF!</v>
      </c>
      <c r="V295" s="8" t="e">
        <f t="shared" si="17"/>
        <v>#REF!</v>
      </c>
      <c r="W295" s="8" t="e">
        <f>IF(#REF!&lt;&gt;#REF!,COUNTIFS($K$112:$K$1378,"up",#REF!,#REF!),"")</f>
        <v>#REF!</v>
      </c>
      <c r="X295" s="8" t="e">
        <f>IF(#REF!&lt;&gt;#REF!,COUNTIFS($K$112:$K$1378,"SRS",#REF!,#REF!),"")</f>
        <v>#REF!</v>
      </c>
      <c r="Y295" s="8" t="e">
        <f>IF(R295&lt;&gt;"",IF(R295=1,"",COUNTIFS($O$112:$O$1378,"&gt;40",#REF!,#REF!)),"")</f>
        <v>#REF!</v>
      </c>
    </row>
    <row r="296" spans="1:34" s="8" customFormat="1" x14ac:dyDescent="0.25">
      <c r="A296" s="8">
        <f t="shared" si="14"/>
        <v>66746</v>
      </c>
      <c r="B296" s="14" t="str">
        <f t="shared" si="15"/>
        <v>20171021183226</v>
      </c>
      <c r="C296" s="8" t="str">
        <f t="shared" si="16"/>
        <v>20171021</v>
      </c>
      <c r="D296" s="8">
        <v>2017</v>
      </c>
      <c r="E296" s="8">
        <v>10</v>
      </c>
      <c r="F296" s="8">
        <v>21</v>
      </c>
      <c r="G296" s="8">
        <v>18</v>
      </c>
      <c r="H296" s="8">
        <v>32</v>
      </c>
      <c r="I296" s="8">
        <v>26</v>
      </c>
      <c r="J296" s="17">
        <v>50</v>
      </c>
      <c r="K296" s="8" t="s">
        <v>37</v>
      </c>
      <c r="L296" s="8" t="e">
        <f>IF(#REF!=#REF!,IF(K296="Stroke",IF(K297="Stroke",IF((J297-J296)&lt;0,1000+J297-J296,J297-J296),""),""),"")</f>
        <v>#REF!</v>
      </c>
      <c r="M296" s="8" t="s">
        <v>21</v>
      </c>
      <c r="N296" s="8" t="s">
        <v>27</v>
      </c>
      <c r="O296" s="16">
        <v>13</v>
      </c>
      <c r="P296" s="8" t="e">
        <f>IF(#REF!=#REF!,IF(K296="Stroke",IF(K297="Stroke",IF(#REF!=#REF!,IF(Q296=Q297,IF((J297-J296)&lt;0,1000+J297-J296-O296,J297-J296-O296),""),""),""),""),"")</f>
        <v>#REF!</v>
      </c>
      <c r="Q296" s="8">
        <v>1</v>
      </c>
      <c r="R296" s="8" t="e">
        <f>IF(#REF!&lt;&gt;#REF!,COUNTIFS($K$112:$K$1378,$K$112,#REF!,#REF!),"")</f>
        <v>#REF!</v>
      </c>
      <c r="S296" s="8" t="e">
        <f>IF(AND(#REF!&lt;&gt;#REF!,#REF!=#REF!,M296="positive",M297="negative"),1,"")</f>
        <v>#REF!</v>
      </c>
      <c r="T296" s="8" t="e">
        <f>IF(AND(#REF!=#REF!,K:K="stroke",M:M="positive",S296&lt;&gt;"1"),1,"")</f>
        <v>#REF!</v>
      </c>
      <c r="U296" s="8" t="e">
        <f>IF((AND(R296&lt;&gt;"",W296&lt;&gt;1,K:K="stroke",M:M="negative",#REF!=#REF!)),IF(W296&lt;&gt;0,"",1),"")</f>
        <v>#REF!</v>
      </c>
      <c r="V296" s="8" t="e">
        <f t="shared" si="17"/>
        <v>#REF!</v>
      </c>
      <c r="W296" s="8" t="e">
        <f>IF(#REF!&lt;&gt;#REF!,COUNTIFS($K$112:$K$1378,"up",#REF!,#REF!),"")</f>
        <v>#REF!</v>
      </c>
      <c r="X296" s="8" t="e">
        <f>IF(#REF!&lt;&gt;#REF!,COUNTIFS($K$112:$K$1378,"SRS",#REF!,#REF!),"")</f>
        <v>#REF!</v>
      </c>
      <c r="Y296" s="8" t="e">
        <f>IF(R296&lt;&gt;"",IF(R296=1,"",COUNTIFS($O$112:$O$1378,"&gt;40",#REF!,#REF!)),"")</f>
        <v>#REF!</v>
      </c>
    </row>
    <row r="297" spans="1:34" s="8" customFormat="1" x14ac:dyDescent="0.25">
      <c r="A297" s="8">
        <f t="shared" si="14"/>
        <v>66746</v>
      </c>
      <c r="B297" s="14" t="str">
        <f t="shared" si="15"/>
        <v>20171021183226</v>
      </c>
      <c r="C297" s="8" t="str">
        <f t="shared" si="16"/>
        <v>20171021</v>
      </c>
      <c r="D297" s="8">
        <v>2017</v>
      </c>
      <c r="E297" s="8">
        <v>10</v>
      </c>
      <c r="F297" s="8">
        <v>21</v>
      </c>
      <c r="G297" s="8">
        <v>18</v>
      </c>
      <c r="H297" s="8">
        <v>32</v>
      </c>
      <c r="I297" s="8">
        <v>26</v>
      </c>
      <c r="J297" s="8">
        <v>108</v>
      </c>
      <c r="K297" s="8" t="s">
        <v>37</v>
      </c>
      <c r="L297" s="8" t="e">
        <f>IF(#REF!=#REF!,IF(K297="Stroke",IF(K298="Stroke",IF((J298-J297)&lt;0,1000+J298-J297,J298-J297),""),""),"")</f>
        <v>#REF!</v>
      </c>
      <c r="M297" s="8" t="s">
        <v>21</v>
      </c>
      <c r="N297" s="8" t="s">
        <v>27</v>
      </c>
      <c r="O297" s="8">
        <v>151</v>
      </c>
      <c r="P297" s="8" t="e">
        <f>IF(#REF!=#REF!,IF(K297="Stroke",IF(K298="Stroke",IF(#REF!=#REF!,IF(Q297=Q298,IF((J298-J297)&lt;0,1000+J298-J297-O297,J298-J297-O297),""),""),""),""),"")</f>
        <v>#REF!</v>
      </c>
      <c r="Q297" s="8">
        <v>1</v>
      </c>
      <c r="R297" s="8" t="e">
        <f>IF(#REF!&lt;&gt;#REF!,COUNTIFS($K$112:$K$1378,$K$112,#REF!,#REF!),"")</f>
        <v>#REF!</v>
      </c>
      <c r="S297" s="8" t="e">
        <f>IF(AND(#REF!&lt;&gt;#REF!,#REF!=#REF!,M297="positive",M298="negative"),1,"")</f>
        <v>#REF!</v>
      </c>
      <c r="T297" s="8" t="e">
        <f>IF(AND(#REF!=#REF!,K:K="stroke",M:M="positive",S297&lt;&gt;"1"),1,"")</f>
        <v>#REF!</v>
      </c>
      <c r="U297" s="8" t="e">
        <f>IF((AND(R297&lt;&gt;"",W297&lt;&gt;1,K:K="stroke",M:M="negative",#REF!=#REF!)),IF(W297&lt;&gt;0,"",1),"")</f>
        <v>#REF!</v>
      </c>
      <c r="V297" s="8" t="e">
        <f t="shared" si="17"/>
        <v>#REF!</v>
      </c>
      <c r="W297" s="8" t="e">
        <f>IF(#REF!&lt;&gt;#REF!,COUNTIFS($K$112:$K$1378,"up",#REF!,#REF!),"")</f>
        <v>#REF!</v>
      </c>
      <c r="X297" s="8" t="e">
        <f>IF(#REF!&lt;&gt;#REF!,COUNTIFS($K$112:$K$1378,"SRS",#REF!,#REF!),"")</f>
        <v>#REF!</v>
      </c>
      <c r="Y297" s="8" t="e">
        <f>IF(R297&lt;&gt;"",IF(R297=1,"",COUNTIFS($O$112:$O$1378,"&gt;40",#REF!,#REF!)),"")</f>
        <v>#REF!</v>
      </c>
    </row>
    <row r="298" spans="1:34" s="8" customFormat="1" x14ac:dyDescent="0.25">
      <c r="A298" s="8">
        <f t="shared" si="14"/>
        <v>66746</v>
      </c>
      <c r="B298" s="14" t="str">
        <f t="shared" si="15"/>
        <v>20171021183226</v>
      </c>
      <c r="C298" s="8" t="str">
        <f t="shared" si="16"/>
        <v>20171021</v>
      </c>
      <c r="D298" s="8">
        <v>2017</v>
      </c>
      <c r="E298" s="8">
        <v>10</v>
      </c>
      <c r="F298" s="8">
        <v>21</v>
      </c>
      <c r="G298" s="8">
        <v>18</v>
      </c>
      <c r="H298" s="8">
        <v>32</v>
      </c>
      <c r="I298" s="8">
        <v>26</v>
      </c>
      <c r="J298" s="8">
        <v>123</v>
      </c>
      <c r="K298" s="8" t="s">
        <v>29</v>
      </c>
      <c r="L298" s="8" t="e">
        <f>IF(#REF!=#REF!,IF(K298="Stroke",IF(K299="Stroke",IF((J299-J298)&lt;0,1000+J299-J298,J299-J298),""),""),"")</f>
        <v>#REF!</v>
      </c>
      <c r="M298" s="8" t="s">
        <v>21</v>
      </c>
      <c r="N298" s="8" t="s">
        <v>27</v>
      </c>
      <c r="O298" s="8">
        <v>0</v>
      </c>
      <c r="P298" s="8" t="e">
        <f>IF(#REF!=#REF!,IF(K298="Stroke",IF(K299="Stroke",IF(#REF!=#REF!,IF(Q298=Q299,IF((J299-J298)&lt;0,1000+J299-J298-O298,J299-J298-O298),""),""),""),""),"")</f>
        <v>#REF!</v>
      </c>
      <c r="Q298" s="8">
        <v>1</v>
      </c>
      <c r="R298" s="8" t="e">
        <f>IF(#REF!&lt;&gt;#REF!,COUNTIFS($K$112:$K$1378,$K$112,#REF!,#REF!),"")</f>
        <v>#REF!</v>
      </c>
      <c r="S298" s="8" t="e">
        <f>IF(AND(#REF!&lt;&gt;#REF!,#REF!=#REF!,M298="positive",M299="negative"),1,"")</f>
        <v>#REF!</v>
      </c>
      <c r="T298" s="8" t="e">
        <f>IF(AND(#REF!=#REF!,K:K="stroke",M:M="positive",S298&lt;&gt;"1"),1,"")</f>
        <v>#REF!</v>
      </c>
      <c r="U298" s="8" t="e">
        <f>IF((AND(R298&lt;&gt;"",W298&lt;&gt;1,K:K="stroke",M:M="negative",#REF!=#REF!)),IF(W298&lt;&gt;0,"",1),"")</f>
        <v>#REF!</v>
      </c>
      <c r="V298" s="8" t="e">
        <f t="shared" si="17"/>
        <v>#REF!</v>
      </c>
      <c r="W298" s="8" t="e">
        <f>IF(#REF!&lt;&gt;#REF!,COUNTIFS($K$112:$K$1378,"up",#REF!,#REF!),"")</f>
        <v>#REF!</v>
      </c>
      <c r="X298" s="8" t="e">
        <f>IF(#REF!&lt;&gt;#REF!,COUNTIFS($K$112:$K$1378,"SRS",#REF!,#REF!),"")</f>
        <v>#REF!</v>
      </c>
      <c r="Y298" s="8" t="e">
        <f>IF(R298&lt;&gt;"",IF(R298=1,"",COUNTIFS($O$112:$O$1378,"&gt;40",#REF!,#REF!)),"")</f>
        <v>#REF!</v>
      </c>
    </row>
    <row r="299" spans="1:34" s="8" customFormat="1" x14ac:dyDescent="0.25">
      <c r="A299" s="8">
        <f t="shared" si="14"/>
        <v>66746</v>
      </c>
      <c r="B299" s="14" t="str">
        <f t="shared" si="15"/>
        <v>20171021183226</v>
      </c>
      <c r="C299" s="8" t="str">
        <f t="shared" si="16"/>
        <v>20171021</v>
      </c>
      <c r="D299" s="8">
        <v>2017</v>
      </c>
      <c r="E299" s="8">
        <v>10</v>
      </c>
      <c r="F299" s="8">
        <v>21</v>
      </c>
      <c r="G299" s="8">
        <v>18</v>
      </c>
      <c r="H299" s="8">
        <v>32</v>
      </c>
      <c r="I299" s="8">
        <v>26</v>
      </c>
      <c r="J299" s="8">
        <v>154</v>
      </c>
      <c r="K299" s="8" t="s">
        <v>29</v>
      </c>
      <c r="L299" s="8" t="e">
        <f>IF(#REF!=#REF!,IF(K299="Stroke",IF(K300="Stroke",IF((J300-J299)&lt;0,1000+J300-J299,J300-J299),""),""),"")</f>
        <v>#REF!</v>
      </c>
      <c r="M299" s="8" t="s">
        <v>21</v>
      </c>
      <c r="N299" s="8" t="s">
        <v>27</v>
      </c>
      <c r="O299" s="8">
        <v>0</v>
      </c>
      <c r="P299" s="8" t="e">
        <f>IF(#REF!=#REF!,IF(K299="Stroke",IF(K300="Stroke",IF(#REF!=#REF!,IF(Q299=Q300,IF((J300-J299)&lt;0,1000+J300-J299-O299,J300-J299-O299),""),""),""),""),"")</f>
        <v>#REF!</v>
      </c>
      <c r="Q299" s="8">
        <v>1</v>
      </c>
      <c r="R299" s="8" t="e">
        <f>IF(#REF!&lt;&gt;#REF!,COUNTIFS($K$112:$K$1378,$K$112,#REF!,#REF!),"")</f>
        <v>#REF!</v>
      </c>
      <c r="S299" s="8" t="e">
        <f>IF(AND(#REF!&lt;&gt;#REF!,#REF!=#REF!,M299="positive",M300="negative"),1,"")</f>
        <v>#REF!</v>
      </c>
      <c r="T299" s="8" t="e">
        <f>IF(AND(#REF!=#REF!,K:K="stroke",M:M="positive",S299&lt;&gt;"1"),1,"")</f>
        <v>#REF!</v>
      </c>
      <c r="U299" s="8" t="e">
        <f>IF((AND(R299&lt;&gt;"",W299&lt;&gt;1,K:K="stroke",M:M="negative",#REF!=#REF!)),IF(W299&lt;&gt;0,"",1),"")</f>
        <v>#REF!</v>
      </c>
      <c r="V299" s="8" t="e">
        <f t="shared" si="17"/>
        <v>#REF!</v>
      </c>
      <c r="W299" s="8" t="e">
        <f>IF(#REF!&lt;&gt;#REF!,COUNTIFS($K$112:$K$1378,"up",#REF!,#REF!),"")</f>
        <v>#REF!</v>
      </c>
      <c r="X299" s="8" t="e">
        <f>IF(#REF!&lt;&gt;#REF!,COUNTIFS($K$112:$K$1378,"SRS",#REF!,#REF!),"")</f>
        <v>#REF!</v>
      </c>
      <c r="Y299" s="8" t="e">
        <f>IF(R299&lt;&gt;"",IF(R299=1,"",COUNTIFS($O$112:$O$1378,"&gt;40",#REF!,#REF!)),"")</f>
        <v>#REF!</v>
      </c>
    </row>
    <row r="300" spans="1:34" s="8" customFormat="1" x14ac:dyDescent="0.25">
      <c r="A300" s="7">
        <f t="shared" si="14"/>
        <v>66881</v>
      </c>
      <c r="B300" s="11" t="str">
        <f t="shared" si="15"/>
        <v>20171021183441</v>
      </c>
      <c r="C300" s="7" t="str">
        <f t="shared" si="16"/>
        <v>20171021</v>
      </c>
      <c r="D300" s="7">
        <v>2017</v>
      </c>
      <c r="E300" s="7">
        <v>10</v>
      </c>
      <c r="F300" s="7">
        <v>21</v>
      </c>
      <c r="G300" s="7">
        <v>18</v>
      </c>
      <c r="H300" s="7">
        <v>34</v>
      </c>
      <c r="I300" s="7">
        <v>41</v>
      </c>
      <c r="J300" s="21">
        <v>990</v>
      </c>
      <c r="K300" s="7" t="s">
        <v>44</v>
      </c>
      <c r="L300" s="7" t="e">
        <f>IF(#REF!=#REF!,IF(K300="Stroke",IF(K301="Stroke",IF((J301-J300)&lt;0,1000+J301-J300,J301-J300),""),""),"")</f>
        <v>#REF!</v>
      </c>
      <c r="M300" s="7" t="s">
        <v>21</v>
      </c>
      <c r="N300" s="7" t="s">
        <v>27</v>
      </c>
      <c r="O300" s="7">
        <v>839</v>
      </c>
      <c r="P300" s="7" t="e">
        <f>IF(#REF!=#REF!,IF(K300="Stroke",IF(K301="Stroke",IF(#REF!=#REF!,IF(Q300=Q301,IF((J301-J300)&lt;0,1000+J301-J300-O300,J301-J300-O300),""),""),""),""),"")</f>
        <v>#REF!</v>
      </c>
      <c r="Q300" s="7">
        <v>1</v>
      </c>
      <c r="R300" s="7" t="e">
        <f>IF(#REF!&lt;&gt;#REF!,COUNTIFS($K$112:$K$1378,$K$112,#REF!,#REF!),"")</f>
        <v>#REF!</v>
      </c>
      <c r="S300" s="7" t="e">
        <f>IF(AND(#REF!&lt;&gt;#REF!,#REF!=#REF!,M300="positive",M301="negative"),1,"")</f>
        <v>#REF!</v>
      </c>
      <c r="T300" s="7" t="e">
        <f>IF(AND(#REF!=#REF!,K:K="stroke",M:M="positive",S300&lt;&gt;"1"),1,"")</f>
        <v>#REF!</v>
      </c>
      <c r="U300" s="7" t="e">
        <f>IF((AND(R300&lt;&gt;"",W300&lt;&gt;1,K:K="stroke",M:M="negative",#REF!=#REF!)),IF(W300&lt;&gt;0,"",1),"")</f>
        <v>#REF!</v>
      </c>
      <c r="V300" s="7" t="e">
        <f t="shared" si="17"/>
        <v>#REF!</v>
      </c>
      <c r="W300" s="7" t="e">
        <f>IF(#REF!&lt;&gt;#REF!,COUNTIFS($K$112:$K$1378,"up",#REF!,#REF!),"")</f>
        <v>#REF!</v>
      </c>
      <c r="X300" s="7" t="e">
        <f>IF(#REF!&lt;&gt;#REF!,COUNTIFS($K$112:$K$1378,"SRS",#REF!,#REF!),"")</f>
        <v>#REF!</v>
      </c>
      <c r="Y300" s="7" t="e">
        <f>IF(R300&lt;&gt;"",IF(R300=1,"",COUNTIFS($O$112:$O$1378,"&gt;40",#REF!,#REF!)),"")</f>
        <v>#REF!</v>
      </c>
      <c r="Z300" s="7" t="s">
        <v>59</v>
      </c>
      <c r="AA300" s="7"/>
      <c r="AB300" s="7"/>
      <c r="AC300" s="7"/>
      <c r="AD300" s="7"/>
      <c r="AE300" s="7"/>
      <c r="AF300" s="7"/>
      <c r="AG300" s="7"/>
      <c r="AH300" s="7"/>
    </row>
    <row r="301" spans="1:34" s="8" customFormat="1" x14ac:dyDescent="0.25">
      <c r="A301" s="16">
        <f t="shared" si="14"/>
        <v>66882</v>
      </c>
      <c r="B301" s="18" t="str">
        <f t="shared" si="15"/>
        <v>20171021183442</v>
      </c>
      <c r="C301" s="8" t="str">
        <f t="shared" si="16"/>
        <v>20171021</v>
      </c>
      <c r="D301" s="8">
        <v>2017</v>
      </c>
      <c r="E301" s="8">
        <v>10</v>
      </c>
      <c r="F301" s="8">
        <v>21</v>
      </c>
      <c r="G301" s="8">
        <v>18</v>
      </c>
      <c r="H301" s="8">
        <v>34</v>
      </c>
      <c r="I301" s="16">
        <v>42</v>
      </c>
      <c r="J301" s="22">
        <v>92</v>
      </c>
      <c r="K301" s="19" t="s">
        <v>47</v>
      </c>
      <c r="L301" s="8" t="e">
        <f>IF(#REF!=#REF!,IF(K301="Stroke",IF(K302="Stroke",IF((J302-J301)&lt;0,1000+J302-J301,J302-J301),""),""),"")</f>
        <v>#REF!</v>
      </c>
      <c r="M301" s="16" t="s">
        <v>21</v>
      </c>
      <c r="N301" s="16" t="s">
        <v>27</v>
      </c>
      <c r="O301" s="16">
        <v>0</v>
      </c>
      <c r="P301" s="8" t="e">
        <f>IF(#REF!=#REF!,IF(K301="Stroke",IF(K302="Stroke",IF(#REF!=#REF!,IF(Q301=Q302,IF((J302-J301)&lt;0,1000+J302-J301-O301,J302-J301-O301),""),""),""),""),"")</f>
        <v>#REF!</v>
      </c>
      <c r="Q301" s="16">
        <v>1</v>
      </c>
      <c r="R301" s="8" t="e">
        <f>IF(#REF!&lt;&gt;#REF!,COUNTIFS($K$112:$K$1378,$K$112,#REF!,#REF!),"")</f>
        <v>#REF!</v>
      </c>
      <c r="S301" s="8" t="e">
        <f>IF(AND(#REF!&lt;&gt;#REF!,#REF!=#REF!,M301="positive",M302="negative"),1,"")</f>
        <v>#REF!</v>
      </c>
      <c r="T301" s="8" t="e">
        <f>IF(AND(#REF!=#REF!,K:K="stroke",M:M="positive",S301&lt;&gt;"1"),1,"")</f>
        <v>#REF!</v>
      </c>
      <c r="U301" s="8" t="e">
        <f>IF((AND(R301&lt;&gt;"",W301&lt;&gt;1,K:K="stroke",M:M="negative",#REF!=#REF!)),IF(W301&lt;&gt;0,"",1),"")</f>
        <v>#REF!</v>
      </c>
      <c r="V301" s="8" t="e">
        <f t="shared" si="17"/>
        <v>#REF!</v>
      </c>
      <c r="W301" s="8" t="e">
        <f>IF(#REF!&lt;&gt;#REF!,COUNTIFS($K$112:$K$1378,"up",#REF!,#REF!),"")</f>
        <v>#REF!</v>
      </c>
      <c r="X301" s="8" t="e">
        <f>IF(#REF!&lt;&gt;#REF!,COUNTIFS($K$112:$K$1378,"SRS",#REF!,#REF!),"")</f>
        <v>#REF!</v>
      </c>
      <c r="Y301" s="8" t="e">
        <f>IF(R301&lt;&gt;"",IF(R301=1,"",COUNTIFS($O$112:$O$1378,"&gt;40",#REF!,#REF!)),"")</f>
        <v>#REF!</v>
      </c>
      <c r="Z301" s="16"/>
      <c r="AA301" s="16"/>
      <c r="AB301" s="16"/>
      <c r="AC301" s="16"/>
      <c r="AD301" s="16"/>
      <c r="AE301" s="16"/>
      <c r="AF301" s="16"/>
      <c r="AG301" s="16"/>
      <c r="AH301" s="16"/>
    </row>
    <row r="302" spans="1:34" s="7" customFormat="1" x14ac:dyDescent="0.25">
      <c r="A302" s="16">
        <f t="shared" si="14"/>
        <v>66882</v>
      </c>
      <c r="B302" s="18" t="str">
        <f t="shared" si="15"/>
        <v>20171021183442</v>
      </c>
      <c r="C302" s="8" t="str">
        <f t="shared" si="16"/>
        <v>20171021</v>
      </c>
      <c r="D302" s="8">
        <v>2017</v>
      </c>
      <c r="E302" s="8">
        <v>10</v>
      </c>
      <c r="F302" s="8">
        <v>21</v>
      </c>
      <c r="G302" s="8">
        <v>18</v>
      </c>
      <c r="H302" s="8">
        <v>34</v>
      </c>
      <c r="I302" s="16">
        <v>42</v>
      </c>
      <c r="J302" s="22">
        <v>173</v>
      </c>
      <c r="K302" s="19" t="s">
        <v>47</v>
      </c>
      <c r="L302" s="8" t="e">
        <f>IF(#REF!=#REF!,IF(K302="Stroke",IF(K303="Stroke",IF((J303-J302)&lt;0,1000+J303-J302,J303-J302),""),""),"")</f>
        <v>#REF!</v>
      </c>
      <c r="M302" s="16" t="s">
        <v>21</v>
      </c>
      <c r="N302" s="16" t="s">
        <v>27</v>
      </c>
      <c r="O302" s="16">
        <v>0</v>
      </c>
      <c r="P302" s="8" t="e">
        <f>IF(#REF!=#REF!,IF(K302="Stroke",IF(K303="Stroke",IF(#REF!=#REF!,IF(Q302=Q303,IF((J303-J302)&lt;0,1000+J303-J302-O302,J303-J302-O302),""),""),""),""),"")</f>
        <v>#REF!</v>
      </c>
      <c r="Q302" s="16">
        <v>1</v>
      </c>
      <c r="R302" s="8" t="e">
        <f>IF(#REF!&lt;&gt;#REF!,COUNTIFS($K$112:$K$1378,$K$112,#REF!,#REF!),"")</f>
        <v>#REF!</v>
      </c>
      <c r="S302" s="8" t="e">
        <f>IF(AND(#REF!&lt;&gt;#REF!,#REF!=#REF!,M302="positive",M303="negative"),1,"")</f>
        <v>#REF!</v>
      </c>
      <c r="T302" s="8" t="e">
        <f>IF(AND(#REF!=#REF!,K:K="stroke",M:M="positive",S302&lt;&gt;"1"),1,"")</f>
        <v>#REF!</v>
      </c>
      <c r="U302" s="8" t="e">
        <f>IF((AND(R302&lt;&gt;"",W302&lt;&gt;1,K:K="stroke",M:M="negative",#REF!=#REF!)),IF(W302&lt;&gt;0,"",1),"")</f>
        <v>#REF!</v>
      </c>
      <c r="V302" s="8" t="e">
        <f t="shared" si="17"/>
        <v>#REF!</v>
      </c>
      <c r="W302" s="8" t="e">
        <f>IF(#REF!&lt;&gt;#REF!,COUNTIFS($K$112:$K$1378,"up",#REF!,#REF!),"")</f>
        <v>#REF!</v>
      </c>
      <c r="X302" s="8" t="e">
        <f>IF(#REF!&lt;&gt;#REF!,COUNTIFS($K$112:$K$1378,"SRS",#REF!,#REF!),"")</f>
        <v>#REF!</v>
      </c>
      <c r="Y302" s="8" t="e">
        <f>IF(R302&lt;&gt;"",IF(R302=1,"",COUNTIFS($O$112:$O$1378,"&gt;40",#REF!,#REF!)),"")</f>
        <v>#REF!</v>
      </c>
      <c r="Z302" s="16"/>
      <c r="AA302" s="16"/>
      <c r="AB302" s="16"/>
      <c r="AC302" s="16"/>
      <c r="AD302" s="16"/>
      <c r="AE302" s="16"/>
      <c r="AF302" s="16"/>
      <c r="AG302" s="16"/>
      <c r="AH302" s="16"/>
    </row>
    <row r="303" spans="1:34" s="7" customFormat="1" x14ac:dyDescent="0.25">
      <c r="A303" s="16">
        <f t="shared" si="14"/>
        <v>66882</v>
      </c>
      <c r="B303" s="18" t="str">
        <f t="shared" si="15"/>
        <v>20171021183442</v>
      </c>
      <c r="C303" s="8" t="str">
        <f t="shared" si="16"/>
        <v>20171021</v>
      </c>
      <c r="D303" s="8">
        <v>2017</v>
      </c>
      <c r="E303" s="8">
        <v>10</v>
      </c>
      <c r="F303" s="8">
        <v>21</v>
      </c>
      <c r="G303" s="8">
        <v>18</v>
      </c>
      <c r="H303" s="8">
        <v>34</v>
      </c>
      <c r="I303" s="16">
        <v>42</v>
      </c>
      <c r="J303" s="22">
        <v>216</v>
      </c>
      <c r="K303" s="19" t="s">
        <v>47</v>
      </c>
      <c r="L303" s="8" t="e">
        <f>IF(#REF!=#REF!,IF(K303="Stroke",IF(K304="Stroke",IF((J304-J303)&lt;0,1000+J304-J303,J304-J303),""),""),"")</f>
        <v>#REF!</v>
      </c>
      <c r="M303" s="16" t="s">
        <v>21</v>
      </c>
      <c r="N303" s="16" t="s">
        <v>27</v>
      </c>
      <c r="O303" s="16">
        <v>0</v>
      </c>
      <c r="P303" s="8" t="e">
        <f>IF(#REF!=#REF!,IF(K303="Stroke",IF(K304="Stroke",IF(#REF!=#REF!,IF(Q303=Q304,IF((J304-J303)&lt;0,1000+J304-J303-O303,J304-J303-O303),""),""),""),""),"")</f>
        <v>#REF!</v>
      </c>
      <c r="Q303" s="16">
        <v>1</v>
      </c>
      <c r="R303" s="8" t="e">
        <f>IF(#REF!&lt;&gt;#REF!,COUNTIFS($K$112:$K$1378,$K$112,#REF!,#REF!),"")</f>
        <v>#REF!</v>
      </c>
      <c r="S303" s="8" t="e">
        <f>IF(AND(#REF!&lt;&gt;#REF!,#REF!=#REF!,M303="positive",M304="negative"),1,"")</f>
        <v>#REF!</v>
      </c>
      <c r="T303" s="8" t="e">
        <f>IF(AND(#REF!=#REF!,K:K="stroke",M:M="positive",S303&lt;&gt;"1"),1,"")</f>
        <v>#REF!</v>
      </c>
      <c r="U303" s="8" t="e">
        <f>IF((AND(R303&lt;&gt;"",W303&lt;&gt;1,K:K="stroke",M:M="negative",#REF!=#REF!)),IF(W303&lt;&gt;0,"",1),"")</f>
        <v>#REF!</v>
      </c>
      <c r="V303" s="8" t="e">
        <f t="shared" si="17"/>
        <v>#REF!</v>
      </c>
      <c r="W303" s="8" t="e">
        <f>IF(#REF!&lt;&gt;#REF!,COUNTIFS($K$112:$K$1378,"up",#REF!,#REF!),"")</f>
        <v>#REF!</v>
      </c>
      <c r="X303" s="8" t="e">
        <f>IF(#REF!&lt;&gt;#REF!,COUNTIFS($K$112:$K$1378,"SRS",#REF!,#REF!),"")</f>
        <v>#REF!</v>
      </c>
      <c r="Y303" s="8" t="e">
        <f>IF(R303&lt;&gt;"",IF(R303=1,"",COUNTIFS($O$112:$O$1378,"&gt;40",#REF!,#REF!)),"")</f>
        <v>#REF!</v>
      </c>
      <c r="Z303" s="16"/>
      <c r="AA303" s="16"/>
      <c r="AB303" s="16"/>
      <c r="AC303" s="16"/>
      <c r="AD303" s="16"/>
      <c r="AE303" s="16"/>
      <c r="AF303" s="16"/>
      <c r="AG303" s="16"/>
      <c r="AH303" s="16"/>
    </row>
    <row r="304" spans="1:34" s="8" customFormat="1" x14ac:dyDescent="0.25">
      <c r="A304" s="16">
        <f t="shared" si="14"/>
        <v>66882</v>
      </c>
      <c r="B304" s="18" t="str">
        <f t="shared" si="15"/>
        <v>20171021183442</v>
      </c>
      <c r="C304" s="8" t="str">
        <f t="shared" si="16"/>
        <v>20171021</v>
      </c>
      <c r="D304" s="8">
        <v>2017</v>
      </c>
      <c r="E304" s="8">
        <v>10</v>
      </c>
      <c r="F304" s="8">
        <v>21</v>
      </c>
      <c r="G304" s="8">
        <v>18</v>
      </c>
      <c r="H304" s="8">
        <v>34</v>
      </c>
      <c r="I304" s="16">
        <v>42</v>
      </c>
      <c r="J304" s="22">
        <v>241</v>
      </c>
      <c r="K304" s="19" t="s">
        <v>47</v>
      </c>
      <c r="L304" s="8" t="e">
        <f>IF(#REF!=#REF!,IF(K304="Stroke",IF(K305="Stroke",IF((J305-J304)&lt;0,1000+J305-J304,J305-J304),""),""),"")</f>
        <v>#REF!</v>
      </c>
      <c r="M304" s="16" t="s">
        <v>21</v>
      </c>
      <c r="N304" s="16" t="s">
        <v>27</v>
      </c>
      <c r="O304" s="16">
        <v>0</v>
      </c>
      <c r="P304" s="8" t="e">
        <f>IF(#REF!=#REF!,IF(K304="Stroke",IF(K305="Stroke",IF(#REF!=#REF!,IF(Q304=Q305,IF((J305-J304)&lt;0,1000+J305-J304-O304,J305-J304-O304),""),""),""),""),"")</f>
        <v>#REF!</v>
      </c>
      <c r="Q304" s="16">
        <v>1</v>
      </c>
      <c r="R304" s="8" t="e">
        <f>IF(#REF!&lt;&gt;#REF!,COUNTIFS($K$112:$K$1378,$K$112,#REF!,#REF!),"")</f>
        <v>#REF!</v>
      </c>
      <c r="S304" s="8" t="e">
        <f>IF(AND(#REF!&lt;&gt;#REF!,#REF!=#REF!,M304="positive",M305="negative"),1,"")</f>
        <v>#REF!</v>
      </c>
      <c r="T304" s="8" t="e">
        <f>IF(AND(#REF!=#REF!,K:K="stroke",M:M="positive",S304&lt;&gt;"1"),1,"")</f>
        <v>#REF!</v>
      </c>
      <c r="U304" s="8" t="e">
        <f>IF((AND(R304&lt;&gt;"",W304&lt;&gt;1,K:K="stroke",M:M="negative",#REF!=#REF!)),IF(W304&lt;&gt;0,"",1),"")</f>
        <v>#REF!</v>
      </c>
      <c r="V304" s="8" t="e">
        <f t="shared" si="17"/>
        <v>#REF!</v>
      </c>
      <c r="W304" s="8" t="e">
        <f>IF(#REF!&lt;&gt;#REF!,COUNTIFS($K$112:$K$1378,"up",#REF!,#REF!),"")</f>
        <v>#REF!</v>
      </c>
      <c r="X304" s="8" t="e">
        <f>IF(#REF!&lt;&gt;#REF!,COUNTIFS($K$112:$K$1378,"SRS",#REF!,#REF!),"")</f>
        <v>#REF!</v>
      </c>
      <c r="Y304" s="8" t="e">
        <f>IF(R304&lt;&gt;"",IF(R304=1,"",COUNTIFS($O$112:$O$1378,"&gt;40",#REF!,#REF!)),"")</f>
        <v>#REF!</v>
      </c>
      <c r="Z304" s="16"/>
      <c r="AA304" s="16"/>
      <c r="AB304" s="16"/>
      <c r="AC304" s="16"/>
      <c r="AD304" s="16"/>
      <c r="AE304" s="16"/>
      <c r="AF304" s="16"/>
      <c r="AG304" s="16"/>
      <c r="AH304" s="16"/>
    </row>
    <row r="305" spans="1:34" s="8" customFormat="1" x14ac:dyDescent="0.25">
      <c r="A305" s="16">
        <f t="shared" si="14"/>
        <v>66882</v>
      </c>
      <c r="B305" s="18" t="str">
        <f t="shared" si="15"/>
        <v>20171021183442</v>
      </c>
      <c r="C305" s="8" t="str">
        <f t="shared" si="16"/>
        <v>20171021</v>
      </c>
      <c r="D305" s="8">
        <v>2017</v>
      </c>
      <c r="E305" s="8">
        <v>10</v>
      </c>
      <c r="F305" s="8">
        <v>21</v>
      </c>
      <c r="G305" s="8">
        <v>18</v>
      </c>
      <c r="H305" s="8">
        <v>34</v>
      </c>
      <c r="I305" s="16">
        <v>42</v>
      </c>
      <c r="J305" s="22">
        <v>246</v>
      </c>
      <c r="K305" s="19" t="s">
        <v>47</v>
      </c>
      <c r="L305" s="8" t="e">
        <f>IF(#REF!=#REF!,IF(K305="Stroke",IF(K306="Stroke",IF((J306-J305)&lt;0,1000+J306-J305,J306-J305),""),""),"")</f>
        <v>#REF!</v>
      </c>
      <c r="M305" s="16" t="s">
        <v>21</v>
      </c>
      <c r="N305" s="16" t="s">
        <v>27</v>
      </c>
      <c r="O305" s="16">
        <v>0</v>
      </c>
      <c r="P305" s="8" t="e">
        <f>IF(#REF!=#REF!,IF(K305="Stroke",IF(K306="Stroke",IF(#REF!=#REF!,IF(Q305=Q306,IF((J306-J305)&lt;0,1000+J306-J305-O305,J306-J305-O305),""),""),""),""),"")</f>
        <v>#REF!</v>
      </c>
      <c r="Q305" s="16">
        <v>1</v>
      </c>
      <c r="R305" s="8" t="e">
        <f>IF(#REF!&lt;&gt;#REF!,COUNTIFS($K$112:$K$1378,$K$112,#REF!,#REF!),"")</f>
        <v>#REF!</v>
      </c>
      <c r="S305" s="8" t="e">
        <f>IF(AND(#REF!&lt;&gt;#REF!,#REF!=#REF!,M305="positive",M306="negative"),1,"")</f>
        <v>#REF!</v>
      </c>
      <c r="T305" s="8" t="e">
        <f>IF(AND(#REF!=#REF!,K:K="stroke",M:M="positive",S305&lt;&gt;"1"),1,"")</f>
        <v>#REF!</v>
      </c>
      <c r="U305" s="8" t="e">
        <f>IF((AND(R305&lt;&gt;"",W305&lt;&gt;1,K:K="stroke",M:M="negative",#REF!=#REF!)),IF(W305&lt;&gt;0,"",1),"")</f>
        <v>#REF!</v>
      </c>
      <c r="V305" s="8" t="e">
        <f t="shared" si="17"/>
        <v>#REF!</v>
      </c>
      <c r="W305" s="8" t="e">
        <f>IF(#REF!&lt;&gt;#REF!,COUNTIFS($K$112:$K$1378,"up",#REF!,#REF!),"")</f>
        <v>#REF!</v>
      </c>
      <c r="X305" s="8" t="e">
        <f>IF(#REF!&lt;&gt;#REF!,COUNTIFS($K$112:$K$1378,"SRS",#REF!,#REF!),"")</f>
        <v>#REF!</v>
      </c>
      <c r="Y305" s="8" t="e">
        <f>IF(R305&lt;&gt;"",IF(R305=1,"",COUNTIFS($O$112:$O$1378,"&gt;40",#REF!,#REF!)),"")</f>
        <v>#REF!</v>
      </c>
      <c r="Z305" s="16"/>
      <c r="AA305" s="16"/>
      <c r="AB305" s="16"/>
      <c r="AC305" s="16"/>
      <c r="AD305" s="16"/>
      <c r="AE305" s="16"/>
      <c r="AF305" s="16"/>
      <c r="AG305" s="16"/>
      <c r="AH305" s="16"/>
    </row>
    <row r="306" spans="1:34" x14ac:dyDescent="0.25">
      <c r="A306" s="16">
        <f t="shared" si="14"/>
        <v>66882</v>
      </c>
      <c r="B306" s="18" t="str">
        <f t="shared" si="15"/>
        <v>20171021183442</v>
      </c>
      <c r="C306" s="8" t="str">
        <f t="shared" si="16"/>
        <v>20171021</v>
      </c>
      <c r="D306" s="8">
        <v>2017</v>
      </c>
      <c r="E306" s="8">
        <v>10</v>
      </c>
      <c r="F306" s="8">
        <v>21</v>
      </c>
      <c r="G306" s="8">
        <v>18</v>
      </c>
      <c r="H306" s="8">
        <v>34</v>
      </c>
      <c r="I306" s="16">
        <v>42</v>
      </c>
      <c r="J306" s="22">
        <v>257</v>
      </c>
      <c r="K306" s="19" t="s">
        <v>47</v>
      </c>
      <c r="L306" s="8" t="e">
        <f>IF(#REF!=#REF!,IF(K306="Stroke",IF(K307="Stroke",IF((J307-J306)&lt;0,1000+J307-J306,J307-J306),""),""),"")</f>
        <v>#REF!</v>
      </c>
      <c r="M306" s="16" t="s">
        <v>21</v>
      </c>
      <c r="N306" s="16" t="s">
        <v>27</v>
      </c>
      <c r="O306" s="16">
        <v>0</v>
      </c>
      <c r="P306" s="8" t="e">
        <f>IF(#REF!=#REF!,IF(K306="Stroke",IF(K307="Stroke",IF(#REF!=#REF!,IF(Q306=Q307,IF((J307-J306)&lt;0,1000+J307-J306-O306,J307-J306-O306),""),""),""),""),"")</f>
        <v>#REF!</v>
      </c>
      <c r="Q306" s="16">
        <v>1</v>
      </c>
      <c r="R306" s="8" t="e">
        <f>IF(#REF!&lt;&gt;#REF!,COUNTIFS($K$112:$K$1378,$K$112,#REF!,#REF!),"")</f>
        <v>#REF!</v>
      </c>
      <c r="S306" s="8" t="e">
        <f>IF(AND(#REF!&lt;&gt;#REF!,#REF!=#REF!,M306="positive",M307="negative"),1,"")</f>
        <v>#REF!</v>
      </c>
      <c r="T306" s="8" t="e">
        <f>IF(AND(#REF!=#REF!,K:K="stroke",M:M="positive",S306&lt;&gt;"1"),1,"")</f>
        <v>#REF!</v>
      </c>
      <c r="U306" s="8" t="e">
        <f>IF((AND(R306&lt;&gt;"",W306&lt;&gt;1,K:K="stroke",M:M="negative",#REF!=#REF!)),IF(W306&lt;&gt;0,"",1),"")</f>
        <v>#REF!</v>
      </c>
      <c r="V306" s="8" t="e">
        <f t="shared" si="17"/>
        <v>#REF!</v>
      </c>
      <c r="W306" s="8" t="e">
        <f>IF(#REF!&lt;&gt;#REF!,COUNTIFS($K$112:$K$1378,"up",#REF!,#REF!),"")</f>
        <v>#REF!</v>
      </c>
      <c r="X306" s="8" t="e">
        <f>IF(#REF!&lt;&gt;#REF!,COUNTIFS($K$112:$K$1378,"SRS",#REF!,#REF!),"")</f>
        <v>#REF!</v>
      </c>
      <c r="Y306" s="8" t="e">
        <f>IF(R306&lt;&gt;"",IF(R306=1,"",COUNTIFS($O$112:$O$1378,"&gt;40",#REF!,#REF!)),"")</f>
        <v>#REF!</v>
      </c>
      <c r="Z306" s="16"/>
      <c r="AA306" s="16"/>
      <c r="AB306" s="16"/>
      <c r="AC306" s="16"/>
      <c r="AD306" s="16"/>
      <c r="AE306" s="16"/>
      <c r="AF306" s="16"/>
      <c r="AG306" s="16"/>
      <c r="AH306" s="16"/>
    </row>
    <row r="307" spans="1:34" s="7" customFormat="1" x14ac:dyDescent="0.25">
      <c r="A307" s="16">
        <f t="shared" si="14"/>
        <v>66882</v>
      </c>
      <c r="B307" s="18" t="str">
        <f t="shared" si="15"/>
        <v>20171021183442</v>
      </c>
      <c r="C307" s="8" t="str">
        <f t="shared" si="16"/>
        <v>20171021</v>
      </c>
      <c r="D307" s="8">
        <v>2017</v>
      </c>
      <c r="E307" s="8">
        <v>10</v>
      </c>
      <c r="F307" s="8">
        <v>21</v>
      </c>
      <c r="G307" s="8">
        <v>18</v>
      </c>
      <c r="H307" s="8">
        <v>34</v>
      </c>
      <c r="I307" s="16">
        <v>42</v>
      </c>
      <c r="J307" s="22">
        <v>269</v>
      </c>
      <c r="K307" s="19" t="s">
        <v>47</v>
      </c>
      <c r="L307" s="8" t="e">
        <f>IF(#REF!=#REF!,IF(K307="Stroke",IF(K308="Stroke",IF((J308-J307)&lt;0,1000+J308-J307,J308-J307),""),""),"")</f>
        <v>#REF!</v>
      </c>
      <c r="M307" s="16" t="s">
        <v>21</v>
      </c>
      <c r="N307" s="16" t="s">
        <v>27</v>
      </c>
      <c r="O307" s="16">
        <v>0</v>
      </c>
      <c r="P307" s="8" t="e">
        <f>IF(#REF!=#REF!,IF(K307="Stroke",IF(K308="Stroke",IF(#REF!=#REF!,IF(Q307=Q308,IF((J308-J307)&lt;0,1000+J308-J307-O307,J308-J307-O307),""),""),""),""),"")</f>
        <v>#REF!</v>
      </c>
      <c r="Q307" s="16">
        <v>1</v>
      </c>
      <c r="R307" s="8" t="e">
        <f>IF(#REF!&lt;&gt;#REF!,COUNTIFS($K$112:$K$1378,$K$112,#REF!,#REF!),"")</f>
        <v>#REF!</v>
      </c>
      <c r="S307" s="8" t="e">
        <f>IF(AND(#REF!&lt;&gt;#REF!,#REF!=#REF!,M307="positive",M308="negative"),1,"")</f>
        <v>#REF!</v>
      </c>
      <c r="T307" s="8" t="e">
        <f>IF(AND(#REF!=#REF!,K:K="stroke",M:M="positive",S307&lt;&gt;"1"),1,"")</f>
        <v>#REF!</v>
      </c>
      <c r="U307" s="8" t="e">
        <f>IF((AND(R307&lt;&gt;"",W307&lt;&gt;1,K:K="stroke",M:M="negative",#REF!=#REF!)),IF(W307&lt;&gt;0,"",1),"")</f>
        <v>#REF!</v>
      </c>
      <c r="V307" s="8" t="e">
        <f t="shared" si="17"/>
        <v>#REF!</v>
      </c>
      <c r="W307" s="8" t="e">
        <f>IF(#REF!&lt;&gt;#REF!,COUNTIFS($K$112:$K$1378,"up",#REF!,#REF!),"")</f>
        <v>#REF!</v>
      </c>
      <c r="X307" s="8" t="e">
        <f>IF(#REF!&lt;&gt;#REF!,COUNTIFS($K$112:$K$1378,"SRS",#REF!,#REF!),"")</f>
        <v>#REF!</v>
      </c>
      <c r="Y307" s="8" t="e">
        <f>IF(R307&lt;&gt;"",IF(R307=1,"",COUNTIFS($O$112:$O$1378,"&gt;40",#REF!,#REF!)),"")</f>
        <v>#REF!</v>
      </c>
      <c r="Z307" s="16"/>
      <c r="AA307" s="16"/>
      <c r="AB307" s="16"/>
      <c r="AC307" s="16"/>
      <c r="AD307" s="16"/>
      <c r="AE307" s="16"/>
      <c r="AF307" s="16"/>
      <c r="AG307" s="16"/>
      <c r="AH307" s="16"/>
    </row>
    <row r="308" spans="1:34" s="7" customFormat="1" x14ac:dyDescent="0.25">
      <c r="A308" s="16">
        <f t="shared" si="14"/>
        <v>66882</v>
      </c>
      <c r="B308" s="18" t="str">
        <f t="shared" si="15"/>
        <v>20171021183442</v>
      </c>
      <c r="C308" s="8" t="str">
        <f t="shared" si="16"/>
        <v>20171021</v>
      </c>
      <c r="D308" s="8">
        <v>2017</v>
      </c>
      <c r="E308" s="8">
        <v>10</v>
      </c>
      <c r="F308" s="8">
        <v>21</v>
      </c>
      <c r="G308" s="8">
        <v>18</v>
      </c>
      <c r="H308" s="8">
        <v>34</v>
      </c>
      <c r="I308" s="16">
        <v>42</v>
      </c>
      <c r="J308" s="22">
        <v>274</v>
      </c>
      <c r="K308" s="19" t="s">
        <v>47</v>
      </c>
      <c r="L308" s="8" t="e">
        <f>IF(#REF!=#REF!,IF(K308="Stroke",IF(K309="Stroke",IF((J309-J308)&lt;0,1000+J309-J308,J309-J308),""),""),"")</f>
        <v>#REF!</v>
      </c>
      <c r="M308" s="16" t="s">
        <v>21</v>
      </c>
      <c r="N308" s="16" t="s">
        <v>27</v>
      </c>
      <c r="O308" s="16">
        <v>0</v>
      </c>
      <c r="P308" s="8" t="e">
        <f>IF(#REF!=#REF!,IF(K308="Stroke",IF(K309="Stroke",IF(#REF!=#REF!,IF(Q308=Q309,IF((J309-J308)&lt;0,1000+J309-J308-O308,J309-J308-O308),""),""),""),""),"")</f>
        <v>#REF!</v>
      </c>
      <c r="Q308" s="16">
        <v>1</v>
      </c>
      <c r="R308" s="8" t="e">
        <f>IF(#REF!&lt;&gt;#REF!,COUNTIFS($K$112:$K$1378,$K$112,#REF!,#REF!),"")</f>
        <v>#REF!</v>
      </c>
      <c r="S308" s="8" t="e">
        <f>IF(AND(#REF!&lt;&gt;#REF!,#REF!=#REF!,M308="positive",M309="negative"),1,"")</f>
        <v>#REF!</v>
      </c>
      <c r="T308" s="8" t="e">
        <f>IF(AND(#REF!=#REF!,K:K="stroke",M:M="positive",S308&lt;&gt;"1"),1,"")</f>
        <v>#REF!</v>
      </c>
      <c r="U308" s="8" t="e">
        <f>IF((AND(R308&lt;&gt;"",W308&lt;&gt;1,K:K="stroke",M:M="negative",#REF!=#REF!)),IF(W308&lt;&gt;0,"",1),"")</f>
        <v>#REF!</v>
      </c>
      <c r="V308" s="8" t="e">
        <f t="shared" si="17"/>
        <v>#REF!</v>
      </c>
      <c r="W308" s="8" t="e">
        <f>IF(#REF!&lt;&gt;#REF!,COUNTIFS($K$112:$K$1378,"up",#REF!,#REF!),"")</f>
        <v>#REF!</v>
      </c>
      <c r="X308" s="8" t="e">
        <f>IF(#REF!&lt;&gt;#REF!,COUNTIFS($K$112:$K$1378,"SRS",#REF!,#REF!),"")</f>
        <v>#REF!</v>
      </c>
      <c r="Y308" s="8" t="e">
        <f>IF(R308&lt;&gt;"",IF(R308=1,"",COUNTIFS($O$112:$O$1378,"&gt;40",#REF!,#REF!)),"")</f>
        <v>#REF!</v>
      </c>
      <c r="Z308" s="16"/>
      <c r="AA308" s="16"/>
      <c r="AB308" s="16"/>
      <c r="AC308" s="16"/>
      <c r="AD308" s="16"/>
      <c r="AE308" s="16"/>
      <c r="AF308" s="16"/>
      <c r="AG308" s="16"/>
      <c r="AH308" s="16"/>
    </row>
    <row r="309" spans="1:34" s="7" customFormat="1" x14ac:dyDescent="0.25">
      <c r="A309" s="16">
        <f t="shared" si="14"/>
        <v>66882</v>
      </c>
      <c r="B309" s="18" t="str">
        <f t="shared" si="15"/>
        <v>20171021183442</v>
      </c>
      <c r="C309" s="8" t="str">
        <f t="shared" si="16"/>
        <v>20171021</v>
      </c>
      <c r="D309" s="8">
        <v>2017</v>
      </c>
      <c r="E309" s="8">
        <v>10</v>
      </c>
      <c r="F309" s="8">
        <v>21</v>
      </c>
      <c r="G309" s="8">
        <v>18</v>
      </c>
      <c r="H309" s="8">
        <v>34</v>
      </c>
      <c r="I309" s="16">
        <v>42</v>
      </c>
      <c r="J309" s="22">
        <v>279</v>
      </c>
      <c r="K309" s="19" t="s">
        <v>47</v>
      </c>
      <c r="L309" s="8" t="e">
        <f>IF(#REF!=#REF!,IF(K309="Stroke",IF(K310="Stroke",IF((J310-J309)&lt;0,1000+J310-J309,J310-J309),""),""),"")</f>
        <v>#REF!</v>
      </c>
      <c r="M309" s="16" t="s">
        <v>21</v>
      </c>
      <c r="N309" s="16" t="s">
        <v>27</v>
      </c>
      <c r="O309" s="16">
        <v>0</v>
      </c>
      <c r="P309" s="8" t="e">
        <f>IF(#REF!=#REF!,IF(K309="Stroke",IF(K310="Stroke",IF(#REF!=#REF!,IF(Q309=Q310,IF((J310-J309)&lt;0,1000+J310-J309-O309,J310-J309-O309),""),""),""),""),"")</f>
        <v>#REF!</v>
      </c>
      <c r="Q309" s="16">
        <v>1</v>
      </c>
      <c r="R309" s="8" t="e">
        <f>IF(#REF!&lt;&gt;#REF!,COUNTIFS($K$112:$K$1378,$K$112,#REF!,#REF!),"")</f>
        <v>#REF!</v>
      </c>
      <c r="S309" s="8" t="e">
        <f>IF(AND(#REF!&lt;&gt;#REF!,#REF!=#REF!,M309="positive",M310="negative"),1,"")</f>
        <v>#REF!</v>
      </c>
      <c r="T309" s="8" t="e">
        <f>IF(AND(#REF!=#REF!,K:K="stroke",M:M="positive",S309&lt;&gt;"1"),1,"")</f>
        <v>#REF!</v>
      </c>
      <c r="U309" s="8" t="e">
        <f>IF((AND(R309&lt;&gt;"",W309&lt;&gt;1,K:K="stroke",M:M="negative",#REF!=#REF!)),IF(W309&lt;&gt;0,"",1),"")</f>
        <v>#REF!</v>
      </c>
      <c r="V309" s="8" t="e">
        <f t="shared" si="17"/>
        <v>#REF!</v>
      </c>
      <c r="W309" s="8" t="e">
        <f>IF(#REF!&lt;&gt;#REF!,COUNTIFS($K$112:$K$1378,"up",#REF!,#REF!),"")</f>
        <v>#REF!</v>
      </c>
      <c r="X309" s="8" t="e">
        <f>IF(#REF!&lt;&gt;#REF!,COUNTIFS($K$112:$K$1378,"SRS",#REF!,#REF!),"")</f>
        <v>#REF!</v>
      </c>
      <c r="Y309" s="8" t="e">
        <f>IF(R309&lt;&gt;"",IF(R309=1,"",COUNTIFS($O$112:$O$1378,"&gt;40",#REF!,#REF!)),"")</f>
        <v>#REF!</v>
      </c>
      <c r="Z309" s="16"/>
      <c r="AA309" s="16"/>
      <c r="AB309" s="16"/>
      <c r="AC309" s="16"/>
      <c r="AD309" s="16"/>
      <c r="AE309" s="16"/>
      <c r="AF309" s="16"/>
      <c r="AG309" s="16"/>
      <c r="AH309" s="16"/>
    </row>
    <row r="310" spans="1:34" s="8" customFormat="1" x14ac:dyDescent="0.25">
      <c r="A310" s="16">
        <f t="shared" si="14"/>
        <v>66882</v>
      </c>
      <c r="B310" s="18" t="str">
        <f t="shared" si="15"/>
        <v>20171021183442</v>
      </c>
      <c r="C310" s="43" t="str">
        <f t="shared" si="16"/>
        <v>20171021</v>
      </c>
      <c r="D310" s="43">
        <v>2017</v>
      </c>
      <c r="E310" s="43">
        <v>10</v>
      </c>
      <c r="F310" s="43">
        <v>21</v>
      </c>
      <c r="G310" s="43">
        <v>18</v>
      </c>
      <c r="H310" s="43">
        <v>34</v>
      </c>
      <c r="I310" s="27">
        <v>42</v>
      </c>
      <c r="J310" s="47">
        <v>281</v>
      </c>
      <c r="K310" s="48" t="s">
        <v>47</v>
      </c>
      <c r="L310" s="43" t="e">
        <f>IF(#REF!=#REF!,IF(K310="Stroke",IF(K311="Stroke",IF((J311-J310)&lt;0,1000+J311-J310,J311-J310),""),""),"")</f>
        <v>#REF!</v>
      </c>
      <c r="M310" s="27" t="s">
        <v>21</v>
      </c>
      <c r="N310" s="27" t="s">
        <v>27</v>
      </c>
      <c r="O310" s="27">
        <v>0</v>
      </c>
      <c r="P310" s="43" t="e">
        <f>IF(#REF!=#REF!,IF(K310="Stroke",IF(K311="Stroke",IF(#REF!=#REF!,IF(Q310=Q311,IF((J311-J310)&lt;0,1000+J311-J310-O310,J311-J310-O310),""),""),""),""),"")</f>
        <v>#REF!</v>
      </c>
      <c r="Q310" s="27">
        <v>1</v>
      </c>
      <c r="R310" s="8" t="e">
        <f>IF(#REF!&lt;&gt;#REF!,COUNTIFS($K$112:$K$1378,$K$112,#REF!,#REF!),"")</f>
        <v>#REF!</v>
      </c>
      <c r="S310" s="8" t="e">
        <f>IF(AND(#REF!&lt;&gt;#REF!,#REF!=#REF!,M310="positive",M311="negative"),1,"")</f>
        <v>#REF!</v>
      </c>
      <c r="T310" s="8" t="e">
        <f>IF(AND(#REF!=#REF!,K:K="stroke",M:M="positive",S310&lt;&gt;"1"),1,"")</f>
        <v>#REF!</v>
      </c>
      <c r="U310" s="8" t="e">
        <f>IF((AND(R310&lt;&gt;"",W310&lt;&gt;1,K:K="stroke",M:M="negative",#REF!=#REF!)),IF(W310&lt;&gt;0,"",1),"")</f>
        <v>#REF!</v>
      </c>
      <c r="V310" s="8" t="e">
        <f t="shared" si="17"/>
        <v>#REF!</v>
      </c>
      <c r="W310" s="8" t="e">
        <f>IF(#REF!&lt;&gt;#REF!,COUNTIFS($K$112:$K$1378,"up",#REF!,#REF!),"")</f>
        <v>#REF!</v>
      </c>
      <c r="X310" s="8" t="e">
        <f>IF(#REF!&lt;&gt;#REF!,COUNTIFS($K$112:$K$1378,"SRS",#REF!,#REF!),"")</f>
        <v>#REF!</v>
      </c>
      <c r="Y310" s="8" t="e">
        <f>IF(R310&lt;&gt;"",IF(R310=1,"",COUNTIFS($O$112:$O$1378,"&gt;40",#REF!,#REF!)),"")</f>
        <v>#REF!</v>
      </c>
      <c r="Z310" s="16"/>
      <c r="AA310" s="16"/>
      <c r="AB310" s="16"/>
      <c r="AC310" s="16"/>
      <c r="AD310" s="16"/>
      <c r="AE310" s="16"/>
      <c r="AF310" s="16"/>
      <c r="AG310" s="16"/>
      <c r="AH310" s="16"/>
    </row>
    <row r="311" spans="1:34" x14ac:dyDescent="0.25">
      <c r="A311" s="16">
        <f t="shared" si="14"/>
        <v>66882</v>
      </c>
      <c r="B311" s="18" t="str">
        <f t="shared" si="15"/>
        <v>20171021183442</v>
      </c>
      <c r="C311" s="8" t="str">
        <f t="shared" si="16"/>
        <v>20171021</v>
      </c>
      <c r="D311" s="8">
        <v>2017</v>
      </c>
      <c r="E311" s="8">
        <v>10</v>
      </c>
      <c r="F311" s="8">
        <v>21</v>
      </c>
      <c r="G311" s="8">
        <v>18</v>
      </c>
      <c r="H311" s="8">
        <v>34</v>
      </c>
      <c r="I311" s="16">
        <v>42</v>
      </c>
      <c r="J311" s="22">
        <v>289</v>
      </c>
      <c r="K311" s="19" t="s">
        <v>47</v>
      </c>
      <c r="L311" s="8" t="e">
        <f>IF(#REF!=#REF!,IF(K311="Stroke",IF(K312="Stroke",IF((J312-J311)&lt;0,1000+J312-J311,J312-J311),""),""),"")</f>
        <v>#REF!</v>
      </c>
      <c r="M311" s="16" t="s">
        <v>21</v>
      </c>
      <c r="N311" s="16" t="s">
        <v>27</v>
      </c>
      <c r="O311" s="16">
        <v>0</v>
      </c>
      <c r="P311" s="8" t="e">
        <f>IF(#REF!=#REF!,IF(K311="Stroke",IF(K312="Stroke",IF(#REF!=#REF!,IF(Q311=Q312,IF((J312-J311)&lt;0,1000+J312-J311-O311,J312-J311-O311),""),""),""),""),"")</f>
        <v>#REF!</v>
      </c>
      <c r="Q311" s="16">
        <v>1</v>
      </c>
      <c r="R311" s="8" t="e">
        <f>IF(#REF!&lt;&gt;#REF!,COUNTIFS($K$112:$K$1378,$K$112,#REF!,#REF!),"")</f>
        <v>#REF!</v>
      </c>
      <c r="S311" s="8" t="e">
        <f>IF(AND(#REF!&lt;&gt;#REF!,#REF!=#REF!,M311="positive",M312="negative"),1,"")</f>
        <v>#REF!</v>
      </c>
      <c r="T311" s="8" t="e">
        <f>IF(AND(#REF!=#REF!,K:K="stroke",M:M="positive",S311&lt;&gt;"1"),1,"")</f>
        <v>#REF!</v>
      </c>
      <c r="U311" s="8" t="e">
        <f>IF((AND(R311&lt;&gt;"",W311&lt;&gt;1,K:K="stroke",M:M="negative",#REF!=#REF!)),IF(W311&lt;&gt;0,"",1),"")</f>
        <v>#REF!</v>
      </c>
      <c r="V311" s="8" t="e">
        <f t="shared" si="17"/>
        <v>#REF!</v>
      </c>
      <c r="W311" s="8" t="e">
        <f>IF(#REF!&lt;&gt;#REF!,COUNTIFS($K$112:$K$1378,"up",#REF!,#REF!),"")</f>
        <v>#REF!</v>
      </c>
      <c r="X311" s="8" t="e">
        <f>IF(#REF!&lt;&gt;#REF!,COUNTIFS($K$112:$K$1378,"SRS",#REF!,#REF!),"")</f>
        <v>#REF!</v>
      </c>
      <c r="Y311" s="8" t="e">
        <f>IF(R311&lt;&gt;"",IF(R311=1,"",COUNTIFS($O$112:$O$1378,"&gt;40",#REF!,#REF!)),"")</f>
        <v>#REF!</v>
      </c>
      <c r="Z311" s="16"/>
      <c r="AA311" s="16"/>
      <c r="AB311" s="16"/>
      <c r="AC311" s="16"/>
      <c r="AD311" s="16"/>
      <c r="AE311" s="16"/>
      <c r="AF311" s="16"/>
      <c r="AG311" s="16"/>
      <c r="AH311" s="16"/>
    </row>
    <row r="312" spans="1:34" x14ac:dyDescent="0.25">
      <c r="A312" s="16">
        <f t="shared" si="14"/>
        <v>66882</v>
      </c>
      <c r="B312" s="18" t="str">
        <f t="shared" si="15"/>
        <v>20171021183442</v>
      </c>
      <c r="C312" s="8" t="str">
        <f t="shared" si="16"/>
        <v>20171021</v>
      </c>
      <c r="D312" s="8">
        <v>2017</v>
      </c>
      <c r="E312" s="8">
        <v>10</v>
      </c>
      <c r="F312" s="8">
        <v>21</v>
      </c>
      <c r="G312" s="8">
        <v>18</v>
      </c>
      <c r="H312" s="8">
        <v>34</v>
      </c>
      <c r="I312" s="16">
        <v>42</v>
      </c>
      <c r="J312" s="22">
        <v>305</v>
      </c>
      <c r="K312" s="19" t="s">
        <v>47</v>
      </c>
      <c r="L312" s="8" t="e">
        <f>IF(#REF!=#REF!,IF(K312="Stroke",IF(K313="Stroke",IF((J313-J312)&lt;0,1000+J313-J312,J313-J312),""),""),"")</f>
        <v>#REF!</v>
      </c>
      <c r="M312" s="16" t="s">
        <v>21</v>
      </c>
      <c r="N312" s="16" t="s">
        <v>27</v>
      </c>
      <c r="O312" s="16">
        <v>0</v>
      </c>
      <c r="P312" s="8" t="e">
        <f>IF(#REF!=#REF!,IF(K312="Stroke",IF(K313="Stroke",IF(#REF!=#REF!,IF(Q312=Q313,IF((J313-J312)&lt;0,1000+J313-J312-O312,J313-J312-O312),""),""),""),""),"")</f>
        <v>#REF!</v>
      </c>
      <c r="Q312" s="16">
        <v>1</v>
      </c>
      <c r="R312" s="8" t="e">
        <f>IF(#REF!&lt;&gt;#REF!,COUNTIFS($K$112:$K$1378,$K$112,#REF!,#REF!),"")</f>
        <v>#REF!</v>
      </c>
      <c r="S312" s="8" t="e">
        <f>IF(AND(#REF!&lt;&gt;#REF!,#REF!=#REF!,M312="positive",M313="negative"),1,"")</f>
        <v>#REF!</v>
      </c>
      <c r="T312" s="8" t="e">
        <f>IF(AND(#REF!=#REF!,K:K="stroke",M:M="positive",S312&lt;&gt;"1"),1,"")</f>
        <v>#REF!</v>
      </c>
      <c r="U312" s="8" t="e">
        <f>IF((AND(R312&lt;&gt;"",W312&lt;&gt;1,K:K="stroke",M:M="negative",#REF!=#REF!)),IF(W312&lt;&gt;0,"",1),"")</f>
        <v>#REF!</v>
      </c>
      <c r="V312" s="8" t="e">
        <f t="shared" si="17"/>
        <v>#REF!</v>
      </c>
      <c r="W312" s="8" t="e">
        <f>IF(#REF!&lt;&gt;#REF!,COUNTIFS($K$112:$K$1378,"up",#REF!,#REF!),"")</f>
        <v>#REF!</v>
      </c>
      <c r="X312" s="8" t="e">
        <f>IF(#REF!&lt;&gt;#REF!,COUNTIFS($K$112:$K$1378,"SRS",#REF!,#REF!),"")</f>
        <v>#REF!</v>
      </c>
      <c r="Y312" s="8" t="e">
        <f>IF(R312&lt;&gt;"",IF(R312=1,"",COUNTIFS($O$112:$O$1378,"&gt;40",#REF!,#REF!)),"")</f>
        <v>#REF!</v>
      </c>
      <c r="Z312" s="16"/>
      <c r="AA312" s="16"/>
      <c r="AB312" s="16"/>
      <c r="AC312" s="16"/>
      <c r="AD312" s="16"/>
      <c r="AE312" s="16"/>
      <c r="AF312" s="16"/>
      <c r="AG312" s="16"/>
      <c r="AH312" s="16"/>
    </row>
    <row r="313" spans="1:34" x14ac:dyDescent="0.25">
      <c r="A313" s="16">
        <f t="shared" si="14"/>
        <v>66882</v>
      </c>
      <c r="B313" s="18" t="str">
        <f t="shared" si="15"/>
        <v>20171021183442</v>
      </c>
      <c r="C313" s="8" t="str">
        <f t="shared" si="16"/>
        <v>20171021</v>
      </c>
      <c r="D313" s="8">
        <v>2017</v>
      </c>
      <c r="E313" s="8">
        <v>10</v>
      </c>
      <c r="F313" s="8">
        <v>21</v>
      </c>
      <c r="G313" s="8">
        <v>18</v>
      </c>
      <c r="H313" s="8">
        <v>34</v>
      </c>
      <c r="I313" s="16">
        <v>42</v>
      </c>
      <c r="J313" s="22">
        <v>337</v>
      </c>
      <c r="K313" s="19" t="s">
        <v>47</v>
      </c>
      <c r="L313" s="8" t="e">
        <f>IF(#REF!=#REF!,IF(K313="Stroke",IF(K314="Stroke",IF((J314-J313)&lt;0,1000+J314-J313,J314-J313),""),""),"")</f>
        <v>#REF!</v>
      </c>
      <c r="M313" s="16" t="s">
        <v>21</v>
      </c>
      <c r="N313" s="16" t="s">
        <v>27</v>
      </c>
      <c r="O313" s="16">
        <v>0</v>
      </c>
      <c r="P313" s="8" t="e">
        <f>IF(#REF!=#REF!,IF(K313="Stroke",IF(K314="Stroke",IF(#REF!=#REF!,IF(Q313=Q314,IF((J314-J313)&lt;0,1000+J314-J313-O313,J314-J313-O313),""),""),""),""),"")</f>
        <v>#REF!</v>
      </c>
      <c r="Q313" s="16">
        <v>1</v>
      </c>
      <c r="R313" s="8" t="e">
        <f>IF(#REF!&lt;&gt;#REF!,COUNTIFS($K$112:$K$1378,$K$112,#REF!,#REF!),"")</f>
        <v>#REF!</v>
      </c>
      <c r="S313" s="8" t="e">
        <f>IF(AND(#REF!&lt;&gt;#REF!,#REF!=#REF!,M313="positive",M314="negative"),1,"")</f>
        <v>#REF!</v>
      </c>
      <c r="T313" s="8" t="e">
        <f>IF(AND(#REF!=#REF!,K:K="stroke",M:M="positive",S313&lt;&gt;"1"),1,"")</f>
        <v>#REF!</v>
      </c>
      <c r="U313" s="8" t="e">
        <f>IF((AND(R313&lt;&gt;"",W313&lt;&gt;1,K:K="stroke",M:M="negative",#REF!=#REF!)),IF(W313&lt;&gt;0,"",1),"")</f>
        <v>#REF!</v>
      </c>
      <c r="V313" s="8" t="e">
        <f t="shared" si="17"/>
        <v>#REF!</v>
      </c>
      <c r="W313" s="8" t="e">
        <f>IF(#REF!&lt;&gt;#REF!,COUNTIFS($K$112:$K$1378,"up",#REF!,#REF!),"")</f>
        <v>#REF!</v>
      </c>
      <c r="X313" s="8" t="e">
        <f>IF(#REF!&lt;&gt;#REF!,COUNTIFS($K$112:$K$1378,"SRS",#REF!,#REF!),"")</f>
        <v>#REF!</v>
      </c>
      <c r="Y313" s="8" t="e">
        <f>IF(R313&lt;&gt;"",IF(R313=1,"",COUNTIFS($O$112:$O$1378,"&gt;40",#REF!,#REF!)),"")</f>
        <v>#REF!</v>
      </c>
      <c r="Z313" s="16"/>
      <c r="AA313" s="16"/>
      <c r="AB313" s="16"/>
      <c r="AC313" s="16"/>
      <c r="AD313" s="16"/>
      <c r="AE313" s="16"/>
      <c r="AF313" s="16"/>
      <c r="AG313" s="16"/>
      <c r="AH313" s="16"/>
    </row>
    <row r="314" spans="1:34" x14ac:dyDescent="0.25">
      <c r="A314" s="16">
        <f t="shared" si="14"/>
        <v>66882</v>
      </c>
      <c r="B314" s="18" t="str">
        <f t="shared" si="15"/>
        <v>20171021183442</v>
      </c>
      <c r="C314" s="8" t="str">
        <f t="shared" si="16"/>
        <v>20171021</v>
      </c>
      <c r="D314" s="8">
        <v>2017</v>
      </c>
      <c r="E314" s="8">
        <v>10</v>
      </c>
      <c r="F314" s="8">
        <v>21</v>
      </c>
      <c r="G314" s="8">
        <v>18</v>
      </c>
      <c r="H314" s="8">
        <v>34</v>
      </c>
      <c r="I314" s="16">
        <v>42</v>
      </c>
      <c r="J314" s="22">
        <v>353</v>
      </c>
      <c r="K314" s="19" t="s">
        <v>47</v>
      </c>
      <c r="L314" s="8" t="e">
        <f>IF(#REF!=#REF!,IF(K314="Stroke",IF(K315="Stroke",IF((J315-J314)&lt;0,1000+J315-J314,J315-J314),""),""),"")</f>
        <v>#REF!</v>
      </c>
      <c r="M314" s="16" t="s">
        <v>21</v>
      </c>
      <c r="N314" s="16" t="s">
        <v>27</v>
      </c>
      <c r="O314" s="16">
        <v>0</v>
      </c>
      <c r="P314" s="8" t="e">
        <f>IF(#REF!=#REF!,IF(K314="Stroke",IF(K315="Stroke",IF(#REF!=#REF!,IF(Q314=Q315,IF((J315-J314)&lt;0,1000+J315-J314-O314,J315-J314-O314),""),""),""),""),"")</f>
        <v>#REF!</v>
      </c>
      <c r="Q314" s="16">
        <v>1</v>
      </c>
      <c r="R314" s="8" t="e">
        <f>IF(#REF!&lt;&gt;#REF!,COUNTIFS($K$112:$K$1378,$K$112,#REF!,#REF!),"")</f>
        <v>#REF!</v>
      </c>
      <c r="S314" s="8" t="e">
        <f>IF(AND(#REF!&lt;&gt;#REF!,#REF!=#REF!,M314="positive",M315="negative"),1,"")</f>
        <v>#REF!</v>
      </c>
      <c r="T314" s="8" t="e">
        <f>IF(AND(#REF!=#REF!,K:K="stroke",M:M="positive",S314&lt;&gt;"1"),1,"")</f>
        <v>#REF!</v>
      </c>
      <c r="U314" s="8" t="e">
        <f>IF((AND(R314&lt;&gt;"",W314&lt;&gt;1,K:K="stroke",M:M="negative",#REF!=#REF!)),IF(W314&lt;&gt;0,"",1),"")</f>
        <v>#REF!</v>
      </c>
      <c r="V314" s="8" t="e">
        <f t="shared" si="17"/>
        <v>#REF!</v>
      </c>
      <c r="W314" s="8" t="e">
        <f>IF(#REF!&lt;&gt;#REF!,COUNTIFS($K$112:$K$1378,"up",#REF!,#REF!),"")</f>
        <v>#REF!</v>
      </c>
      <c r="X314" s="8" t="e">
        <f>IF(#REF!&lt;&gt;#REF!,COUNTIFS($K$112:$K$1378,"SRS",#REF!,#REF!),"")</f>
        <v>#REF!</v>
      </c>
      <c r="Y314" s="8" t="e">
        <f>IF(R314&lt;&gt;"",IF(R314=1,"",COUNTIFS($O$112:$O$1378,"&gt;40",#REF!,#REF!)),"")</f>
        <v>#REF!</v>
      </c>
      <c r="Z314" s="16"/>
      <c r="AA314" s="16"/>
      <c r="AB314" s="16"/>
      <c r="AC314" s="16"/>
      <c r="AD314" s="16"/>
      <c r="AE314" s="16"/>
      <c r="AF314" s="16"/>
      <c r="AG314" s="16"/>
      <c r="AH314" s="16"/>
    </row>
    <row r="315" spans="1:34" x14ac:dyDescent="0.25">
      <c r="A315" s="16">
        <f t="shared" si="14"/>
        <v>66882</v>
      </c>
      <c r="B315" s="18" t="str">
        <f t="shared" si="15"/>
        <v>20171021183442</v>
      </c>
      <c r="C315" s="8" t="str">
        <f t="shared" si="16"/>
        <v>20171021</v>
      </c>
      <c r="D315" s="8">
        <v>2017</v>
      </c>
      <c r="E315" s="8">
        <v>10</v>
      </c>
      <c r="F315" s="8">
        <v>21</v>
      </c>
      <c r="G315" s="8">
        <v>18</v>
      </c>
      <c r="H315" s="8">
        <v>34</v>
      </c>
      <c r="I315" s="16">
        <v>42</v>
      </c>
      <c r="J315" s="22">
        <v>373</v>
      </c>
      <c r="K315" s="19" t="s">
        <v>47</v>
      </c>
      <c r="L315" s="8" t="e">
        <f>IF(#REF!=#REF!,IF(K315="Stroke",IF(K316="Stroke",IF((J316-J315)&lt;0,1000+J316-J315,J316-J315),""),""),"")</f>
        <v>#REF!</v>
      </c>
      <c r="M315" s="16" t="s">
        <v>21</v>
      </c>
      <c r="N315" s="16" t="s">
        <v>27</v>
      </c>
      <c r="O315" s="16">
        <v>0</v>
      </c>
      <c r="P315" s="8" t="e">
        <f>IF(#REF!=#REF!,IF(K315="Stroke",IF(K316="Stroke",IF(#REF!=#REF!,IF(Q315=Q316,IF((J316-J315)&lt;0,1000+J316-J315-O315,J316-J315-O315),""),""),""),""),"")</f>
        <v>#REF!</v>
      </c>
      <c r="Q315" s="16">
        <v>1</v>
      </c>
      <c r="R315" s="8" t="e">
        <f>IF(#REF!&lt;&gt;#REF!,COUNTIFS($K$112:$K$1378,$K$112,#REF!,#REF!),"")</f>
        <v>#REF!</v>
      </c>
      <c r="S315" s="8" t="e">
        <f>IF(AND(#REF!&lt;&gt;#REF!,#REF!=#REF!,M315="positive",M316="negative"),1,"")</f>
        <v>#REF!</v>
      </c>
      <c r="T315" s="8" t="e">
        <f>IF(AND(#REF!=#REF!,K:K="stroke",M:M="positive",S315&lt;&gt;"1"),1,"")</f>
        <v>#REF!</v>
      </c>
      <c r="U315" s="8" t="e">
        <f>IF((AND(R315&lt;&gt;"",W315&lt;&gt;1,K:K="stroke",M:M="negative",#REF!=#REF!)),IF(W315&lt;&gt;0,"",1),"")</f>
        <v>#REF!</v>
      </c>
      <c r="V315" s="8" t="e">
        <f t="shared" si="17"/>
        <v>#REF!</v>
      </c>
      <c r="W315" s="8" t="e">
        <f>IF(#REF!&lt;&gt;#REF!,COUNTIFS($K$112:$K$1378,"up",#REF!,#REF!),"")</f>
        <v>#REF!</v>
      </c>
      <c r="X315" s="8" t="e">
        <f>IF(#REF!&lt;&gt;#REF!,COUNTIFS($K$112:$K$1378,"SRS",#REF!,#REF!),"")</f>
        <v>#REF!</v>
      </c>
      <c r="Y315" s="8" t="e">
        <f>IF(R315&lt;&gt;"",IF(R315=1,"",COUNTIFS($O$112:$O$1378,"&gt;40",#REF!,#REF!)),"")</f>
        <v>#REF!</v>
      </c>
      <c r="Z315" s="16"/>
      <c r="AA315" s="16"/>
      <c r="AB315" s="16"/>
      <c r="AC315" s="16"/>
      <c r="AD315" s="16"/>
      <c r="AE315" s="16"/>
      <c r="AF315" s="16"/>
      <c r="AG315" s="16"/>
      <c r="AH315" s="16"/>
    </row>
    <row r="316" spans="1:34" x14ac:dyDescent="0.25">
      <c r="A316" s="16">
        <f t="shared" si="14"/>
        <v>66882</v>
      </c>
      <c r="B316" s="18" t="str">
        <f t="shared" si="15"/>
        <v>20171021183442</v>
      </c>
      <c r="C316" s="8" t="str">
        <f t="shared" si="16"/>
        <v>20171021</v>
      </c>
      <c r="D316" s="8">
        <v>2017</v>
      </c>
      <c r="E316" s="8">
        <v>10</v>
      </c>
      <c r="F316" s="8">
        <v>21</v>
      </c>
      <c r="G316" s="8">
        <v>18</v>
      </c>
      <c r="H316" s="8">
        <v>34</v>
      </c>
      <c r="I316" s="16">
        <v>42</v>
      </c>
      <c r="J316" s="22">
        <v>389</v>
      </c>
      <c r="K316" s="19" t="s">
        <v>47</v>
      </c>
      <c r="L316" s="8" t="e">
        <f>IF(#REF!=#REF!,IF(K316="Stroke",IF(K317="Stroke",IF((J317-J316)&lt;0,1000+J317-J316,J317-J316),""),""),"")</f>
        <v>#REF!</v>
      </c>
      <c r="M316" s="16" t="s">
        <v>21</v>
      </c>
      <c r="N316" s="16" t="s">
        <v>27</v>
      </c>
      <c r="O316" s="16">
        <v>0</v>
      </c>
      <c r="P316" s="8" t="e">
        <f>IF(#REF!=#REF!,IF(K316="Stroke",IF(K317="Stroke",IF(#REF!=#REF!,IF(Q316=Q317,IF((J317-J316)&lt;0,1000+J317-J316-O316,J317-J316-O316),""),""),""),""),"")</f>
        <v>#REF!</v>
      </c>
      <c r="Q316" s="16">
        <v>1</v>
      </c>
      <c r="R316" s="8" t="e">
        <f>IF(#REF!&lt;&gt;#REF!,COUNTIFS($K$112:$K$1378,$K$112,#REF!,#REF!),"")</f>
        <v>#REF!</v>
      </c>
      <c r="S316" s="8" t="e">
        <f>IF(AND(#REF!&lt;&gt;#REF!,#REF!=#REF!,M316="positive",M317="negative"),1,"")</f>
        <v>#REF!</v>
      </c>
      <c r="T316" s="8" t="e">
        <f>IF(AND(#REF!=#REF!,K:K="stroke",M:M="positive",S316&lt;&gt;"1"),1,"")</f>
        <v>#REF!</v>
      </c>
      <c r="U316" s="8" t="e">
        <f>IF((AND(R316&lt;&gt;"",W316&lt;&gt;1,K:K="stroke",M:M="negative",#REF!=#REF!)),IF(W316&lt;&gt;0,"",1),"")</f>
        <v>#REF!</v>
      </c>
      <c r="V316" s="8" t="e">
        <f t="shared" ref="V316:V347" si="18">IF(R316="","",(SUM(S316:U316)+W316))</f>
        <v>#REF!</v>
      </c>
      <c r="W316" s="8" t="e">
        <f>IF(#REF!&lt;&gt;#REF!,COUNTIFS($K$112:$K$1378,"up",#REF!,#REF!),"")</f>
        <v>#REF!</v>
      </c>
      <c r="X316" s="8" t="e">
        <f>IF(#REF!&lt;&gt;#REF!,COUNTIFS($K$112:$K$1378,"SRS",#REF!,#REF!),"")</f>
        <v>#REF!</v>
      </c>
      <c r="Y316" s="8" t="e">
        <f>IF(R316&lt;&gt;"",IF(R316=1,"",COUNTIFS($O$112:$O$1378,"&gt;40",#REF!,#REF!)),"")</f>
        <v>#REF!</v>
      </c>
      <c r="Z316" s="16"/>
      <c r="AA316" s="16"/>
      <c r="AB316" s="16"/>
      <c r="AC316" s="16"/>
      <c r="AD316" s="16"/>
      <c r="AE316" s="16"/>
      <c r="AF316" s="16"/>
      <c r="AG316" s="16"/>
      <c r="AH316" s="16"/>
    </row>
    <row r="317" spans="1:34" x14ac:dyDescent="0.25">
      <c r="A317" s="16">
        <f t="shared" si="14"/>
        <v>66882</v>
      </c>
      <c r="B317" s="18" t="str">
        <f t="shared" si="15"/>
        <v>20171021183442</v>
      </c>
      <c r="C317" s="8" t="str">
        <f t="shared" si="16"/>
        <v>20171021</v>
      </c>
      <c r="D317" s="8">
        <v>2017</v>
      </c>
      <c r="E317" s="8">
        <v>10</v>
      </c>
      <c r="F317" s="8">
        <v>21</v>
      </c>
      <c r="G317" s="8">
        <v>18</v>
      </c>
      <c r="H317" s="8">
        <v>34</v>
      </c>
      <c r="I317" s="16">
        <v>42</v>
      </c>
      <c r="J317" s="22">
        <v>412</v>
      </c>
      <c r="K317" s="19" t="s">
        <v>47</v>
      </c>
      <c r="L317" s="8" t="e">
        <f>IF(#REF!=#REF!,IF(K317="Stroke",IF(K318="Stroke",IF((J318-J317)&lt;0,1000+J318-J317,J318-J317),""),""),"")</f>
        <v>#REF!</v>
      </c>
      <c r="M317" s="16" t="s">
        <v>21</v>
      </c>
      <c r="N317" s="16" t="s">
        <v>27</v>
      </c>
      <c r="O317" s="16">
        <v>0</v>
      </c>
      <c r="P317" s="8" t="e">
        <f>IF(#REF!=#REF!,IF(K317="Stroke",IF(K318="Stroke",IF(#REF!=#REF!,IF(Q317=Q318,IF((J318-J317)&lt;0,1000+J318-J317-O317,J318-J317-O317),""),""),""),""),"")</f>
        <v>#REF!</v>
      </c>
      <c r="Q317" s="16">
        <v>1</v>
      </c>
      <c r="R317" s="8" t="e">
        <f>IF(#REF!&lt;&gt;#REF!,COUNTIFS($K$112:$K$1378,$K$112,#REF!,#REF!),"")</f>
        <v>#REF!</v>
      </c>
      <c r="S317" s="8" t="e">
        <f>IF(AND(#REF!&lt;&gt;#REF!,#REF!=#REF!,M317="positive",M318="negative"),1,"")</f>
        <v>#REF!</v>
      </c>
      <c r="T317" s="8" t="e">
        <f>IF(AND(#REF!=#REF!,K:K="stroke",M:M="positive",S317&lt;&gt;"1"),1,"")</f>
        <v>#REF!</v>
      </c>
      <c r="U317" s="8" t="e">
        <f>IF((AND(R317&lt;&gt;"",W317&lt;&gt;1,K:K="stroke",M:M="negative",#REF!=#REF!)),IF(W317&lt;&gt;0,"",1),"")</f>
        <v>#REF!</v>
      </c>
      <c r="V317" s="8" t="e">
        <f t="shared" si="18"/>
        <v>#REF!</v>
      </c>
      <c r="W317" s="8" t="e">
        <f>IF(#REF!&lt;&gt;#REF!,COUNTIFS($K$112:$K$1378,"up",#REF!,#REF!),"")</f>
        <v>#REF!</v>
      </c>
      <c r="X317" s="8" t="e">
        <f>IF(#REF!&lt;&gt;#REF!,COUNTIFS($K$112:$K$1378,"SRS",#REF!,#REF!),"")</f>
        <v>#REF!</v>
      </c>
      <c r="Y317" s="8" t="e">
        <f>IF(R317&lt;&gt;"",IF(R317=1,"",COUNTIFS($O$112:$O$1378,"&gt;40",#REF!,#REF!)),"")</f>
        <v>#REF!</v>
      </c>
      <c r="Z317" s="16"/>
      <c r="AA317" s="16"/>
      <c r="AB317" s="16"/>
      <c r="AC317" s="16"/>
      <c r="AD317" s="16"/>
      <c r="AE317" s="16"/>
      <c r="AF317" s="16"/>
      <c r="AG317" s="16"/>
      <c r="AH317" s="16"/>
    </row>
    <row r="318" spans="1:34" x14ac:dyDescent="0.25">
      <c r="A318" s="16">
        <f t="shared" si="14"/>
        <v>66882</v>
      </c>
      <c r="B318" s="18" t="str">
        <f t="shared" si="15"/>
        <v>20171021183442</v>
      </c>
      <c r="C318" s="8" t="str">
        <f t="shared" si="16"/>
        <v>20171021</v>
      </c>
      <c r="D318" s="8">
        <v>2017</v>
      </c>
      <c r="E318" s="8">
        <v>10</v>
      </c>
      <c r="F318" s="8">
        <v>21</v>
      </c>
      <c r="G318" s="8">
        <v>18</v>
      </c>
      <c r="H318" s="8">
        <v>34</v>
      </c>
      <c r="I318" s="16">
        <v>42</v>
      </c>
      <c r="J318" s="22">
        <v>415</v>
      </c>
      <c r="K318" s="19" t="s">
        <v>47</v>
      </c>
      <c r="L318" s="8" t="e">
        <f>IF(#REF!=#REF!,IF(K318="Stroke",IF(K319="Stroke",IF((J319-J318)&lt;0,1000+J319-J318,J319-J318),""),""),"")</f>
        <v>#REF!</v>
      </c>
      <c r="M318" s="16" t="s">
        <v>21</v>
      </c>
      <c r="N318" s="16" t="s">
        <v>27</v>
      </c>
      <c r="O318" s="16">
        <v>0</v>
      </c>
      <c r="P318" s="8" t="e">
        <f>IF(#REF!=#REF!,IF(K318="Stroke",IF(K319="Stroke",IF(#REF!=#REF!,IF(Q318=Q319,IF((J319-J318)&lt;0,1000+J319-J318-O318,J319-J318-O318),""),""),""),""),"")</f>
        <v>#REF!</v>
      </c>
      <c r="Q318" s="16">
        <v>1</v>
      </c>
      <c r="R318" s="8" t="e">
        <f>IF(#REF!&lt;&gt;#REF!,COUNTIFS($K$112:$K$1378,$K$112,#REF!,#REF!),"")</f>
        <v>#REF!</v>
      </c>
      <c r="S318" s="8" t="e">
        <f>IF(AND(#REF!&lt;&gt;#REF!,#REF!=#REF!,M318="positive",M319="negative"),1,"")</f>
        <v>#REF!</v>
      </c>
      <c r="T318" s="8" t="e">
        <f>IF(AND(#REF!=#REF!,K:K="stroke",M:M="positive",S318&lt;&gt;"1"),1,"")</f>
        <v>#REF!</v>
      </c>
      <c r="U318" s="8" t="e">
        <f>IF((AND(R318&lt;&gt;"",W318&lt;&gt;1,K:K="stroke",M:M="negative",#REF!=#REF!)),IF(W318&lt;&gt;0,"",1),"")</f>
        <v>#REF!</v>
      </c>
      <c r="V318" s="8" t="e">
        <f t="shared" si="18"/>
        <v>#REF!</v>
      </c>
      <c r="W318" s="8" t="e">
        <f>IF(#REF!&lt;&gt;#REF!,COUNTIFS($K$112:$K$1378,"up",#REF!,#REF!),"")</f>
        <v>#REF!</v>
      </c>
      <c r="X318" s="8" t="e">
        <f>IF(#REF!&lt;&gt;#REF!,COUNTIFS($K$112:$K$1378,"SRS",#REF!,#REF!),"")</f>
        <v>#REF!</v>
      </c>
      <c r="Y318" s="8" t="e">
        <f>IF(R318&lt;&gt;"",IF(R318=1,"",COUNTIFS($O$112:$O$1378,"&gt;40",#REF!,#REF!)),"")</f>
        <v>#REF!</v>
      </c>
      <c r="Z318" s="16"/>
      <c r="AA318" s="16"/>
      <c r="AB318" s="16"/>
      <c r="AC318" s="16"/>
      <c r="AD318" s="16"/>
      <c r="AE318" s="16"/>
      <c r="AF318" s="16"/>
      <c r="AG318" s="16"/>
      <c r="AH318" s="16"/>
    </row>
    <row r="319" spans="1:34" x14ac:dyDescent="0.25">
      <c r="A319" s="16">
        <f t="shared" si="14"/>
        <v>66882</v>
      </c>
      <c r="B319" s="18" t="str">
        <f t="shared" si="15"/>
        <v>20171021183442</v>
      </c>
      <c r="C319" s="8" t="str">
        <f t="shared" si="16"/>
        <v>20171021</v>
      </c>
      <c r="D319" s="8">
        <v>2017</v>
      </c>
      <c r="E319" s="8">
        <v>10</v>
      </c>
      <c r="F319" s="8">
        <v>21</v>
      </c>
      <c r="G319" s="8">
        <v>18</v>
      </c>
      <c r="H319" s="8">
        <v>34</v>
      </c>
      <c r="I319" s="16">
        <v>42</v>
      </c>
      <c r="J319" s="22">
        <v>428</v>
      </c>
      <c r="K319" s="19" t="s">
        <v>47</v>
      </c>
      <c r="L319" s="8" t="e">
        <f>IF(#REF!=#REF!,IF(K319="Stroke",IF(K320="Stroke",IF((J320-J319)&lt;0,1000+J320-J319,J320-J319),""),""),"")</f>
        <v>#REF!</v>
      </c>
      <c r="M319" s="16" t="s">
        <v>21</v>
      </c>
      <c r="N319" s="16" t="s">
        <v>27</v>
      </c>
      <c r="O319" s="16">
        <v>0</v>
      </c>
      <c r="P319" s="8" t="e">
        <f>IF(#REF!=#REF!,IF(K319="Stroke",IF(K320="Stroke",IF(#REF!=#REF!,IF(Q319=Q320,IF((J320-J319)&lt;0,1000+J320-J319-O319,J320-J319-O319),""),""),""),""),"")</f>
        <v>#REF!</v>
      </c>
      <c r="Q319" s="16">
        <v>1</v>
      </c>
      <c r="R319" s="8" t="e">
        <f>IF(#REF!&lt;&gt;#REF!,COUNTIFS($K$112:$K$1378,$K$112,#REF!,#REF!),"")</f>
        <v>#REF!</v>
      </c>
      <c r="S319" s="8" t="e">
        <f>IF(AND(#REF!&lt;&gt;#REF!,#REF!=#REF!,M319="positive",M320="negative"),1,"")</f>
        <v>#REF!</v>
      </c>
      <c r="T319" s="8" t="e">
        <f>IF(AND(#REF!=#REF!,K:K="stroke",M:M="positive",S319&lt;&gt;"1"),1,"")</f>
        <v>#REF!</v>
      </c>
      <c r="U319" s="8" t="e">
        <f>IF((AND(R319&lt;&gt;"",W319&lt;&gt;1,K:K="stroke",M:M="negative",#REF!=#REF!)),IF(W319&lt;&gt;0,"",1),"")</f>
        <v>#REF!</v>
      </c>
      <c r="V319" s="8" t="e">
        <f t="shared" si="18"/>
        <v>#REF!</v>
      </c>
      <c r="W319" s="8" t="e">
        <f>IF(#REF!&lt;&gt;#REF!,COUNTIFS($K$112:$K$1378,"up",#REF!,#REF!),"")</f>
        <v>#REF!</v>
      </c>
      <c r="X319" s="8" t="e">
        <f>IF(#REF!&lt;&gt;#REF!,COUNTIFS($K$112:$K$1378,"SRS",#REF!,#REF!),"")</f>
        <v>#REF!</v>
      </c>
      <c r="Y319" s="8" t="e">
        <f>IF(R319&lt;&gt;"",IF(R319=1,"",COUNTIFS($O$112:$O$1378,"&gt;40",#REF!,#REF!)),"")</f>
        <v>#REF!</v>
      </c>
      <c r="Z319" s="16"/>
      <c r="AA319" s="16"/>
      <c r="AB319" s="16"/>
      <c r="AC319" s="16"/>
      <c r="AD319" s="16"/>
      <c r="AE319" s="16"/>
      <c r="AF319" s="16"/>
      <c r="AG319" s="16"/>
      <c r="AH319" s="16"/>
    </row>
    <row r="320" spans="1:34" x14ac:dyDescent="0.25">
      <c r="A320" s="16">
        <f t="shared" si="14"/>
        <v>66882</v>
      </c>
      <c r="B320" s="18" t="str">
        <f t="shared" si="15"/>
        <v>20171021183442</v>
      </c>
      <c r="C320" s="8" t="str">
        <f t="shared" si="16"/>
        <v>20171021</v>
      </c>
      <c r="D320" s="8">
        <v>2017</v>
      </c>
      <c r="E320" s="8">
        <v>10</v>
      </c>
      <c r="F320" s="8">
        <v>21</v>
      </c>
      <c r="G320" s="8">
        <v>18</v>
      </c>
      <c r="H320" s="8">
        <v>34</v>
      </c>
      <c r="I320" s="16">
        <v>42</v>
      </c>
      <c r="J320" s="22">
        <v>431</v>
      </c>
      <c r="K320" s="19" t="s">
        <v>47</v>
      </c>
      <c r="L320" s="8" t="e">
        <f>IF(#REF!=#REF!,IF(K320="Stroke",IF(K321="Stroke",IF((J321-J320)&lt;0,1000+J321-J320,J321-J320),""),""),"")</f>
        <v>#REF!</v>
      </c>
      <c r="M320" s="16" t="s">
        <v>21</v>
      </c>
      <c r="N320" s="16" t="s">
        <v>27</v>
      </c>
      <c r="O320" s="16">
        <v>0</v>
      </c>
      <c r="P320" s="8" t="e">
        <f>IF(#REF!=#REF!,IF(K320="Stroke",IF(K321="Stroke",IF(#REF!=#REF!,IF(Q320=Q321,IF((J321-J320)&lt;0,1000+J321-J320-O320,J321-J320-O320),""),""),""),""),"")</f>
        <v>#REF!</v>
      </c>
      <c r="Q320" s="16">
        <v>1</v>
      </c>
      <c r="R320" s="8" t="e">
        <f>IF(#REF!&lt;&gt;#REF!,COUNTIFS($K$112:$K$1378,$K$112,#REF!,#REF!),"")</f>
        <v>#REF!</v>
      </c>
      <c r="S320" s="8" t="e">
        <f>IF(AND(#REF!&lt;&gt;#REF!,#REF!=#REF!,M320="positive",M321="negative"),1,"")</f>
        <v>#REF!</v>
      </c>
      <c r="T320" s="8" t="e">
        <f>IF(AND(#REF!=#REF!,K:K="stroke",M:M="positive",S320&lt;&gt;"1"),1,"")</f>
        <v>#REF!</v>
      </c>
      <c r="U320" s="8" t="e">
        <f>IF((AND(R320&lt;&gt;"",W320&lt;&gt;1,K:K="stroke",M:M="negative",#REF!=#REF!)),IF(W320&lt;&gt;0,"",1),"")</f>
        <v>#REF!</v>
      </c>
      <c r="V320" s="8" t="e">
        <f t="shared" si="18"/>
        <v>#REF!</v>
      </c>
      <c r="W320" s="8" t="e">
        <f>IF(#REF!&lt;&gt;#REF!,COUNTIFS($K$112:$K$1378,"up",#REF!,#REF!),"")</f>
        <v>#REF!</v>
      </c>
      <c r="X320" s="8" t="e">
        <f>IF(#REF!&lt;&gt;#REF!,COUNTIFS($K$112:$K$1378,"SRS",#REF!,#REF!),"")</f>
        <v>#REF!</v>
      </c>
      <c r="Y320" s="8" t="e">
        <f>IF(R320&lt;&gt;"",IF(R320=1,"",COUNTIFS($O$112:$O$1378,"&gt;40",#REF!,#REF!)),"")</f>
        <v>#REF!</v>
      </c>
      <c r="Z320" s="16"/>
      <c r="AA320" s="16"/>
      <c r="AB320" s="16"/>
      <c r="AC320" s="16"/>
      <c r="AD320" s="16"/>
      <c r="AE320" s="16"/>
      <c r="AF320" s="16"/>
      <c r="AG320" s="16"/>
      <c r="AH320" s="16"/>
    </row>
    <row r="321" spans="1:34" x14ac:dyDescent="0.25">
      <c r="A321" s="16">
        <f t="shared" ref="A321:A384" si="19">I321+(H321*60)+(G321*3600)</f>
        <v>66882</v>
      </c>
      <c r="B321" s="18" t="str">
        <f t="shared" ref="B321:B384" si="20">CONCATENATE(D321,E321,F321,G321,H321,I321)</f>
        <v>20171021183442</v>
      </c>
      <c r="C321" s="8" t="str">
        <f t="shared" ref="C321:C384" si="21">CONCATENATE(D321,E321,F321)</f>
        <v>20171021</v>
      </c>
      <c r="D321" s="8">
        <v>2017</v>
      </c>
      <c r="E321" s="8">
        <v>10</v>
      </c>
      <c r="F321" s="8">
        <v>21</v>
      </c>
      <c r="G321" s="8">
        <v>18</v>
      </c>
      <c r="H321" s="8">
        <v>34</v>
      </c>
      <c r="I321" s="16">
        <v>42</v>
      </c>
      <c r="J321" s="22">
        <v>436</v>
      </c>
      <c r="K321" s="19" t="s">
        <v>47</v>
      </c>
      <c r="L321" s="8" t="e">
        <f>IF(#REF!=#REF!,IF(K321="Stroke",IF(K322="Stroke",IF((J322-J321)&lt;0,1000+J322-J321,J322-J321),""),""),"")</f>
        <v>#REF!</v>
      </c>
      <c r="M321" s="16" t="s">
        <v>21</v>
      </c>
      <c r="N321" s="16" t="s">
        <v>27</v>
      </c>
      <c r="O321" s="16">
        <v>0</v>
      </c>
      <c r="P321" s="8" t="e">
        <f>IF(#REF!=#REF!,IF(K321="Stroke",IF(K322="Stroke",IF(#REF!=#REF!,IF(Q321=Q322,IF((J322-J321)&lt;0,1000+J322-J321-O321,J322-J321-O321),""),""),""),""),"")</f>
        <v>#REF!</v>
      </c>
      <c r="Q321" s="16">
        <v>1</v>
      </c>
      <c r="R321" s="8" t="e">
        <f>IF(#REF!&lt;&gt;#REF!,COUNTIFS($K$112:$K$1378,$K$112,#REF!,#REF!),"")</f>
        <v>#REF!</v>
      </c>
      <c r="S321" s="8" t="e">
        <f>IF(AND(#REF!&lt;&gt;#REF!,#REF!=#REF!,M321="positive",M322="negative"),1,"")</f>
        <v>#REF!</v>
      </c>
      <c r="T321" s="8" t="e">
        <f>IF(AND(#REF!=#REF!,K:K="stroke",M:M="positive",S321&lt;&gt;"1"),1,"")</f>
        <v>#REF!</v>
      </c>
      <c r="U321" s="8" t="e">
        <f>IF((AND(R321&lt;&gt;"",W321&lt;&gt;1,K:K="stroke",M:M="negative",#REF!=#REF!)),IF(W321&lt;&gt;0,"",1),"")</f>
        <v>#REF!</v>
      </c>
      <c r="V321" s="8" t="e">
        <f t="shared" si="18"/>
        <v>#REF!</v>
      </c>
      <c r="W321" s="8" t="e">
        <f>IF(#REF!&lt;&gt;#REF!,COUNTIFS($K$112:$K$1378,"up",#REF!,#REF!),"")</f>
        <v>#REF!</v>
      </c>
      <c r="X321" s="8" t="e">
        <f>IF(#REF!&lt;&gt;#REF!,COUNTIFS($K$112:$K$1378,"SRS",#REF!,#REF!),"")</f>
        <v>#REF!</v>
      </c>
      <c r="Y321" s="8" t="e">
        <f>IF(R321&lt;&gt;"",IF(R321=1,"",COUNTIFS($O$112:$O$1378,"&gt;40",#REF!,#REF!)),"")</f>
        <v>#REF!</v>
      </c>
      <c r="Z321" s="16"/>
      <c r="AA321" s="16"/>
      <c r="AB321" s="16"/>
      <c r="AC321" s="16"/>
      <c r="AD321" s="16"/>
      <c r="AE321" s="16"/>
      <c r="AF321" s="16"/>
      <c r="AG321" s="16"/>
      <c r="AH321" s="16"/>
    </row>
    <row r="322" spans="1:34" x14ac:dyDescent="0.25">
      <c r="A322" s="16">
        <f t="shared" si="19"/>
        <v>66882</v>
      </c>
      <c r="B322" s="18" t="str">
        <f t="shared" si="20"/>
        <v>20171021183442</v>
      </c>
      <c r="C322" s="8" t="str">
        <f t="shared" si="21"/>
        <v>20171021</v>
      </c>
      <c r="D322" s="8">
        <v>2017</v>
      </c>
      <c r="E322" s="8">
        <v>10</v>
      </c>
      <c r="F322" s="8">
        <v>21</v>
      </c>
      <c r="G322" s="8">
        <v>18</v>
      </c>
      <c r="H322" s="8">
        <v>34</v>
      </c>
      <c r="I322" s="16">
        <v>42</v>
      </c>
      <c r="J322" s="22">
        <v>447</v>
      </c>
      <c r="K322" s="19" t="s">
        <v>47</v>
      </c>
      <c r="L322" s="8" t="e">
        <f>IF(#REF!=#REF!,IF(K322="Stroke",IF(K323="Stroke",IF((J323-J322)&lt;0,1000+J323-J322,J323-J322),""),""),"")</f>
        <v>#REF!</v>
      </c>
      <c r="M322" s="16" t="s">
        <v>21</v>
      </c>
      <c r="N322" s="16" t="s">
        <v>27</v>
      </c>
      <c r="O322" s="16">
        <v>0</v>
      </c>
      <c r="P322" s="8" t="e">
        <f>IF(#REF!=#REF!,IF(K322="Stroke",IF(K323="Stroke",IF(#REF!=#REF!,IF(Q322=Q323,IF((J323-J322)&lt;0,1000+J323-J322-O322,J323-J322-O322),""),""),""),""),"")</f>
        <v>#REF!</v>
      </c>
      <c r="Q322" s="16">
        <v>1</v>
      </c>
      <c r="R322" s="8" t="e">
        <f>IF(#REF!&lt;&gt;#REF!,COUNTIFS($K$112:$K$1378,$K$112,#REF!,#REF!),"")</f>
        <v>#REF!</v>
      </c>
      <c r="S322" s="8" t="e">
        <f>IF(AND(#REF!&lt;&gt;#REF!,#REF!=#REF!,M322="positive",M323="negative"),1,"")</f>
        <v>#REF!</v>
      </c>
      <c r="T322" s="8" t="e">
        <f>IF(AND(#REF!=#REF!,K:K="stroke",M:M="positive",S322&lt;&gt;"1"),1,"")</f>
        <v>#REF!</v>
      </c>
      <c r="U322" s="8" t="e">
        <f>IF((AND(R322&lt;&gt;"",W322&lt;&gt;1,K:K="stroke",M:M="negative",#REF!=#REF!)),IF(W322&lt;&gt;0,"",1),"")</f>
        <v>#REF!</v>
      </c>
      <c r="V322" s="8" t="e">
        <f t="shared" si="18"/>
        <v>#REF!</v>
      </c>
      <c r="W322" s="8" t="e">
        <f>IF(#REF!&lt;&gt;#REF!,COUNTIFS($K$112:$K$1378,"up",#REF!,#REF!),"")</f>
        <v>#REF!</v>
      </c>
      <c r="X322" s="8" t="e">
        <f>IF(#REF!&lt;&gt;#REF!,COUNTIFS($K$112:$K$1378,"SRS",#REF!,#REF!),"")</f>
        <v>#REF!</v>
      </c>
      <c r="Y322" s="8" t="e">
        <f>IF(R322&lt;&gt;"",IF(R322=1,"",COUNTIFS($O$112:$O$1378,"&gt;40",#REF!,#REF!)),"")</f>
        <v>#REF!</v>
      </c>
      <c r="Z322" s="16"/>
      <c r="AA322" s="16"/>
      <c r="AB322" s="16"/>
      <c r="AC322" s="16"/>
      <c r="AD322" s="16"/>
      <c r="AE322" s="16"/>
      <c r="AF322" s="16"/>
      <c r="AG322" s="16"/>
      <c r="AH322" s="16"/>
    </row>
    <row r="323" spans="1:34" x14ac:dyDescent="0.25">
      <c r="A323" s="16">
        <f t="shared" si="19"/>
        <v>66882</v>
      </c>
      <c r="B323" s="18" t="str">
        <f t="shared" si="20"/>
        <v>20171021183442</v>
      </c>
      <c r="C323" s="8" t="str">
        <f t="shared" si="21"/>
        <v>20171021</v>
      </c>
      <c r="D323" s="8">
        <v>2017</v>
      </c>
      <c r="E323" s="8">
        <v>10</v>
      </c>
      <c r="F323" s="8">
        <v>21</v>
      </c>
      <c r="G323" s="8">
        <v>18</v>
      </c>
      <c r="H323" s="8">
        <v>34</v>
      </c>
      <c r="I323" s="16">
        <v>42</v>
      </c>
      <c r="J323" s="22">
        <v>457</v>
      </c>
      <c r="K323" s="19" t="s">
        <v>47</v>
      </c>
      <c r="L323" s="8" t="e">
        <f>IF(#REF!=#REF!,IF(K323="Stroke",IF(K324="Stroke",IF((J324-J323)&lt;0,1000+J324-J323,J324-J323),""),""),"")</f>
        <v>#REF!</v>
      </c>
      <c r="M323" s="16" t="s">
        <v>21</v>
      </c>
      <c r="N323" s="16" t="s">
        <v>27</v>
      </c>
      <c r="O323" s="16">
        <v>0</v>
      </c>
      <c r="P323" s="8" t="e">
        <f>IF(#REF!=#REF!,IF(K323="Stroke",IF(K324="Stroke",IF(#REF!=#REF!,IF(Q323=Q324,IF((J324-J323)&lt;0,1000+J324-J323-O323,J324-J323-O323),""),""),""),""),"")</f>
        <v>#REF!</v>
      </c>
      <c r="Q323" s="16">
        <v>1</v>
      </c>
      <c r="R323" s="8" t="e">
        <f>IF(#REF!&lt;&gt;#REF!,COUNTIFS($K$112:$K$1378,$K$112,#REF!,#REF!),"")</f>
        <v>#REF!</v>
      </c>
      <c r="S323" s="8" t="e">
        <f>IF(AND(#REF!&lt;&gt;#REF!,#REF!=#REF!,M323="positive",M324="negative"),1,"")</f>
        <v>#REF!</v>
      </c>
      <c r="T323" s="8" t="e">
        <f>IF(AND(#REF!=#REF!,K:K="stroke",M:M="positive",S323&lt;&gt;"1"),1,"")</f>
        <v>#REF!</v>
      </c>
      <c r="U323" s="8" t="e">
        <f>IF((AND(R323&lt;&gt;"",W323&lt;&gt;1,K:K="stroke",M:M="negative",#REF!=#REF!)),IF(W323&lt;&gt;0,"",1),"")</f>
        <v>#REF!</v>
      </c>
      <c r="V323" s="8" t="e">
        <f t="shared" si="18"/>
        <v>#REF!</v>
      </c>
      <c r="W323" s="8" t="e">
        <f>IF(#REF!&lt;&gt;#REF!,COUNTIFS($K$112:$K$1378,"up",#REF!,#REF!),"")</f>
        <v>#REF!</v>
      </c>
      <c r="X323" s="8" t="e">
        <f>IF(#REF!&lt;&gt;#REF!,COUNTIFS($K$112:$K$1378,"SRS",#REF!,#REF!),"")</f>
        <v>#REF!</v>
      </c>
      <c r="Y323" s="8" t="e">
        <f>IF(R323&lt;&gt;"",IF(R323=1,"",COUNTIFS($O$112:$O$1378,"&gt;40",#REF!,#REF!)),"")</f>
        <v>#REF!</v>
      </c>
      <c r="Z323" s="16"/>
      <c r="AA323" s="16"/>
      <c r="AB323" s="16"/>
      <c r="AC323" s="16"/>
      <c r="AD323" s="16"/>
      <c r="AE323" s="16"/>
      <c r="AF323" s="16"/>
      <c r="AG323" s="16"/>
      <c r="AH323" s="16"/>
    </row>
    <row r="324" spans="1:34" x14ac:dyDescent="0.25">
      <c r="A324" s="16">
        <f t="shared" si="19"/>
        <v>66882</v>
      </c>
      <c r="B324" s="18" t="str">
        <f t="shared" si="20"/>
        <v>20171021183442</v>
      </c>
      <c r="C324" s="8" t="str">
        <f t="shared" si="21"/>
        <v>20171021</v>
      </c>
      <c r="D324" s="8">
        <v>2017</v>
      </c>
      <c r="E324" s="8">
        <v>10</v>
      </c>
      <c r="F324" s="8">
        <v>21</v>
      </c>
      <c r="G324" s="8">
        <v>18</v>
      </c>
      <c r="H324" s="8">
        <v>34</v>
      </c>
      <c r="I324" s="16">
        <v>42</v>
      </c>
      <c r="J324" s="22">
        <v>460</v>
      </c>
      <c r="K324" s="19" t="s">
        <v>47</v>
      </c>
      <c r="L324" s="8" t="e">
        <f>IF(#REF!=#REF!,IF(K324="Stroke",IF(K325="Stroke",IF((J325-J324)&lt;0,1000+J325-J324,J325-J324),""),""),"")</f>
        <v>#REF!</v>
      </c>
      <c r="M324" s="16" t="s">
        <v>21</v>
      </c>
      <c r="N324" s="16" t="s">
        <v>27</v>
      </c>
      <c r="O324" s="16">
        <v>0</v>
      </c>
      <c r="P324" s="8" t="e">
        <f>IF(#REF!=#REF!,IF(K324="Stroke",IF(K325="Stroke",IF(#REF!=#REF!,IF(Q324=Q325,IF((J325-J324)&lt;0,1000+J325-J324-O324,J325-J324-O324),""),""),""),""),"")</f>
        <v>#REF!</v>
      </c>
      <c r="Q324" s="16">
        <v>1</v>
      </c>
      <c r="R324" s="8" t="e">
        <f>IF(#REF!&lt;&gt;#REF!,COUNTIFS($K$112:$K$1378,$K$112,#REF!,#REF!),"")</f>
        <v>#REF!</v>
      </c>
      <c r="S324" s="8" t="e">
        <f>IF(AND(#REF!&lt;&gt;#REF!,#REF!=#REF!,M324="positive",M325="negative"),1,"")</f>
        <v>#REF!</v>
      </c>
      <c r="T324" s="8" t="e">
        <f>IF(AND(#REF!=#REF!,K:K="stroke",M:M="positive",S324&lt;&gt;"1"),1,"")</f>
        <v>#REF!</v>
      </c>
      <c r="U324" s="8" t="e">
        <f>IF((AND(R324&lt;&gt;"",W324&lt;&gt;1,K:K="stroke",M:M="negative",#REF!=#REF!)),IF(W324&lt;&gt;0,"",1),"")</f>
        <v>#REF!</v>
      </c>
      <c r="V324" s="8" t="e">
        <f t="shared" si="18"/>
        <v>#REF!</v>
      </c>
      <c r="W324" s="8" t="e">
        <f>IF(#REF!&lt;&gt;#REF!,COUNTIFS($K$112:$K$1378,"up",#REF!,#REF!),"")</f>
        <v>#REF!</v>
      </c>
      <c r="X324" s="8" t="e">
        <f>IF(#REF!&lt;&gt;#REF!,COUNTIFS($K$112:$K$1378,"SRS",#REF!,#REF!),"")</f>
        <v>#REF!</v>
      </c>
      <c r="Y324" s="8" t="e">
        <f>IF(R324&lt;&gt;"",IF(R324=1,"",COUNTIFS($O$112:$O$1378,"&gt;40",#REF!,#REF!)),"")</f>
        <v>#REF!</v>
      </c>
      <c r="Z324" s="16"/>
      <c r="AA324" s="16"/>
      <c r="AB324" s="16"/>
      <c r="AC324" s="16"/>
      <c r="AD324" s="16"/>
      <c r="AE324" s="16"/>
      <c r="AF324" s="16"/>
      <c r="AG324" s="16"/>
      <c r="AH324" s="16"/>
    </row>
    <row r="325" spans="1:34" s="7" customFormat="1" x14ac:dyDescent="0.25">
      <c r="A325" s="16">
        <f t="shared" si="19"/>
        <v>66882</v>
      </c>
      <c r="B325" s="18" t="str">
        <f t="shared" si="20"/>
        <v>20171021183442</v>
      </c>
      <c r="C325" s="8" t="str">
        <f t="shared" si="21"/>
        <v>20171021</v>
      </c>
      <c r="D325" s="8">
        <v>2017</v>
      </c>
      <c r="E325" s="8">
        <v>10</v>
      </c>
      <c r="F325" s="8">
        <v>21</v>
      </c>
      <c r="G325" s="8">
        <v>18</v>
      </c>
      <c r="H325" s="8">
        <v>34</v>
      </c>
      <c r="I325" s="16">
        <v>42</v>
      </c>
      <c r="J325" s="22">
        <v>471</v>
      </c>
      <c r="K325" s="19" t="s">
        <v>47</v>
      </c>
      <c r="L325" s="8" t="e">
        <f>IF(#REF!=#REF!,IF(K325="Stroke",IF(K326="Stroke",IF((J326-J325)&lt;0,1000+J326-J325,J326-J325),""),""),"")</f>
        <v>#REF!</v>
      </c>
      <c r="M325" s="16" t="s">
        <v>21</v>
      </c>
      <c r="N325" s="16" t="s">
        <v>27</v>
      </c>
      <c r="O325" s="16">
        <v>0</v>
      </c>
      <c r="P325" s="8" t="e">
        <f>IF(#REF!=#REF!,IF(K325="Stroke",IF(K326="Stroke",IF(#REF!=#REF!,IF(Q325=Q326,IF((J326-J325)&lt;0,1000+J326-J325-O325,J326-J325-O325),""),""),""),""),"")</f>
        <v>#REF!</v>
      </c>
      <c r="Q325" s="16">
        <v>1</v>
      </c>
      <c r="R325" s="8" t="e">
        <f>IF(#REF!&lt;&gt;#REF!,COUNTIFS($K$112:$K$1378,$K$112,#REF!,#REF!),"")</f>
        <v>#REF!</v>
      </c>
      <c r="S325" s="8" t="e">
        <f>IF(AND(#REF!&lt;&gt;#REF!,#REF!=#REF!,M325="positive",M326="negative"),1,"")</f>
        <v>#REF!</v>
      </c>
      <c r="T325" s="8" t="e">
        <f>IF(AND(#REF!=#REF!,K:K="stroke",M:M="positive",S325&lt;&gt;"1"),1,"")</f>
        <v>#REF!</v>
      </c>
      <c r="U325" s="8" t="e">
        <f>IF((AND(R325&lt;&gt;"",W325&lt;&gt;1,K:K="stroke",M:M="negative",#REF!=#REF!)),IF(W325&lt;&gt;0,"",1),"")</f>
        <v>#REF!</v>
      </c>
      <c r="V325" s="8" t="e">
        <f t="shared" si="18"/>
        <v>#REF!</v>
      </c>
      <c r="W325" s="8" t="e">
        <f>IF(#REF!&lt;&gt;#REF!,COUNTIFS($K$112:$K$1378,"up",#REF!,#REF!),"")</f>
        <v>#REF!</v>
      </c>
      <c r="X325" s="8" t="e">
        <f>IF(#REF!&lt;&gt;#REF!,COUNTIFS($K$112:$K$1378,"SRS",#REF!,#REF!),"")</f>
        <v>#REF!</v>
      </c>
      <c r="Y325" s="8" t="e">
        <f>IF(R325&lt;&gt;"",IF(R325=1,"",COUNTIFS($O$112:$O$1378,"&gt;40",#REF!,#REF!)),"")</f>
        <v>#REF!</v>
      </c>
      <c r="Z325" s="16"/>
      <c r="AA325" s="16"/>
      <c r="AB325" s="16"/>
      <c r="AC325" s="16"/>
      <c r="AD325" s="16"/>
      <c r="AE325" s="16"/>
      <c r="AF325" s="16"/>
      <c r="AG325" s="16"/>
      <c r="AH325" s="16"/>
    </row>
    <row r="326" spans="1:34" x14ac:dyDescent="0.25">
      <c r="A326" s="16">
        <f t="shared" si="19"/>
        <v>66882</v>
      </c>
      <c r="B326" s="18" t="str">
        <f t="shared" si="20"/>
        <v>20171021183442</v>
      </c>
      <c r="C326" s="8" t="str">
        <f t="shared" si="21"/>
        <v>20171021</v>
      </c>
      <c r="D326" s="8">
        <v>2017</v>
      </c>
      <c r="E326" s="8">
        <v>10</v>
      </c>
      <c r="F326" s="8">
        <v>21</v>
      </c>
      <c r="G326" s="8">
        <v>18</v>
      </c>
      <c r="H326" s="8">
        <v>34</v>
      </c>
      <c r="I326" s="16">
        <v>42</v>
      </c>
      <c r="J326" s="22">
        <v>473</v>
      </c>
      <c r="K326" s="19" t="s">
        <v>47</v>
      </c>
      <c r="L326" s="8" t="e">
        <f>IF(#REF!=#REF!,IF(K326="Stroke",IF(K327="Stroke",IF((J327-J326)&lt;0,1000+J327-J326,J327-J326),""),""),"")</f>
        <v>#REF!</v>
      </c>
      <c r="M326" s="16" t="s">
        <v>21</v>
      </c>
      <c r="N326" s="16" t="s">
        <v>27</v>
      </c>
      <c r="O326" s="16">
        <v>0</v>
      </c>
      <c r="P326" s="8" t="e">
        <f>IF(#REF!=#REF!,IF(K326="Stroke",IF(K327="Stroke",IF(#REF!=#REF!,IF(Q326=Q327,IF((J327-J326)&lt;0,1000+J327-J326-O326,J327-J326-O326),""),""),""),""),"")</f>
        <v>#REF!</v>
      </c>
      <c r="Q326" s="16">
        <v>1</v>
      </c>
      <c r="R326" s="8" t="e">
        <f>IF(#REF!&lt;&gt;#REF!,COUNTIFS($K$112:$K$1378,$K$112,#REF!,#REF!),"")</f>
        <v>#REF!</v>
      </c>
      <c r="S326" s="8" t="e">
        <f>IF(AND(#REF!&lt;&gt;#REF!,#REF!=#REF!,M326="positive",M327="negative"),1,"")</f>
        <v>#REF!</v>
      </c>
      <c r="T326" s="8" t="e">
        <f>IF(AND(#REF!=#REF!,K:K="stroke",M:M="positive",S326&lt;&gt;"1"),1,"")</f>
        <v>#REF!</v>
      </c>
      <c r="U326" s="8" t="e">
        <f>IF((AND(R326&lt;&gt;"",W326&lt;&gt;1,K:K="stroke",M:M="negative",#REF!=#REF!)),IF(W326&lt;&gt;0,"",1),"")</f>
        <v>#REF!</v>
      </c>
      <c r="V326" s="8" t="e">
        <f t="shared" si="18"/>
        <v>#REF!</v>
      </c>
      <c r="W326" s="8" t="e">
        <f>IF(#REF!&lt;&gt;#REF!,COUNTIFS($K$112:$K$1378,"up",#REF!,#REF!),"")</f>
        <v>#REF!</v>
      </c>
      <c r="X326" s="8" t="e">
        <f>IF(#REF!&lt;&gt;#REF!,COUNTIFS($K$112:$K$1378,"SRS",#REF!,#REF!),"")</f>
        <v>#REF!</v>
      </c>
      <c r="Y326" s="8" t="e">
        <f>IF(R326&lt;&gt;"",IF(R326=1,"",COUNTIFS($O$112:$O$1378,"&gt;40",#REF!,#REF!)),"")</f>
        <v>#REF!</v>
      </c>
      <c r="Z326" s="16"/>
      <c r="AA326" s="16"/>
      <c r="AB326" s="16"/>
      <c r="AC326" s="16"/>
      <c r="AD326" s="16"/>
      <c r="AE326" s="16"/>
      <c r="AF326" s="16"/>
      <c r="AG326" s="16"/>
      <c r="AH326" s="16"/>
    </row>
    <row r="327" spans="1:34" x14ac:dyDescent="0.25">
      <c r="A327" s="16">
        <f t="shared" si="19"/>
        <v>66882</v>
      </c>
      <c r="B327" s="18" t="str">
        <f t="shared" si="20"/>
        <v>20171021183442</v>
      </c>
      <c r="C327" s="8" t="str">
        <f t="shared" si="21"/>
        <v>20171021</v>
      </c>
      <c r="D327" s="8">
        <v>2017</v>
      </c>
      <c r="E327" s="8">
        <v>10</v>
      </c>
      <c r="F327" s="8">
        <v>21</v>
      </c>
      <c r="G327" s="8">
        <v>18</v>
      </c>
      <c r="H327" s="8">
        <v>34</v>
      </c>
      <c r="I327" s="16">
        <v>42</v>
      </c>
      <c r="J327" s="22">
        <v>479</v>
      </c>
      <c r="K327" s="19" t="s">
        <v>47</v>
      </c>
      <c r="L327" s="8" t="e">
        <f>IF(#REF!=#REF!,IF(K327="Stroke",IF(K328="Stroke",IF((J328-J327)&lt;0,1000+J328-J327,J328-J327),""),""),"")</f>
        <v>#REF!</v>
      </c>
      <c r="M327" s="16" t="s">
        <v>21</v>
      </c>
      <c r="N327" s="16" t="s">
        <v>27</v>
      </c>
      <c r="O327" s="16">
        <v>0</v>
      </c>
      <c r="P327" s="8" t="e">
        <f>IF(#REF!=#REF!,IF(K327="Stroke",IF(K328="Stroke",IF(#REF!=#REF!,IF(Q327=Q328,IF((J328-J327)&lt;0,1000+J328-J327-O327,J328-J327-O327),""),""),""),""),"")</f>
        <v>#REF!</v>
      </c>
      <c r="Q327" s="16">
        <v>1</v>
      </c>
      <c r="R327" s="8" t="e">
        <f>IF(#REF!&lt;&gt;#REF!,COUNTIFS($K$112:$K$1378,$K$112,#REF!,#REF!),"")</f>
        <v>#REF!</v>
      </c>
      <c r="S327" s="8" t="e">
        <f>IF(AND(#REF!&lt;&gt;#REF!,#REF!=#REF!,M327="positive",M328="negative"),1,"")</f>
        <v>#REF!</v>
      </c>
      <c r="T327" s="8" t="e">
        <f>IF(AND(#REF!=#REF!,K:K="stroke",M:M="positive",S327&lt;&gt;"1"),1,"")</f>
        <v>#REF!</v>
      </c>
      <c r="U327" s="8" t="e">
        <f>IF((AND(R327&lt;&gt;"",W327&lt;&gt;1,K:K="stroke",M:M="negative",#REF!=#REF!)),IF(W327&lt;&gt;0,"",1),"")</f>
        <v>#REF!</v>
      </c>
      <c r="V327" s="8" t="e">
        <f t="shared" si="18"/>
        <v>#REF!</v>
      </c>
      <c r="W327" s="8" t="e">
        <f>IF(#REF!&lt;&gt;#REF!,COUNTIFS($K$112:$K$1378,"up",#REF!,#REF!),"")</f>
        <v>#REF!</v>
      </c>
      <c r="X327" s="8" t="e">
        <f>IF(#REF!&lt;&gt;#REF!,COUNTIFS($K$112:$K$1378,"SRS",#REF!,#REF!),"")</f>
        <v>#REF!</v>
      </c>
      <c r="Y327" s="8" t="e">
        <f>IF(R327&lt;&gt;"",IF(R327=1,"",COUNTIFS($O$112:$O$1378,"&gt;40",#REF!,#REF!)),"")</f>
        <v>#REF!</v>
      </c>
      <c r="Z327" s="16"/>
      <c r="AA327" s="16"/>
      <c r="AB327" s="16"/>
      <c r="AC327" s="16"/>
      <c r="AD327" s="16"/>
      <c r="AE327" s="16"/>
      <c r="AF327" s="16"/>
      <c r="AG327" s="16"/>
      <c r="AH327" s="16"/>
    </row>
    <row r="328" spans="1:34" x14ac:dyDescent="0.25">
      <c r="A328" s="16">
        <f t="shared" si="19"/>
        <v>66882</v>
      </c>
      <c r="B328" s="18" t="str">
        <f t="shared" si="20"/>
        <v>20171021183442</v>
      </c>
      <c r="C328" s="8" t="str">
        <f t="shared" si="21"/>
        <v>20171021</v>
      </c>
      <c r="D328" s="8">
        <v>2017</v>
      </c>
      <c r="E328" s="8">
        <v>10</v>
      </c>
      <c r="F328" s="8">
        <v>21</v>
      </c>
      <c r="G328" s="8">
        <v>18</v>
      </c>
      <c r="H328" s="8">
        <v>34</v>
      </c>
      <c r="I328" s="16">
        <v>42</v>
      </c>
      <c r="J328" s="22">
        <v>488</v>
      </c>
      <c r="K328" s="19" t="s">
        <v>47</v>
      </c>
      <c r="L328" s="8" t="e">
        <f>IF(#REF!=#REF!,IF(K328="Stroke",IF(K329="Stroke",IF((J329-J328)&lt;0,1000+J329-J328,J329-J328),""),""),"")</f>
        <v>#REF!</v>
      </c>
      <c r="M328" s="16" t="s">
        <v>21</v>
      </c>
      <c r="N328" s="16" t="s">
        <v>27</v>
      </c>
      <c r="O328" s="16">
        <v>0</v>
      </c>
      <c r="P328" s="8" t="e">
        <f>IF(#REF!=#REF!,IF(K328="Stroke",IF(K329="Stroke",IF(#REF!=#REF!,IF(Q328=Q329,IF((J329-J328)&lt;0,1000+J329-J328-O328,J329-J328-O328),""),""),""),""),"")</f>
        <v>#REF!</v>
      </c>
      <c r="Q328" s="16">
        <v>1</v>
      </c>
      <c r="R328" s="8" t="e">
        <f>IF(#REF!&lt;&gt;#REF!,COUNTIFS($K$112:$K$1378,$K$112,#REF!,#REF!),"")</f>
        <v>#REF!</v>
      </c>
      <c r="S328" s="8" t="e">
        <f>IF(AND(#REF!&lt;&gt;#REF!,#REF!=#REF!,M328="positive",M329="negative"),1,"")</f>
        <v>#REF!</v>
      </c>
      <c r="T328" s="8" t="e">
        <f>IF(AND(#REF!=#REF!,K:K="stroke",M:M="positive",S328&lt;&gt;"1"),1,"")</f>
        <v>#REF!</v>
      </c>
      <c r="U328" s="8" t="e">
        <f>IF((AND(R328&lt;&gt;"",W328&lt;&gt;1,K:K="stroke",M:M="negative",#REF!=#REF!)),IF(W328&lt;&gt;0,"",1),"")</f>
        <v>#REF!</v>
      </c>
      <c r="V328" s="8" t="e">
        <f t="shared" si="18"/>
        <v>#REF!</v>
      </c>
      <c r="W328" s="8" t="e">
        <f>IF(#REF!&lt;&gt;#REF!,COUNTIFS($K$112:$K$1378,"up",#REF!,#REF!),"")</f>
        <v>#REF!</v>
      </c>
      <c r="X328" s="8" t="e">
        <f>IF(#REF!&lt;&gt;#REF!,COUNTIFS($K$112:$K$1378,"SRS",#REF!,#REF!),"")</f>
        <v>#REF!</v>
      </c>
      <c r="Y328" s="8" t="e">
        <f>IF(R328&lt;&gt;"",IF(R328=1,"",COUNTIFS($O$112:$O$1378,"&gt;40",#REF!,#REF!)),"")</f>
        <v>#REF!</v>
      </c>
      <c r="Z328" s="16"/>
      <c r="AA328" s="16"/>
      <c r="AB328" s="16"/>
      <c r="AC328" s="16"/>
      <c r="AD328" s="16"/>
      <c r="AE328" s="16"/>
      <c r="AF328" s="16"/>
      <c r="AG328" s="16"/>
      <c r="AH328" s="16"/>
    </row>
    <row r="329" spans="1:34" x14ac:dyDescent="0.25">
      <c r="A329" s="16">
        <f t="shared" si="19"/>
        <v>66882</v>
      </c>
      <c r="B329" s="18" t="str">
        <f t="shared" si="20"/>
        <v>20171021183442</v>
      </c>
      <c r="C329" s="8" t="str">
        <f t="shared" si="21"/>
        <v>20171021</v>
      </c>
      <c r="D329" s="8">
        <v>2017</v>
      </c>
      <c r="E329" s="8">
        <v>10</v>
      </c>
      <c r="F329" s="8">
        <v>21</v>
      </c>
      <c r="G329" s="8">
        <v>18</v>
      </c>
      <c r="H329" s="8">
        <v>34</v>
      </c>
      <c r="I329" s="16">
        <v>42</v>
      </c>
      <c r="J329" s="22">
        <v>493</v>
      </c>
      <c r="K329" s="19" t="s">
        <v>47</v>
      </c>
      <c r="L329" s="8" t="e">
        <f>IF(#REF!=#REF!,IF(K329="Stroke",IF(K330="Stroke",IF((J330-J329)&lt;0,1000+J330-J329,J330-J329),""),""),"")</f>
        <v>#REF!</v>
      </c>
      <c r="M329" s="16" t="s">
        <v>21</v>
      </c>
      <c r="N329" s="16" t="s">
        <v>27</v>
      </c>
      <c r="O329" s="16">
        <v>0</v>
      </c>
      <c r="P329" s="8" t="e">
        <f>IF(#REF!=#REF!,IF(K329="Stroke",IF(K330="Stroke",IF(#REF!=#REF!,IF(Q329=Q330,IF((J330-J329)&lt;0,1000+J330-J329-O329,J330-J329-O329),""),""),""),""),"")</f>
        <v>#REF!</v>
      </c>
      <c r="Q329" s="16">
        <v>1</v>
      </c>
      <c r="R329" s="8" t="e">
        <f>IF(#REF!&lt;&gt;#REF!,COUNTIFS($K$112:$K$1378,$K$112,#REF!,#REF!),"")</f>
        <v>#REF!</v>
      </c>
      <c r="S329" s="8" t="e">
        <f>IF(AND(#REF!&lt;&gt;#REF!,#REF!=#REF!,M329="positive",M330="negative"),1,"")</f>
        <v>#REF!</v>
      </c>
      <c r="T329" s="8" t="e">
        <f>IF(AND(#REF!=#REF!,K:K="stroke",M:M="positive",S329&lt;&gt;"1"),1,"")</f>
        <v>#REF!</v>
      </c>
      <c r="U329" s="8" t="e">
        <f>IF((AND(R329&lt;&gt;"",W329&lt;&gt;1,K:K="stroke",M:M="negative",#REF!=#REF!)),IF(W329&lt;&gt;0,"",1),"")</f>
        <v>#REF!</v>
      </c>
      <c r="V329" s="8" t="e">
        <f t="shared" si="18"/>
        <v>#REF!</v>
      </c>
      <c r="W329" s="8" t="e">
        <f>IF(#REF!&lt;&gt;#REF!,COUNTIFS($K$112:$K$1378,"up",#REF!,#REF!),"")</f>
        <v>#REF!</v>
      </c>
      <c r="X329" s="8" t="e">
        <f>IF(#REF!&lt;&gt;#REF!,COUNTIFS($K$112:$K$1378,"SRS",#REF!,#REF!),"")</f>
        <v>#REF!</v>
      </c>
      <c r="Y329" s="8" t="e">
        <f>IF(R329&lt;&gt;"",IF(R329=1,"",COUNTIFS($O$112:$O$1378,"&gt;40",#REF!,#REF!)),"")</f>
        <v>#REF!</v>
      </c>
      <c r="Z329" s="16"/>
      <c r="AA329" s="16"/>
      <c r="AB329" s="16"/>
      <c r="AC329" s="16"/>
      <c r="AD329" s="16"/>
      <c r="AE329" s="16"/>
      <c r="AF329" s="16"/>
      <c r="AG329" s="16"/>
      <c r="AH329" s="16"/>
    </row>
    <row r="330" spans="1:34" x14ac:dyDescent="0.25">
      <c r="A330" s="16">
        <f t="shared" si="19"/>
        <v>66882</v>
      </c>
      <c r="B330" s="18" t="str">
        <f t="shared" si="20"/>
        <v>20171021183442</v>
      </c>
      <c r="C330" s="8" t="str">
        <f t="shared" si="21"/>
        <v>20171021</v>
      </c>
      <c r="D330" s="8">
        <v>2017</v>
      </c>
      <c r="E330" s="8">
        <v>10</v>
      </c>
      <c r="F330" s="8">
        <v>21</v>
      </c>
      <c r="G330" s="8">
        <v>18</v>
      </c>
      <c r="H330" s="8">
        <v>34</v>
      </c>
      <c r="I330" s="16">
        <v>42</v>
      </c>
      <c r="J330" s="22">
        <v>520</v>
      </c>
      <c r="K330" s="19" t="s">
        <v>47</v>
      </c>
      <c r="L330" s="8" t="e">
        <f>IF(#REF!=#REF!,IF(K330="Stroke",IF(K331="Stroke",IF((J331-J330)&lt;0,1000+J331-J330,J331-J330),""),""),"")</f>
        <v>#REF!</v>
      </c>
      <c r="M330" s="16" t="s">
        <v>21</v>
      </c>
      <c r="N330" s="16" t="s">
        <v>27</v>
      </c>
      <c r="O330" s="16">
        <v>0</v>
      </c>
      <c r="P330" s="8" t="e">
        <f>IF(#REF!=#REF!,IF(K330="Stroke",IF(K331="Stroke",IF(#REF!=#REF!,IF(Q330=Q331,IF((J331-J330)&lt;0,1000+J331-J330-O330,J331-J330-O330),""),""),""),""),"")</f>
        <v>#REF!</v>
      </c>
      <c r="Q330" s="16">
        <v>1</v>
      </c>
      <c r="R330" s="8" t="e">
        <f>IF(#REF!&lt;&gt;#REF!,COUNTIFS($K$112:$K$1378,$K$112,#REF!,#REF!),"")</f>
        <v>#REF!</v>
      </c>
      <c r="S330" s="8" t="e">
        <f>IF(AND(#REF!&lt;&gt;#REF!,#REF!=#REF!,M330="positive",M331="negative"),1,"")</f>
        <v>#REF!</v>
      </c>
      <c r="T330" s="8" t="e">
        <f>IF(AND(#REF!=#REF!,K:K="stroke",M:M="positive",S330&lt;&gt;"1"),1,"")</f>
        <v>#REF!</v>
      </c>
      <c r="U330" s="8" t="e">
        <f>IF((AND(R330&lt;&gt;"",W330&lt;&gt;1,K:K="stroke",M:M="negative",#REF!=#REF!)),IF(W330&lt;&gt;0,"",1),"")</f>
        <v>#REF!</v>
      </c>
      <c r="V330" s="8" t="e">
        <f t="shared" si="18"/>
        <v>#REF!</v>
      </c>
      <c r="W330" s="8" t="e">
        <f>IF(#REF!&lt;&gt;#REF!,COUNTIFS($K$112:$K$1378,"up",#REF!,#REF!),"")</f>
        <v>#REF!</v>
      </c>
      <c r="X330" s="8" t="e">
        <f>IF(#REF!&lt;&gt;#REF!,COUNTIFS($K$112:$K$1378,"SRS",#REF!,#REF!),"")</f>
        <v>#REF!</v>
      </c>
      <c r="Y330" s="8" t="e">
        <f>IF(R330&lt;&gt;"",IF(R330=1,"",COUNTIFS($O$112:$O$1378,"&gt;40",#REF!,#REF!)),"")</f>
        <v>#REF!</v>
      </c>
      <c r="Z330" s="16"/>
      <c r="AA330" s="16"/>
      <c r="AB330" s="16"/>
      <c r="AC330" s="16"/>
      <c r="AD330" s="16"/>
      <c r="AE330" s="16"/>
      <c r="AF330" s="16"/>
      <c r="AG330" s="16"/>
      <c r="AH330" s="16"/>
    </row>
    <row r="331" spans="1:34" x14ac:dyDescent="0.25">
      <c r="A331" s="16">
        <f t="shared" si="19"/>
        <v>66882</v>
      </c>
      <c r="B331" s="18" t="str">
        <f t="shared" si="20"/>
        <v>20171021183442</v>
      </c>
      <c r="C331" s="8" t="str">
        <f t="shared" si="21"/>
        <v>20171021</v>
      </c>
      <c r="D331" s="8">
        <v>2017</v>
      </c>
      <c r="E331" s="8">
        <v>10</v>
      </c>
      <c r="F331" s="8">
        <v>21</v>
      </c>
      <c r="G331" s="8">
        <v>18</v>
      </c>
      <c r="H331" s="8">
        <v>34</v>
      </c>
      <c r="I331" s="16">
        <v>42</v>
      </c>
      <c r="J331" s="22">
        <v>524</v>
      </c>
      <c r="K331" s="19" t="s">
        <v>47</v>
      </c>
      <c r="L331" s="8" t="e">
        <f>IF(#REF!=#REF!,IF(K331="Stroke",IF(K332="Stroke",IF((J332-J331)&lt;0,1000+J332-J331,J332-J331),""),""),"")</f>
        <v>#REF!</v>
      </c>
      <c r="M331" s="16" t="s">
        <v>21</v>
      </c>
      <c r="N331" s="16" t="s">
        <v>27</v>
      </c>
      <c r="O331" s="16">
        <v>0</v>
      </c>
      <c r="P331" s="8" t="e">
        <f>IF(#REF!=#REF!,IF(K331="Stroke",IF(K332="Stroke",IF(#REF!=#REF!,IF(Q331=Q332,IF((J332-J331)&lt;0,1000+J332-J331-O331,J332-J331-O331),""),""),""),""),"")</f>
        <v>#REF!</v>
      </c>
      <c r="Q331" s="16">
        <v>1</v>
      </c>
      <c r="R331" s="8" t="e">
        <f>IF(#REF!&lt;&gt;#REF!,COUNTIFS($K$112:$K$1378,$K$112,#REF!,#REF!),"")</f>
        <v>#REF!</v>
      </c>
      <c r="S331" s="8" t="e">
        <f>IF(AND(#REF!&lt;&gt;#REF!,#REF!=#REF!,M331="positive",M332="negative"),1,"")</f>
        <v>#REF!</v>
      </c>
      <c r="T331" s="8" t="e">
        <f>IF(AND(#REF!=#REF!,K:K="stroke",M:M="positive",S331&lt;&gt;"1"),1,"")</f>
        <v>#REF!</v>
      </c>
      <c r="U331" s="8" t="e">
        <f>IF((AND(R331&lt;&gt;"",W331&lt;&gt;1,K:K="stroke",M:M="negative",#REF!=#REF!)),IF(W331&lt;&gt;0,"",1),"")</f>
        <v>#REF!</v>
      </c>
      <c r="V331" s="8" t="e">
        <f t="shared" si="18"/>
        <v>#REF!</v>
      </c>
      <c r="W331" s="8" t="e">
        <f>IF(#REF!&lt;&gt;#REF!,COUNTIFS($K$112:$K$1378,"up",#REF!,#REF!),"")</f>
        <v>#REF!</v>
      </c>
      <c r="X331" s="8" t="e">
        <f>IF(#REF!&lt;&gt;#REF!,COUNTIFS($K$112:$K$1378,"SRS",#REF!,#REF!),"")</f>
        <v>#REF!</v>
      </c>
      <c r="Y331" s="8" t="e">
        <f>IF(R331&lt;&gt;"",IF(R331=1,"",COUNTIFS($O$112:$O$1378,"&gt;40",#REF!,#REF!)),"")</f>
        <v>#REF!</v>
      </c>
      <c r="Z331" s="16"/>
      <c r="AA331" s="16"/>
      <c r="AB331" s="16"/>
      <c r="AC331" s="16"/>
      <c r="AD331" s="16"/>
      <c r="AE331" s="16"/>
      <c r="AF331" s="16"/>
      <c r="AG331" s="16"/>
      <c r="AH331" s="16"/>
    </row>
    <row r="332" spans="1:34" x14ac:dyDescent="0.25">
      <c r="A332" s="16">
        <f t="shared" si="19"/>
        <v>66882</v>
      </c>
      <c r="B332" s="18" t="str">
        <f t="shared" si="20"/>
        <v>20171021183442</v>
      </c>
      <c r="C332" s="8" t="str">
        <f t="shared" si="21"/>
        <v>20171021</v>
      </c>
      <c r="D332" s="8">
        <v>2017</v>
      </c>
      <c r="E332" s="8">
        <v>10</v>
      </c>
      <c r="F332" s="8">
        <v>21</v>
      </c>
      <c r="G332" s="8">
        <v>18</v>
      </c>
      <c r="H332" s="8">
        <v>34</v>
      </c>
      <c r="I332" s="16">
        <v>42</v>
      </c>
      <c r="J332" s="22">
        <v>530</v>
      </c>
      <c r="K332" s="19" t="s">
        <v>47</v>
      </c>
      <c r="L332" s="8" t="e">
        <f>IF(#REF!=#REF!,IF(K332="Stroke",IF(K333="Stroke",IF((J333-J332)&lt;0,1000+J333-J332,J333-J332),""),""),"")</f>
        <v>#REF!</v>
      </c>
      <c r="M332" s="16" t="s">
        <v>21</v>
      </c>
      <c r="N332" s="16" t="s">
        <v>27</v>
      </c>
      <c r="O332" s="16">
        <v>0</v>
      </c>
      <c r="P332" s="8" t="e">
        <f>IF(#REF!=#REF!,IF(K332="Stroke",IF(K333="Stroke",IF(#REF!=#REF!,IF(Q332=Q333,IF((J333-J332)&lt;0,1000+J333-J332-O332,J333-J332-O332),""),""),""),""),"")</f>
        <v>#REF!</v>
      </c>
      <c r="Q332" s="16">
        <v>1</v>
      </c>
      <c r="R332" s="8" t="e">
        <f>IF(#REF!&lt;&gt;#REF!,COUNTIFS($K$112:$K$1378,$K$112,#REF!,#REF!),"")</f>
        <v>#REF!</v>
      </c>
      <c r="S332" s="8" t="e">
        <f>IF(AND(#REF!&lt;&gt;#REF!,#REF!=#REF!,M332="positive",M333="negative"),1,"")</f>
        <v>#REF!</v>
      </c>
      <c r="T332" s="8" t="e">
        <f>IF(AND(#REF!=#REF!,K:K="stroke",M:M="positive",S332&lt;&gt;"1"),1,"")</f>
        <v>#REF!</v>
      </c>
      <c r="U332" s="8" t="e">
        <f>IF((AND(R332&lt;&gt;"",W332&lt;&gt;1,K:K="stroke",M:M="negative",#REF!=#REF!)),IF(W332&lt;&gt;0,"",1),"")</f>
        <v>#REF!</v>
      </c>
      <c r="V332" s="8" t="e">
        <f t="shared" si="18"/>
        <v>#REF!</v>
      </c>
      <c r="W332" s="8" t="e">
        <f>IF(#REF!&lt;&gt;#REF!,COUNTIFS($K$112:$K$1378,"up",#REF!,#REF!),"")</f>
        <v>#REF!</v>
      </c>
      <c r="X332" s="8" t="e">
        <f>IF(#REF!&lt;&gt;#REF!,COUNTIFS($K$112:$K$1378,"SRS",#REF!,#REF!),"")</f>
        <v>#REF!</v>
      </c>
      <c r="Y332" s="8" t="e">
        <f>IF(R332&lt;&gt;"",IF(R332=1,"",COUNTIFS($O$112:$O$1378,"&gt;40",#REF!,#REF!)),"")</f>
        <v>#REF!</v>
      </c>
      <c r="Z332" s="16"/>
      <c r="AA332" s="16"/>
      <c r="AB332" s="16"/>
      <c r="AC332" s="16"/>
      <c r="AD332" s="16"/>
      <c r="AE332" s="16"/>
      <c r="AF332" s="16"/>
      <c r="AG332" s="16"/>
      <c r="AH332" s="16"/>
    </row>
    <row r="333" spans="1:34" x14ac:dyDescent="0.25">
      <c r="A333" s="16">
        <f t="shared" si="19"/>
        <v>66882</v>
      </c>
      <c r="B333" s="18" t="str">
        <f t="shared" si="20"/>
        <v>20171021183442</v>
      </c>
      <c r="C333" s="8" t="str">
        <f t="shared" si="21"/>
        <v>20171021</v>
      </c>
      <c r="D333" s="8">
        <v>2017</v>
      </c>
      <c r="E333" s="8">
        <v>10</v>
      </c>
      <c r="F333" s="8">
        <v>21</v>
      </c>
      <c r="G333" s="8">
        <v>18</v>
      </c>
      <c r="H333" s="8">
        <v>34</v>
      </c>
      <c r="I333" s="16">
        <v>42</v>
      </c>
      <c r="J333" s="22">
        <v>533</v>
      </c>
      <c r="K333" s="19" t="s">
        <v>47</v>
      </c>
      <c r="L333" s="8" t="e">
        <f>IF(#REF!=#REF!,IF(K333="Stroke",IF(K334="Stroke",IF((J334-J333)&lt;0,1000+J334-J333,J334-J333),""),""),"")</f>
        <v>#REF!</v>
      </c>
      <c r="M333" s="16" t="s">
        <v>21</v>
      </c>
      <c r="N333" s="16" t="s">
        <v>27</v>
      </c>
      <c r="O333" s="16">
        <v>0</v>
      </c>
      <c r="P333" s="8" t="e">
        <f>IF(#REF!=#REF!,IF(K333="Stroke",IF(K334="Stroke",IF(#REF!=#REF!,IF(Q333=Q334,IF((J334-J333)&lt;0,1000+J334-J333-O333,J334-J333-O333),""),""),""),""),"")</f>
        <v>#REF!</v>
      </c>
      <c r="Q333" s="16">
        <v>1</v>
      </c>
      <c r="R333" s="8" t="e">
        <f>IF(#REF!&lt;&gt;#REF!,COUNTIFS($K$112:$K$1378,$K$112,#REF!,#REF!),"")</f>
        <v>#REF!</v>
      </c>
      <c r="S333" s="8" t="e">
        <f>IF(AND(#REF!&lt;&gt;#REF!,#REF!=#REF!,M333="positive",M334="negative"),1,"")</f>
        <v>#REF!</v>
      </c>
      <c r="T333" s="8" t="e">
        <f>IF(AND(#REF!=#REF!,K:K="stroke",M:M="positive",S333&lt;&gt;"1"),1,"")</f>
        <v>#REF!</v>
      </c>
      <c r="U333" s="8" t="e">
        <f>IF((AND(R333&lt;&gt;"",W333&lt;&gt;1,K:K="stroke",M:M="negative",#REF!=#REF!)),IF(W333&lt;&gt;0,"",1),"")</f>
        <v>#REF!</v>
      </c>
      <c r="V333" s="8" t="e">
        <f t="shared" si="18"/>
        <v>#REF!</v>
      </c>
      <c r="W333" s="8" t="e">
        <f>IF(#REF!&lt;&gt;#REF!,COUNTIFS($K$112:$K$1378,"up",#REF!,#REF!),"")</f>
        <v>#REF!</v>
      </c>
      <c r="X333" s="8" t="e">
        <f>IF(#REF!&lt;&gt;#REF!,COUNTIFS($K$112:$K$1378,"SRS",#REF!,#REF!),"")</f>
        <v>#REF!</v>
      </c>
      <c r="Y333" s="8" t="e">
        <f>IF(R333&lt;&gt;"",IF(R333=1,"",COUNTIFS($O$112:$O$1378,"&gt;40",#REF!,#REF!)),"")</f>
        <v>#REF!</v>
      </c>
      <c r="Z333" s="16"/>
      <c r="AA333" s="16"/>
      <c r="AB333" s="16"/>
      <c r="AC333" s="16"/>
      <c r="AD333" s="16"/>
      <c r="AE333" s="16"/>
      <c r="AF333" s="16"/>
      <c r="AG333" s="16"/>
      <c r="AH333" s="16"/>
    </row>
    <row r="334" spans="1:34" x14ac:dyDescent="0.25">
      <c r="A334" s="16">
        <f t="shared" si="19"/>
        <v>66882</v>
      </c>
      <c r="B334" s="18" t="str">
        <f t="shared" si="20"/>
        <v>20171021183442</v>
      </c>
      <c r="C334" s="8" t="str">
        <f t="shared" si="21"/>
        <v>20171021</v>
      </c>
      <c r="D334" s="8">
        <v>2017</v>
      </c>
      <c r="E334" s="8">
        <v>10</v>
      </c>
      <c r="F334" s="8">
        <v>21</v>
      </c>
      <c r="G334" s="8">
        <v>18</v>
      </c>
      <c r="H334" s="8">
        <v>34</v>
      </c>
      <c r="I334" s="16">
        <v>42</v>
      </c>
      <c r="J334" s="22">
        <v>570</v>
      </c>
      <c r="K334" s="19" t="s">
        <v>47</v>
      </c>
      <c r="L334" s="8" t="e">
        <f>IF(#REF!=#REF!,IF(K334="Stroke",IF(K335="Stroke",IF((J335-J334)&lt;0,1000+J335-J334,J335-J334),""),""),"")</f>
        <v>#REF!</v>
      </c>
      <c r="M334" s="16" t="s">
        <v>21</v>
      </c>
      <c r="N334" s="16" t="s">
        <v>27</v>
      </c>
      <c r="O334" s="16">
        <v>0</v>
      </c>
      <c r="P334" s="8" t="e">
        <f>IF(#REF!=#REF!,IF(K334="Stroke",IF(K335="Stroke",IF(#REF!=#REF!,IF(Q334=Q335,IF((J335-J334)&lt;0,1000+J335-J334-O334,J335-J334-O334),""),""),""),""),"")</f>
        <v>#REF!</v>
      </c>
      <c r="Q334" s="16">
        <v>1</v>
      </c>
      <c r="R334" s="8" t="e">
        <f>IF(#REF!&lt;&gt;#REF!,COUNTIFS($K$112:$K$1378,$K$112,#REF!,#REF!),"")</f>
        <v>#REF!</v>
      </c>
      <c r="S334" s="8" t="e">
        <f>IF(AND(#REF!&lt;&gt;#REF!,#REF!=#REF!,M334="positive",M335="negative"),1,"")</f>
        <v>#REF!</v>
      </c>
      <c r="T334" s="8" t="e">
        <f>IF(AND(#REF!=#REF!,K:K="stroke",M:M="positive",S334&lt;&gt;"1"),1,"")</f>
        <v>#REF!</v>
      </c>
      <c r="U334" s="8" t="e">
        <f>IF((AND(R334&lt;&gt;"",W334&lt;&gt;1,K:K="stroke",M:M="negative",#REF!=#REF!)),IF(W334&lt;&gt;0,"",1),"")</f>
        <v>#REF!</v>
      </c>
      <c r="V334" s="8" t="e">
        <f t="shared" si="18"/>
        <v>#REF!</v>
      </c>
      <c r="W334" s="8" t="e">
        <f>IF(#REF!&lt;&gt;#REF!,COUNTIFS($K$112:$K$1378,"up",#REF!,#REF!),"")</f>
        <v>#REF!</v>
      </c>
      <c r="X334" s="8" t="e">
        <f>IF(#REF!&lt;&gt;#REF!,COUNTIFS($K$112:$K$1378,"SRS",#REF!,#REF!),"")</f>
        <v>#REF!</v>
      </c>
      <c r="Y334" s="8" t="e">
        <f>IF(R334&lt;&gt;"",IF(R334=1,"",COUNTIFS($O$112:$O$1378,"&gt;40",#REF!,#REF!)),"")</f>
        <v>#REF!</v>
      </c>
      <c r="Z334" s="16"/>
      <c r="AA334" s="16"/>
      <c r="AB334" s="16"/>
      <c r="AC334" s="16"/>
      <c r="AD334" s="16"/>
      <c r="AE334" s="16"/>
      <c r="AF334" s="16"/>
      <c r="AG334" s="16"/>
      <c r="AH334" s="16"/>
    </row>
    <row r="335" spans="1:34" s="7" customFormat="1" x14ac:dyDescent="0.25">
      <c r="A335" s="16">
        <f t="shared" si="19"/>
        <v>66882</v>
      </c>
      <c r="B335" s="18" t="str">
        <f t="shared" si="20"/>
        <v>20171021183442</v>
      </c>
      <c r="C335" s="8" t="str">
        <f t="shared" si="21"/>
        <v>20171021</v>
      </c>
      <c r="D335" s="8">
        <v>2017</v>
      </c>
      <c r="E335" s="8">
        <v>10</v>
      </c>
      <c r="F335" s="8">
        <v>21</v>
      </c>
      <c r="G335" s="8">
        <v>18</v>
      </c>
      <c r="H335" s="8">
        <v>34</v>
      </c>
      <c r="I335" s="16">
        <v>42</v>
      </c>
      <c r="J335" s="22">
        <v>618</v>
      </c>
      <c r="K335" s="19" t="s">
        <v>47</v>
      </c>
      <c r="L335" s="8" t="e">
        <f>IF(#REF!=#REF!,IF(K335="Stroke",IF(K336="Stroke",IF((J336-J335)&lt;0,1000+J336-J335,J336-J335),""),""),"")</f>
        <v>#REF!</v>
      </c>
      <c r="M335" s="16" t="s">
        <v>21</v>
      </c>
      <c r="N335" s="16" t="s">
        <v>27</v>
      </c>
      <c r="O335" s="16">
        <v>0</v>
      </c>
      <c r="P335" s="8" t="e">
        <f>IF(#REF!=#REF!,IF(K335="Stroke",IF(K336="Stroke",IF(#REF!=#REF!,IF(Q335=Q336,IF((J336-J335)&lt;0,1000+J336-J335-O335,J336-J335-O335),""),""),""),""),"")</f>
        <v>#REF!</v>
      </c>
      <c r="Q335" s="16">
        <v>1</v>
      </c>
      <c r="R335" s="8" t="e">
        <f>IF(#REF!&lt;&gt;#REF!,COUNTIFS($K$112:$K$1378,$K$112,#REF!,#REF!),"")</f>
        <v>#REF!</v>
      </c>
      <c r="S335" s="8" t="e">
        <f>IF(AND(#REF!&lt;&gt;#REF!,#REF!=#REF!,M335="positive",M336="negative"),1,"")</f>
        <v>#REF!</v>
      </c>
      <c r="T335" s="8" t="e">
        <f>IF(AND(#REF!=#REF!,K:K="stroke",M:M="positive",S335&lt;&gt;"1"),1,"")</f>
        <v>#REF!</v>
      </c>
      <c r="U335" s="8" t="e">
        <f>IF((AND(R335&lt;&gt;"",W335&lt;&gt;1,K:K="stroke",M:M="negative",#REF!=#REF!)),IF(W335&lt;&gt;0,"",1),"")</f>
        <v>#REF!</v>
      </c>
      <c r="V335" s="8" t="e">
        <f t="shared" si="18"/>
        <v>#REF!</v>
      </c>
      <c r="W335" s="8" t="e">
        <f>IF(#REF!&lt;&gt;#REF!,COUNTIFS($K$112:$K$1378,"up",#REF!,#REF!),"")</f>
        <v>#REF!</v>
      </c>
      <c r="X335" s="8" t="e">
        <f>IF(#REF!&lt;&gt;#REF!,COUNTIFS($K$112:$K$1378,"SRS",#REF!,#REF!),"")</f>
        <v>#REF!</v>
      </c>
      <c r="Y335" s="8" t="e">
        <f>IF(R335&lt;&gt;"",IF(R335=1,"",COUNTIFS($O$112:$O$1378,"&gt;40",#REF!,#REF!)),"")</f>
        <v>#REF!</v>
      </c>
      <c r="Z335" s="16"/>
      <c r="AA335" s="16"/>
      <c r="AB335" s="16"/>
      <c r="AC335" s="16"/>
      <c r="AD335" s="16"/>
      <c r="AE335" s="16"/>
      <c r="AF335" s="16"/>
      <c r="AG335" s="16"/>
      <c r="AH335" s="16"/>
    </row>
    <row r="336" spans="1:34" s="7" customFormat="1" x14ac:dyDescent="0.25">
      <c r="A336" s="16">
        <f t="shared" si="19"/>
        <v>66882</v>
      </c>
      <c r="B336" s="18" t="str">
        <f t="shared" si="20"/>
        <v>20171021183442</v>
      </c>
      <c r="C336" s="8" t="str">
        <f t="shared" si="21"/>
        <v>20171021</v>
      </c>
      <c r="D336" s="8">
        <v>2017</v>
      </c>
      <c r="E336" s="8">
        <v>10</v>
      </c>
      <c r="F336" s="8">
        <v>21</v>
      </c>
      <c r="G336" s="8">
        <v>18</v>
      </c>
      <c r="H336" s="8">
        <v>34</v>
      </c>
      <c r="I336" s="16">
        <v>42</v>
      </c>
      <c r="J336" s="22">
        <v>642</v>
      </c>
      <c r="K336" s="19" t="s">
        <v>47</v>
      </c>
      <c r="L336" s="8" t="e">
        <f>IF(#REF!=#REF!,IF(K336="Stroke",IF(K337="Stroke",IF((J337-J336)&lt;0,1000+J337-J336,J337-J336),""),""),"")</f>
        <v>#REF!</v>
      </c>
      <c r="M336" s="16" t="s">
        <v>21</v>
      </c>
      <c r="N336" s="16" t="s">
        <v>27</v>
      </c>
      <c r="O336" s="16">
        <v>0</v>
      </c>
      <c r="P336" s="8" t="e">
        <f>IF(#REF!=#REF!,IF(K336="Stroke",IF(K337="Stroke",IF(#REF!=#REF!,IF(Q336=Q337,IF((J337-J336)&lt;0,1000+J337-J336-O336,J337-J336-O336),""),""),""),""),"")</f>
        <v>#REF!</v>
      </c>
      <c r="Q336" s="16">
        <v>1</v>
      </c>
      <c r="R336" s="8" t="e">
        <f>IF(#REF!&lt;&gt;#REF!,COUNTIFS($K$112:$K$1378,$K$112,#REF!,#REF!),"")</f>
        <v>#REF!</v>
      </c>
      <c r="S336" s="8" t="e">
        <f>IF(AND(#REF!&lt;&gt;#REF!,#REF!=#REF!,M336="positive",M337="negative"),1,"")</f>
        <v>#REF!</v>
      </c>
      <c r="T336" s="8" t="e">
        <f>IF(AND(#REF!=#REF!,K:K="stroke",M:M="positive",S336&lt;&gt;"1"),1,"")</f>
        <v>#REF!</v>
      </c>
      <c r="U336" s="8" t="e">
        <f>IF((AND(R336&lt;&gt;"",W336&lt;&gt;1,K:K="stroke",M:M="negative",#REF!=#REF!)),IF(W336&lt;&gt;0,"",1),"")</f>
        <v>#REF!</v>
      </c>
      <c r="V336" s="8" t="e">
        <f t="shared" si="18"/>
        <v>#REF!</v>
      </c>
      <c r="W336" s="8" t="e">
        <f>IF(#REF!&lt;&gt;#REF!,COUNTIFS($K$112:$K$1378,"up",#REF!,#REF!),"")</f>
        <v>#REF!</v>
      </c>
      <c r="X336" s="8" t="e">
        <f>IF(#REF!&lt;&gt;#REF!,COUNTIFS($K$112:$K$1378,"SRS",#REF!,#REF!),"")</f>
        <v>#REF!</v>
      </c>
      <c r="Y336" s="8" t="e">
        <f>IF(R336&lt;&gt;"",IF(R336=1,"",COUNTIFS($O$112:$O$1378,"&gt;40",#REF!,#REF!)),"")</f>
        <v>#REF!</v>
      </c>
      <c r="Z336" s="16"/>
      <c r="AA336" s="16"/>
      <c r="AB336" s="16"/>
      <c r="AC336" s="16"/>
      <c r="AD336" s="16"/>
      <c r="AE336" s="16"/>
      <c r="AF336" s="16"/>
      <c r="AG336" s="16"/>
      <c r="AH336" s="16"/>
    </row>
    <row r="337" spans="1:34" x14ac:dyDescent="0.25">
      <c r="A337" s="16">
        <f t="shared" si="19"/>
        <v>66882</v>
      </c>
      <c r="B337" s="18" t="str">
        <f t="shared" si="20"/>
        <v>20171021183442</v>
      </c>
      <c r="C337" s="8" t="str">
        <f t="shared" si="21"/>
        <v>20171021</v>
      </c>
      <c r="D337" s="8">
        <v>2017</v>
      </c>
      <c r="E337" s="8">
        <v>10</v>
      </c>
      <c r="F337" s="8">
        <v>21</v>
      </c>
      <c r="G337" s="8">
        <v>18</v>
      </c>
      <c r="H337" s="8">
        <v>34</v>
      </c>
      <c r="I337" s="16">
        <v>42</v>
      </c>
      <c r="J337" s="22">
        <v>696</v>
      </c>
      <c r="K337" s="19" t="s">
        <v>47</v>
      </c>
      <c r="L337" s="8" t="e">
        <f>IF(#REF!=#REF!,IF(K337="Stroke",IF(K338="Stroke",IF((J338-J337)&lt;0,1000+J338-J337,J338-J337),""),""),"")</f>
        <v>#REF!</v>
      </c>
      <c r="M337" s="16" t="s">
        <v>21</v>
      </c>
      <c r="N337" s="16" t="s">
        <v>27</v>
      </c>
      <c r="O337" s="16">
        <v>0</v>
      </c>
      <c r="P337" s="8" t="e">
        <f>IF(#REF!=#REF!,IF(K337="Stroke",IF(K338="Stroke",IF(#REF!=#REF!,IF(Q337=Q338,IF((J338-J337)&lt;0,1000+J338-J337-O337,J338-J337-O337),""),""),""),""),"")</f>
        <v>#REF!</v>
      </c>
      <c r="Q337" s="16">
        <v>1</v>
      </c>
      <c r="R337" s="8" t="e">
        <f>IF(#REF!&lt;&gt;#REF!,COUNTIFS($K$112:$K$1378,$K$112,#REF!,#REF!),"")</f>
        <v>#REF!</v>
      </c>
      <c r="S337" s="8" t="e">
        <f>IF(AND(#REF!&lt;&gt;#REF!,#REF!=#REF!,M337="positive",M338="negative"),1,"")</f>
        <v>#REF!</v>
      </c>
      <c r="T337" s="8" t="e">
        <f>IF(AND(#REF!=#REF!,K:K="stroke",M:M="positive",S337&lt;&gt;"1"),1,"")</f>
        <v>#REF!</v>
      </c>
      <c r="U337" s="8" t="e">
        <f>IF((AND(R337&lt;&gt;"",W337&lt;&gt;1,K:K="stroke",M:M="negative",#REF!=#REF!)),IF(W337&lt;&gt;0,"",1),"")</f>
        <v>#REF!</v>
      </c>
      <c r="V337" s="8" t="e">
        <f t="shared" si="18"/>
        <v>#REF!</v>
      </c>
      <c r="W337" s="8" t="e">
        <f>IF(#REF!&lt;&gt;#REF!,COUNTIFS($K$112:$K$1378,"up",#REF!,#REF!),"")</f>
        <v>#REF!</v>
      </c>
      <c r="X337" s="8" t="e">
        <f>IF(#REF!&lt;&gt;#REF!,COUNTIFS($K$112:$K$1378,"SRS",#REF!,#REF!),"")</f>
        <v>#REF!</v>
      </c>
      <c r="Y337" s="8" t="e">
        <f>IF(R337&lt;&gt;"",IF(R337=1,"",COUNTIFS($O$112:$O$1378,"&gt;40",#REF!,#REF!)),"")</f>
        <v>#REF!</v>
      </c>
      <c r="Z337" s="16"/>
      <c r="AA337" s="16"/>
      <c r="AB337" s="16"/>
      <c r="AC337" s="16"/>
      <c r="AD337" s="16"/>
      <c r="AE337" s="16"/>
      <c r="AF337" s="16"/>
      <c r="AG337" s="16"/>
      <c r="AH337" s="16"/>
    </row>
    <row r="338" spans="1:34" x14ac:dyDescent="0.25">
      <c r="A338" s="16">
        <f t="shared" si="19"/>
        <v>66882</v>
      </c>
      <c r="B338" s="18" t="str">
        <f t="shared" si="20"/>
        <v>20171021183442</v>
      </c>
      <c r="C338" s="8" t="str">
        <f t="shared" si="21"/>
        <v>20171021</v>
      </c>
      <c r="D338" s="8">
        <v>2017</v>
      </c>
      <c r="E338" s="8">
        <v>10</v>
      </c>
      <c r="F338" s="8">
        <v>21</v>
      </c>
      <c r="G338" s="8">
        <v>18</v>
      </c>
      <c r="H338" s="8">
        <v>34</v>
      </c>
      <c r="I338" s="16">
        <v>42</v>
      </c>
      <c r="J338" s="22">
        <v>741</v>
      </c>
      <c r="K338" s="19" t="s">
        <v>47</v>
      </c>
      <c r="L338" s="8" t="e">
        <f>IF(#REF!=#REF!,IF(K338="Stroke",IF(K339="Stroke",IF((J339-J338)&lt;0,1000+J339-J338,J339-J338),""),""),"")</f>
        <v>#REF!</v>
      </c>
      <c r="M338" s="16" t="s">
        <v>21</v>
      </c>
      <c r="N338" s="16" t="s">
        <v>27</v>
      </c>
      <c r="O338" s="16">
        <v>0</v>
      </c>
      <c r="P338" s="8" t="e">
        <f>IF(#REF!=#REF!,IF(K338="Stroke",IF(K339="Stroke",IF(#REF!=#REF!,IF(Q338=Q339,IF((J339-J338)&lt;0,1000+J339-J338-O338,J339-J338-O338),""),""),""),""),"")</f>
        <v>#REF!</v>
      </c>
      <c r="Q338" s="16">
        <v>1</v>
      </c>
      <c r="R338" s="8" t="e">
        <f>IF(#REF!&lt;&gt;#REF!,COUNTIFS($K$112:$K$1378,$K$112,#REF!,#REF!),"")</f>
        <v>#REF!</v>
      </c>
      <c r="S338" s="8" t="e">
        <f>IF(AND(#REF!&lt;&gt;#REF!,#REF!=#REF!,M338="positive",M339="negative"),1,"")</f>
        <v>#REF!</v>
      </c>
      <c r="T338" s="8" t="e">
        <f>IF(AND(#REF!=#REF!,K:K="stroke",M:M="positive",S338&lt;&gt;"1"),1,"")</f>
        <v>#REF!</v>
      </c>
      <c r="U338" s="8" t="e">
        <f>IF((AND(R338&lt;&gt;"",W338&lt;&gt;1,K:K="stroke",M:M="negative",#REF!=#REF!)),IF(W338&lt;&gt;0,"",1),"")</f>
        <v>#REF!</v>
      </c>
      <c r="V338" s="8" t="e">
        <f t="shared" si="18"/>
        <v>#REF!</v>
      </c>
      <c r="W338" s="8" t="e">
        <f>IF(#REF!&lt;&gt;#REF!,COUNTIFS($K$112:$K$1378,"up",#REF!,#REF!),"")</f>
        <v>#REF!</v>
      </c>
      <c r="X338" s="8" t="e">
        <f>IF(#REF!&lt;&gt;#REF!,COUNTIFS($K$112:$K$1378,"SRS",#REF!,#REF!),"")</f>
        <v>#REF!</v>
      </c>
      <c r="Y338" s="8" t="e">
        <f>IF(R338&lt;&gt;"",IF(R338=1,"",COUNTIFS($O$112:$O$1378,"&gt;40",#REF!,#REF!)),"")</f>
        <v>#REF!</v>
      </c>
      <c r="Z338" s="16"/>
      <c r="AA338" s="16"/>
      <c r="AB338" s="16"/>
      <c r="AC338" s="16"/>
      <c r="AD338" s="16"/>
      <c r="AE338" s="16"/>
      <c r="AF338" s="16"/>
      <c r="AG338" s="16"/>
      <c r="AH338" s="16"/>
    </row>
    <row r="339" spans="1:34" x14ac:dyDescent="0.25">
      <c r="A339" s="16">
        <f t="shared" si="19"/>
        <v>66882</v>
      </c>
      <c r="B339" s="18" t="str">
        <f t="shared" si="20"/>
        <v>20171021183442</v>
      </c>
      <c r="C339" s="8" t="str">
        <f t="shared" si="21"/>
        <v>20171021</v>
      </c>
      <c r="D339" s="8">
        <v>2017</v>
      </c>
      <c r="E339" s="8">
        <v>10</v>
      </c>
      <c r="F339" s="8">
        <v>21</v>
      </c>
      <c r="G339" s="8">
        <v>18</v>
      </c>
      <c r="H339" s="8">
        <v>34</v>
      </c>
      <c r="I339" s="16">
        <v>42</v>
      </c>
      <c r="J339" s="22">
        <v>808</v>
      </c>
      <c r="K339" s="19" t="s">
        <v>47</v>
      </c>
      <c r="L339" s="8" t="e">
        <f>IF(#REF!=#REF!,IF(K339="Stroke",IF(K340="Stroke",IF((J340-J339)&lt;0,1000+J340-J339,J340-J339),""),""),"")</f>
        <v>#REF!</v>
      </c>
      <c r="M339" s="16" t="s">
        <v>21</v>
      </c>
      <c r="N339" s="16" t="s">
        <v>27</v>
      </c>
      <c r="O339" s="16">
        <v>0</v>
      </c>
      <c r="P339" s="8" t="e">
        <f>IF(#REF!=#REF!,IF(K339="Stroke",IF(K340="Stroke",IF(#REF!=#REF!,IF(Q339=Q340,IF((J340-J339)&lt;0,1000+J340-J339-O339,J340-J339-O339),""),""),""),""),"")</f>
        <v>#REF!</v>
      </c>
      <c r="Q339" s="16">
        <v>1</v>
      </c>
      <c r="R339" s="8" t="e">
        <f>IF(#REF!&lt;&gt;#REF!,COUNTIFS($K$112:$K$1378,$K$112,#REF!,#REF!),"")</f>
        <v>#REF!</v>
      </c>
      <c r="S339" s="8" t="e">
        <f>IF(AND(#REF!&lt;&gt;#REF!,#REF!=#REF!,M339="positive",M340="negative"),1,"")</f>
        <v>#REF!</v>
      </c>
      <c r="T339" s="8" t="e">
        <f>IF(AND(#REF!=#REF!,K:K="stroke",M:M="positive",S339&lt;&gt;"1"),1,"")</f>
        <v>#REF!</v>
      </c>
      <c r="U339" s="8" t="e">
        <f>IF((AND(R339&lt;&gt;"",W339&lt;&gt;1,K:K="stroke",M:M="negative",#REF!=#REF!)),IF(W339&lt;&gt;0,"",1),"")</f>
        <v>#REF!</v>
      </c>
      <c r="V339" s="8" t="e">
        <f t="shared" si="18"/>
        <v>#REF!</v>
      </c>
      <c r="W339" s="8" t="e">
        <f>IF(#REF!&lt;&gt;#REF!,COUNTIFS($K$112:$K$1378,"up",#REF!,#REF!),"")</f>
        <v>#REF!</v>
      </c>
      <c r="X339" s="8" t="e">
        <f>IF(#REF!&lt;&gt;#REF!,COUNTIFS($K$112:$K$1378,"SRS",#REF!,#REF!),"")</f>
        <v>#REF!</v>
      </c>
      <c r="Y339" s="8" t="e">
        <f>IF(R339&lt;&gt;"",IF(R339=1,"",COUNTIFS($O$112:$O$1378,"&gt;40",#REF!,#REF!)),"")</f>
        <v>#REF!</v>
      </c>
      <c r="Z339" s="16"/>
      <c r="AA339" s="16"/>
      <c r="AB339" s="16"/>
      <c r="AC339" s="16"/>
      <c r="AD339" s="16"/>
      <c r="AE339" s="16"/>
      <c r="AF339" s="16"/>
      <c r="AG339" s="16"/>
      <c r="AH339" s="16"/>
    </row>
    <row r="340" spans="1:34" x14ac:dyDescent="0.25">
      <c r="A340" s="8">
        <f t="shared" si="19"/>
        <v>66882</v>
      </c>
      <c r="B340" s="14" t="str">
        <f t="shared" si="20"/>
        <v>20171021183442</v>
      </c>
      <c r="C340" s="8" t="str">
        <f t="shared" si="21"/>
        <v>20171021</v>
      </c>
      <c r="D340" s="8">
        <v>2017</v>
      </c>
      <c r="E340" s="8">
        <v>10</v>
      </c>
      <c r="F340" s="8">
        <v>21</v>
      </c>
      <c r="G340" s="8">
        <v>18</v>
      </c>
      <c r="H340" s="8">
        <v>34</v>
      </c>
      <c r="I340" s="8">
        <v>42</v>
      </c>
      <c r="J340" s="8">
        <v>877</v>
      </c>
      <c r="K340" s="8" t="s">
        <v>49</v>
      </c>
      <c r="L340" s="8" t="e">
        <f>IF(#REF!=#REF!,IF(K340="Stroke",IF(K341="Stroke",IF((J341-J340)&lt;0,1000+J341-J340,J341-J340),""),""),"")</f>
        <v>#REF!</v>
      </c>
      <c r="M340" s="8" t="s">
        <v>21</v>
      </c>
      <c r="N340" s="8" t="s">
        <v>27</v>
      </c>
      <c r="O340" s="8">
        <v>269</v>
      </c>
      <c r="P340" s="8" t="e">
        <f>IF(#REF!=#REF!,IF(K340="Stroke",IF(K341="Stroke",IF(#REF!=#REF!,IF(Q340=Q341,IF((J341-J340)&lt;0,1000+J341-J340-O340,J341-J340-O340),""),""),""),""),"")</f>
        <v>#REF!</v>
      </c>
      <c r="Q340" s="8">
        <v>1</v>
      </c>
      <c r="R340" s="8" t="e">
        <f>IF(#REF!&lt;&gt;#REF!,COUNTIFS($K$112:$K$1378,$K$112,#REF!,#REF!),"")</f>
        <v>#REF!</v>
      </c>
      <c r="S340" s="8" t="e">
        <f>IF(AND(#REF!&lt;&gt;#REF!,#REF!=#REF!,M340="positive",M341="negative"),1,"")</f>
        <v>#REF!</v>
      </c>
      <c r="T340" s="8" t="e">
        <f>IF(AND(#REF!=#REF!,K:K="stroke",M:M="positive",S340&lt;&gt;"1"),1,"")</f>
        <v>#REF!</v>
      </c>
      <c r="U340" s="8" t="e">
        <f>IF((AND(R340&lt;&gt;"",W340&lt;&gt;1,K:K="stroke",M:M="negative",#REF!=#REF!)),IF(W340&lt;&gt;0,"",1),"")</f>
        <v>#REF!</v>
      </c>
      <c r="V340" s="8" t="e">
        <f t="shared" si="18"/>
        <v>#REF!</v>
      </c>
      <c r="W340" s="8" t="e">
        <f>IF(#REF!&lt;&gt;#REF!,COUNTIFS($K$112:$K$1378,"up",#REF!,#REF!),"")</f>
        <v>#REF!</v>
      </c>
      <c r="X340" s="8" t="e">
        <f>IF(#REF!&lt;&gt;#REF!,COUNTIFS($K$112:$K$1378,"SRS",#REF!,#REF!),"")</f>
        <v>#REF!</v>
      </c>
      <c r="Y340" s="8" t="e">
        <f>IF(R340&lt;&gt;"",IF(R340=1,"",COUNTIFS($O$112:$O$1378,"&gt;40",#REF!,#REF!)),"")</f>
        <v>#REF!</v>
      </c>
      <c r="Z340" s="8" t="s">
        <v>46</v>
      </c>
      <c r="AA340" s="8"/>
      <c r="AB340" s="8"/>
      <c r="AC340" s="8"/>
      <c r="AD340" s="8"/>
      <c r="AE340" s="8"/>
      <c r="AF340" s="8"/>
      <c r="AG340" s="8"/>
      <c r="AH340" s="8"/>
    </row>
    <row r="341" spans="1:34" s="7" customFormat="1" x14ac:dyDescent="0.25">
      <c r="A341" s="7">
        <f t="shared" si="19"/>
        <v>67116</v>
      </c>
      <c r="B341" s="11" t="str">
        <f t="shared" si="20"/>
        <v>20171021183836</v>
      </c>
      <c r="C341" s="7" t="str">
        <f t="shared" si="21"/>
        <v>20171021</v>
      </c>
      <c r="D341" s="7">
        <v>2017</v>
      </c>
      <c r="E341" s="7">
        <v>10</v>
      </c>
      <c r="F341" s="7">
        <v>21</v>
      </c>
      <c r="G341" s="7">
        <v>18</v>
      </c>
      <c r="H341" s="7">
        <v>38</v>
      </c>
      <c r="I341" s="7">
        <v>36</v>
      </c>
      <c r="J341" s="7">
        <v>125</v>
      </c>
      <c r="K341" s="7" t="s">
        <v>44</v>
      </c>
      <c r="L341" s="7" t="e">
        <f>IF(#REF!=#REF!,IF(K341="Stroke",IF(K342="Stroke",IF((J342-J341)&lt;0,1000+J342-J341,J342-J341),""),""),"")</f>
        <v>#REF!</v>
      </c>
      <c r="M341" s="7" t="s">
        <v>21</v>
      </c>
      <c r="N341" s="7" t="s">
        <v>27</v>
      </c>
      <c r="O341" s="7">
        <v>619</v>
      </c>
      <c r="P341" s="7" t="e">
        <f>IF(#REF!=#REF!,IF(K341="Stroke",IF(K342="Stroke",IF(#REF!=#REF!,IF(Q341=Q342,IF((J342-J341)&lt;0,1000+J342-J341-O341,J342-J341-O341),""),""),""),""),"")</f>
        <v>#REF!</v>
      </c>
      <c r="Q341" s="7">
        <v>1</v>
      </c>
      <c r="R341" s="7" t="e">
        <f>IF(#REF!&lt;&gt;#REF!,COUNTIFS($K$112:$K$1378,$K$112,#REF!,#REF!),"")</f>
        <v>#REF!</v>
      </c>
      <c r="S341" s="7" t="e">
        <f>IF(AND(#REF!&lt;&gt;#REF!,#REF!=#REF!,M341="positive",M342="negative"),1,"")</f>
        <v>#REF!</v>
      </c>
      <c r="T341" s="7" t="e">
        <f>IF(AND(#REF!=#REF!,K:K="stroke",M:M="positive",S341&lt;&gt;"1"),1,"")</f>
        <v>#REF!</v>
      </c>
      <c r="U341" s="7" t="e">
        <f>IF((AND(R341&lt;&gt;"",W341&lt;&gt;1,K:K="stroke",M:M="negative",#REF!=#REF!)),IF(W341&lt;&gt;0,"",1),"")</f>
        <v>#REF!</v>
      </c>
      <c r="V341" s="7" t="e">
        <f t="shared" si="18"/>
        <v>#REF!</v>
      </c>
      <c r="W341" s="7" t="e">
        <f>IF(#REF!&lt;&gt;#REF!,COUNTIFS($K$112:$K$1378,"up",#REF!,#REF!),"")</f>
        <v>#REF!</v>
      </c>
      <c r="X341" s="7" t="e">
        <f>IF(#REF!&lt;&gt;#REF!,COUNTIFS($K$112:$K$1378,"SRS",#REF!,#REF!),"")</f>
        <v>#REF!</v>
      </c>
      <c r="Y341" s="7" t="e">
        <f>IF(R341&lt;&gt;"",IF(R341=1,"",COUNTIFS($O$112:$O$1378,"&gt;40",#REF!,#REF!)),"")</f>
        <v>#REF!</v>
      </c>
      <c r="Z341" s="7" t="s">
        <v>46</v>
      </c>
    </row>
    <row r="342" spans="1:34" x14ac:dyDescent="0.25">
      <c r="A342" s="8">
        <f t="shared" si="19"/>
        <v>67116</v>
      </c>
      <c r="B342" s="14" t="str">
        <f t="shared" si="20"/>
        <v>20171021183836</v>
      </c>
      <c r="C342" s="8" t="str">
        <f t="shared" si="21"/>
        <v>20171021</v>
      </c>
      <c r="D342" s="8">
        <v>2017</v>
      </c>
      <c r="E342" s="8">
        <v>10</v>
      </c>
      <c r="F342" s="8">
        <v>21</v>
      </c>
      <c r="G342" s="8">
        <v>18</v>
      </c>
      <c r="H342" s="8">
        <v>38</v>
      </c>
      <c r="I342" s="8">
        <v>36</v>
      </c>
      <c r="J342" s="8">
        <v>749</v>
      </c>
      <c r="K342" s="8" t="s">
        <v>37</v>
      </c>
      <c r="L342" s="8" t="e">
        <f>IF(#REF!=#REF!,IF(K342="Stroke",IF(K343="Stroke",IF((J343-J342)&lt;0,1000+J343-J342,J343-J342),""),""),"")</f>
        <v>#REF!</v>
      </c>
      <c r="M342" s="8" t="s">
        <v>21</v>
      </c>
      <c r="N342" s="8" t="s">
        <v>27</v>
      </c>
      <c r="O342" s="8">
        <v>143</v>
      </c>
      <c r="P342" s="8" t="e">
        <f>IF(#REF!=#REF!,IF(K342="Stroke",IF(K343="Stroke",IF(#REF!=#REF!,IF(Q342=Q343,IF((J343-J342)&lt;0,1000+J343-J342-O342,J343-J342-O342),""),""),""),""),"")</f>
        <v>#REF!</v>
      </c>
      <c r="Q342" s="8">
        <v>1</v>
      </c>
      <c r="R342" s="8" t="e">
        <f>IF(#REF!&lt;&gt;#REF!,COUNTIFS($K$112:$K$1378,$K$112,#REF!,#REF!),"")</f>
        <v>#REF!</v>
      </c>
      <c r="S342" s="8" t="e">
        <f>IF(AND(#REF!&lt;&gt;#REF!,#REF!=#REF!,M342="positive",M343="negative"),1,"")</f>
        <v>#REF!</v>
      </c>
      <c r="T342" s="8" t="e">
        <f>IF(AND(#REF!=#REF!,K:K="stroke",M:M="positive",S342&lt;&gt;"1"),1,"")</f>
        <v>#REF!</v>
      </c>
      <c r="U342" s="8" t="e">
        <f>IF((AND(R342&lt;&gt;"",W342&lt;&gt;1,K:K="stroke",M:M="negative",#REF!=#REF!)),IF(W342&lt;&gt;0,"",1),"")</f>
        <v>#REF!</v>
      </c>
      <c r="V342" s="8" t="e">
        <f t="shared" si="18"/>
        <v>#REF!</v>
      </c>
      <c r="W342" s="8" t="e">
        <f>IF(#REF!&lt;&gt;#REF!,COUNTIFS($K$112:$K$1378,"up",#REF!,#REF!),"")</f>
        <v>#REF!</v>
      </c>
      <c r="X342" s="8" t="e">
        <f>IF(#REF!&lt;&gt;#REF!,COUNTIFS($K$112:$K$1378,"SRS",#REF!,#REF!),"")</f>
        <v>#REF!</v>
      </c>
      <c r="Y342" s="8" t="e">
        <f>IF(R342&lt;&gt;"",IF(R342=1,"",COUNTIFS($O$112:$O$1378,"&gt;40",#REF!,#REF!)),"")</f>
        <v>#REF!</v>
      </c>
      <c r="Z342" s="8"/>
      <c r="AA342" s="8"/>
      <c r="AB342" s="8"/>
      <c r="AC342" s="8"/>
      <c r="AD342" s="8"/>
      <c r="AE342" s="8"/>
      <c r="AF342" s="8"/>
      <c r="AG342" s="8"/>
      <c r="AH342" s="8"/>
    </row>
    <row r="343" spans="1:34" x14ac:dyDescent="0.25">
      <c r="A343" s="8">
        <f t="shared" si="19"/>
        <v>67116</v>
      </c>
      <c r="B343" s="14" t="str">
        <f t="shared" si="20"/>
        <v>20171021183836</v>
      </c>
      <c r="C343" s="8" t="str">
        <f t="shared" si="21"/>
        <v>20171021</v>
      </c>
      <c r="D343" s="8">
        <v>2017</v>
      </c>
      <c r="E343" s="8">
        <v>10</v>
      </c>
      <c r="F343" s="8">
        <v>21</v>
      </c>
      <c r="G343" s="8">
        <v>18</v>
      </c>
      <c r="H343" s="8">
        <v>38</v>
      </c>
      <c r="I343" s="8">
        <v>36</v>
      </c>
      <c r="J343" s="8">
        <v>911</v>
      </c>
      <c r="K343" s="8" t="s">
        <v>37</v>
      </c>
      <c r="L343" s="8" t="e">
        <f>IF(#REF!=#REF!,IF(K343="Stroke",IF(K344="Stroke",IF((J344-J343)&lt;0,1000+J344-J343,J344-J343),""),""),"")</f>
        <v>#REF!</v>
      </c>
      <c r="M343" s="8" t="s">
        <v>21</v>
      </c>
      <c r="N343" s="8" t="s">
        <v>27</v>
      </c>
      <c r="O343" s="8">
        <v>82</v>
      </c>
      <c r="P343" s="8" t="e">
        <f>IF(#REF!=#REF!,IF(K343="Stroke",IF(K344="Stroke",IF(#REF!=#REF!,IF(Q343=Q344,IF((J344-J343)&lt;0,1000+J344-J343-O343,J344-J343-O343),""),""),""),""),"")</f>
        <v>#REF!</v>
      </c>
      <c r="Q343" s="8">
        <v>1</v>
      </c>
      <c r="R343" s="8" t="e">
        <f>IF(#REF!&lt;&gt;#REF!,COUNTIFS($K$112:$K$1378,$K$112,#REF!,#REF!),"")</f>
        <v>#REF!</v>
      </c>
      <c r="S343" s="8" t="e">
        <f>IF(AND(#REF!&lt;&gt;#REF!,#REF!=#REF!,M343="positive",M344="negative"),1,"")</f>
        <v>#REF!</v>
      </c>
      <c r="T343" s="8" t="e">
        <f>IF(AND(#REF!=#REF!,K:K="stroke",M:M="positive",S343&lt;&gt;"1"),1,"")</f>
        <v>#REF!</v>
      </c>
      <c r="U343" s="8" t="e">
        <f>IF((AND(R343&lt;&gt;"",W343&lt;&gt;1,K:K="stroke",M:M="negative",#REF!=#REF!)),IF(W343&lt;&gt;0,"",1),"")</f>
        <v>#REF!</v>
      </c>
      <c r="V343" s="8" t="e">
        <f t="shared" si="18"/>
        <v>#REF!</v>
      </c>
      <c r="W343" s="8" t="e">
        <f>IF(#REF!&lt;&gt;#REF!,COUNTIFS($K$112:$K$1378,"up",#REF!,#REF!),"")</f>
        <v>#REF!</v>
      </c>
      <c r="X343" s="8" t="e">
        <f>IF(#REF!&lt;&gt;#REF!,COUNTIFS($K$112:$K$1378,"SRS",#REF!,#REF!),"")</f>
        <v>#REF!</v>
      </c>
      <c r="Y343" s="8" t="e">
        <f>IF(R343&lt;&gt;"",IF(R343=1,"",COUNTIFS($O$112:$O$1378,"&gt;40",#REF!,#REF!)),"")</f>
        <v>#REF!</v>
      </c>
      <c r="Z343" s="8"/>
      <c r="AA343" s="8"/>
      <c r="AB343" s="8"/>
      <c r="AC343" s="8"/>
      <c r="AD343" s="8"/>
      <c r="AE343" s="8"/>
      <c r="AF343" s="8"/>
      <c r="AG343" s="8"/>
      <c r="AH343" s="8"/>
    </row>
    <row r="344" spans="1:34" x14ac:dyDescent="0.25">
      <c r="A344" s="7">
        <f t="shared" si="19"/>
        <v>67192</v>
      </c>
      <c r="B344" s="11" t="str">
        <f t="shared" si="20"/>
        <v>20171021183952</v>
      </c>
      <c r="C344" s="7" t="str">
        <f t="shared" si="21"/>
        <v>20171021</v>
      </c>
      <c r="D344" s="7">
        <v>2017</v>
      </c>
      <c r="E344" s="7">
        <v>10</v>
      </c>
      <c r="F344" s="7">
        <v>21</v>
      </c>
      <c r="G344" s="7">
        <v>18</v>
      </c>
      <c r="H344" s="7">
        <v>39</v>
      </c>
      <c r="I344" s="7">
        <v>52</v>
      </c>
      <c r="J344" s="7">
        <v>279</v>
      </c>
      <c r="K344" s="7" t="s">
        <v>44</v>
      </c>
      <c r="L344" s="7" t="e">
        <f>IF(#REF!=#REF!,IF(K344="Stroke",IF(K345="Stroke",IF((J345-J344)&lt;0,1000+J345-J344,J345-J344),""),""),"")</f>
        <v>#REF!</v>
      </c>
      <c r="M344" s="7" t="s">
        <v>21</v>
      </c>
      <c r="N344" s="7" t="s">
        <v>27</v>
      </c>
      <c r="O344" s="7">
        <v>398</v>
      </c>
      <c r="P344" s="7" t="e">
        <f>IF(#REF!=#REF!,IF(K344="Stroke",IF(K345="Stroke",IF(#REF!=#REF!,IF(Q344=Q345,IF((J345-J344)&lt;0,1000+J345-J344-O344,J345-J344-O344),""),""),""),""),"")</f>
        <v>#REF!</v>
      </c>
      <c r="Q344" s="7">
        <v>1</v>
      </c>
      <c r="R344" s="7" t="e">
        <f>IF(#REF!&lt;&gt;#REF!,COUNTIFS($K$112:$K$1378,$K$112,#REF!,#REF!),"")</f>
        <v>#REF!</v>
      </c>
      <c r="S344" s="7" t="e">
        <f>IF(AND(#REF!&lt;&gt;#REF!,#REF!=#REF!,M344="positive",M345="negative"),1,"")</f>
        <v>#REF!</v>
      </c>
      <c r="T344" s="7" t="e">
        <f>IF(AND(#REF!=#REF!,K:K="stroke",M:M="positive",S344&lt;&gt;"1"),1,"")</f>
        <v>#REF!</v>
      </c>
      <c r="U344" s="7" t="e">
        <f>IF((AND(R344&lt;&gt;"",W344&lt;&gt;1,K:K="stroke",M:M="negative",#REF!=#REF!)),IF(W344&lt;&gt;0,"",1),"")</f>
        <v>#REF!</v>
      </c>
      <c r="V344" s="7" t="e">
        <f t="shared" si="18"/>
        <v>#REF!</v>
      </c>
      <c r="W344" s="7" t="e">
        <f>IF(#REF!&lt;&gt;#REF!,COUNTIFS($K$112:$K$1378,"up",#REF!,#REF!),"")</f>
        <v>#REF!</v>
      </c>
      <c r="X344" s="7" t="e">
        <f>IF(#REF!&lt;&gt;#REF!,COUNTIFS($K$112:$K$1378,"SRS",#REF!,#REF!),"")</f>
        <v>#REF!</v>
      </c>
      <c r="Y344" s="7" t="e">
        <f>IF(R344&lt;&gt;"",IF(R344=1,"",COUNTIFS($O$112:$O$1378,"&gt;40",#REF!,#REF!)),"")</f>
        <v>#REF!</v>
      </c>
      <c r="Z344" s="7" t="s">
        <v>46</v>
      </c>
      <c r="AA344" s="7"/>
      <c r="AB344" s="7"/>
      <c r="AC344" s="7"/>
      <c r="AD344" s="7"/>
      <c r="AE344" s="7"/>
      <c r="AF344" s="7"/>
      <c r="AG344" s="7"/>
      <c r="AH344" s="7"/>
    </row>
    <row r="345" spans="1:34" x14ac:dyDescent="0.25">
      <c r="A345" s="16">
        <f t="shared" si="19"/>
        <v>67192</v>
      </c>
      <c r="B345" s="18" t="str">
        <f t="shared" si="20"/>
        <v>20171021183952</v>
      </c>
      <c r="C345" s="8" t="str">
        <f t="shared" si="21"/>
        <v>20171021</v>
      </c>
      <c r="D345" s="8">
        <v>2017</v>
      </c>
      <c r="E345" s="8">
        <v>10</v>
      </c>
      <c r="F345" s="8">
        <v>21</v>
      </c>
      <c r="G345" s="8">
        <v>18</v>
      </c>
      <c r="H345" s="16">
        <v>39</v>
      </c>
      <c r="I345" s="16">
        <v>52</v>
      </c>
      <c r="J345" s="16">
        <v>410</v>
      </c>
      <c r="K345" s="19" t="s">
        <v>47</v>
      </c>
      <c r="L345" s="8" t="e">
        <f>IF(#REF!=#REF!,IF(K345="Stroke",IF(K346="Stroke",IF((J346-J345)&lt;0,1000+J346-J345,J346-J345),""),""),"")</f>
        <v>#REF!</v>
      </c>
      <c r="M345" s="16" t="s">
        <v>21</v>
      </c>
      <c r="N345" s="16" t="s">
        <v>27</v>
      </c>
      <c r="O345" s="16">
        <v>0</v>
      </c>
      <c r="P345" s="8" t="e">
        <f>IF(#REF!=#REF!,IF(K345="Stroke",IF(K346="Stroke",IF(#REF!=#REF!,IF(Q345=Q346,IF((J346-J345)&lt;0,1000+J346-J345-O345,J346-J345-O345),""),""),""),""),"")</f>
        <v>#REF!</v>
      </c>
      <c r="Q345" s="16">
        <v>1</v>
      </c>
      <c r="R345" s="8" t="e">
        <f>IF(#REF!&lt;&gt;#REF!,COUNTIFS($K$112:$K$1378,$K$112,#REF!,#REF!),"")</f>
        <v>#REF!</v>
      </c>
      <c r="S345" s="8" t="e">
        <f>IF(AND(#REF!&lt;&gt;#REF!,#REF!=#REF!,M345="positive",M346="negative"),1,"")</f>
        <v>#REF!</v>
      </c>
      <c r="T345" s="8" t="e">
        <f>IF(AND(#REF!=#REF!,K:K="stroke",M:M="positive",S345&lt;&gt;"1"),1,"")</f>
        <v>#REF!</v>
      </c>
      <c r="U345" s="8" t="e">
        <f>IF((AND(R345&lt;&gt;"",W345&lt;&gt;1,K:K="stroke",M:M="negative",#REF!=#REF!)),IF(W345&lt;&gt;0,"",1),"")</f>
        <v>#REF!</v>
      </c>
      <c r="V345" s="8" t="e">
        <f t="shared" si="18"/>
        <v>#REF!</v>
      </c>
      <c r="W345" s="8" t="e">
        <f>IF(#REF!&lt;&gt;#REF!,COUNTIFS($K$112:$K$1378,"up",#REF!,#REF!),"")</f>
        <v>#REF!</v>
      </c>
      <c r="X345" s="8" t="e">
        <f>IF(#REF!&lt;&gt;#REF!,COUNTIFS($K$112:$K$1378,"SRS",#REF!,#REF!),"")</f>
        <v>#REF!</v>
      </c>
      <c r="Y345" s="8" t="e">
        <f>IF(R345&lt;&gt;"",IF(R345=1,"",COUNTIFS($O$112:$O$1378,"&gt;40",#REF!,#REF!)),"")</f>
        <v>#REF!</v>
      </c>
      <c r="Z345" s="16"/>
      <c r="AA345" s="16"/>
      <c r="AB345" s="16"/>
      <c r="AC345" s="16"/>
      <c r="AD345" s="16"/>
      <c r="AE345" s="16"/>
      <c r="AF345" s="16"/>
      <c r="AG345" s="16"/>
      <c r="AH345" s="16"/>
    </row>
    <row r="346" spans="1:34" x14ac:dyDescent="0.25">
      <c r="A346" s="16">
        <f t="shared" si="19"/>
        <v>67192</v>
      </c>
      <c r="B346" s="18" t="str">
        <f t="shared" si="20"/>
        <v>20171021183952</v>
      </c>
      <c r="C346" s="8" t="str">
        <f t="shared" si="21"/>
        <v>20171021</v>
      </c>
      <c r="D346" s="8">
        <v>2017</v>
      </c>
      <c r="E346" s="8">
        <v>10</v>
      </c>
      <c r="F346" s="8">
        <v>21</v>
      </c>
      <c r="G346" s="8">
        <v>18</v>
      </c>
      <c r="H346" s="16">
        <v>39</v>
      </c>
      <c r="I346" s="16">
        <v>52</v>
      </c>
      <c r="J346" s="16">
        <v>431</v>
      </c>
      <c r="K346" s="19" t="s">
        <v>47</v>
      </c>
      <c r="L346" s="8" t="e">
        <f>IF(#REF!=#REF!,IF(K346="Stroke",IF(K347="Stroke",IF((J347-J346)&lt;0,1000+J347-J346,J347-J346),""),""),"")</f>
        <v>#REF!</v>
      </c>
      <c r="M346" s="16" t="s">
        <v>21</v>
      </c>
      <c r="N346" s="16" t="s">
        <v>27</v>
      </c>
      <c r="O346" s="16">
        <v>0</v>
      </c>
      <c r="P346" s="8" t="e">
        <f>IF(#REF!=#REF!,IF(K346="Stroke",IF(K347="Stroke",IF(#REF!=#REF!,IF(Q346=Q347,IF((J347-J346)&lt;0,1000+J347-J346-O346,J347-J346-O346),""),""),""),""),"")</f>
        <v>#REF!</v>
      </c>
      <c r="Q346" s="16">
        <v>1</v>
      </c>
      <c r="R346" s="8" t="e">
        <f>IF(#REF!&lt;&gt;#REF!,COUNTIFS($K$112:$K$1378,$K$112,#REF!,#REF!),"")</f>
        <v>#REF!</v>
      </c>
      <c r="S346" s="8" t="e">
        <f>IF(AND(#REF!&lt;&gt;#REF!,#REF!=#REF!,M346="positive",M347="negative"),1,"")</f>
        <v>#REF!</v>
      </c>
      <c r="T346" s="8" t="e">
        <f>IF(AND(#REF!=#REF!,K:K="stroke",M:M="positive",S346&lt;&gt;"1"),1,"")</f>
        <v>#REF!</v>
      </c>
      <c r="U346" s="8" t="e">
        <f>IF((AND(R346&lt;&gt;"",W346&lt;&gt;1,K:K="stroke",M:M="negative",#REF!=#REF!)),IF(W346&lt;&gt;0,"",1),"")</f>
        <v>#REF!</v>
      </c>
      <c r="V346" s="8" t="e">
        <f t="shared" si="18"/>
        <v>#REF!</v>
      </c>
      <c r="W346" s="8" t="e">
        <f>IF(#REF!&lt;&gt;#REF!,COUNTIFS($K$112:$K$1378,"up",#REF!,#REF!),"")</f>
        <v>#REF!</v>
      </c>
      <c r="X346" s="8" t="e">
        <f>IF(#REF!&lt;&gt;#REF!,COUNTIFS($K$112:$K$1378,"SRS",#REF!,#REF!),"")</f>
        <v>#REF!</v>
      </c>
      <c r="Y346" s="8" t="e">
        <f>IF(R346&lt;&gt;"",IF(R346=1,"",COUNTIFS($O$112:$O$1378,"&gt;40",#REF!,#REF!)),"")</f>
        <v>#REF!</v>
      </c>
      <c r="Z346" s="16"/>
      <c r="AA346" s="16"/>
      <c r="AB346" s="16"/>
      <c r="AC346" s="16"/>
      <c r="AD346" s="16"/>
      <c r="AE346" s="16"/>
      <c r="AF346" s="16"/>
      <c r="AG346" s="16"/>
      <c r="AH346" s="16"/>
    </row>
    <row r="347" spans="1:34" x14ac:dyDescent="0.25">
      <c r="A347" s="16">
        <f t="shared" si="19"/>
        <v>67192</v>
      </c>
      <c r="B347" s="18" t="str">
        <f t="shared" si="20"/>
        <v>20171021183952</v>
      </c>
      <c r="C347" s="8" t="str">
        <f t="shared" si="21"/>
        <v>20171021</v>
      </c>
      <c r="D347" s="8">
        <v>2017</v>
      </c>
      <c r="E347" s="8">
        <v>10</v>
      </c>
      <c r="F347" s="8">
        <v>21</v>
      </c>
      <c r="G347" s="8">
        <v>18</v>
      </c>
      <c r="H347" s="16">
        <v>39</v>
      </c>
      <c r="I347" s="16">
        <v>52</v>
      </c>
      <c r="J347" s="16">
        <v>440</v>
      </c>
      <c r="K347" s="19" t="s">
        <v>47</v>
      </c>
      <c r="L347" s="8" t="e">
        <f>IF(#REF!=#REF!,IF(K347="Stroke",IF(K348="Stroke",IF((J348-J347)&lt;0,1000+J348-J347,J348-J347),""),""),"")</f>
        <v>#REF!</v>
      </c>
      <c r="M347" s="16" t="s">
        <v>21</v>
      </c>
      <c r="N347" s="16" t="s">
        <v>27</v>
      </c>
      <c r="O347" s="16">
        <v>0</v>
      </c>
      <c r="P347" s="8" t="e">
        <f>IF(#REF!=#REF!,IF(K347="Stroke",IF(K348="Stroke",IF(#REF!=#REF!,IF(Q347=Q348,IF((J348-J347)&lt;0,1000+J348-J347-O347,J348-J347-O347),""),""),""),""),"")</f>
        <v>#REF!</v>
      </c>
      <c r="Q347" s="16">
        <v>1</v>
      </c>
      <c r="R347" s="8" t="e">
        <f>IF(#REF!&lt;&gt;#REF!,COUNTIFS($K$112:$K$1378,$K$112,#REF!,#REF!),"")</f>
        <v>#REF!</v>
      </c>
      <c r="S347" s="8" t="e">
        <f>IF(AND(#REF!&lt;&gt;#REF!,#REF!=#REF!,M347="positive",M348="negative"),1,"")</f>
        <v>#REF!</v>
      </c>
      <c r="T347" s="8" t="e">
        <f>IF(AND(#REF!=#REF!,K:K="stroke",M:M="positive",S347&lt;&gt;"1"),1,"")</f>
        <v>#REF!</v>
      </c>
      <c r="U347" s="8" t="e">
        <f>IF((AND(R347&lt;&gt;"",W347&lt;&gt;1,K:K="stroke",M:M="negative",#REF!=#REF!)),IF(W347&lt;&gt;0,"",1),"")</f>
        <v>#REF!</v>
      </c>
      <c r="V347" s="8" t="e">
        <f t="shared" si="18"/>
        <v>#REF!</v>
      </c>
      <c r="W347" s="8" t="e">
        <f>IF(#REF!&lt;&gt;#REF!,COUNTIFS($K$112:$K$1378,"up",#REF!,#REF!),"")</f>
        <v>#REF!</v>
      </c>
      <c r="X347" s="8" t="e">
        <f>IF(#REF!&lt;&gt;#REF!,COUNTIFS($K$112:$K$1378,"SRS",#REF!,#REF!),"")</f>
        <v>#REF!</v>
      </c>
      <c r="Y347" s="8" t="e">
        <f>IF(R347&lt;&gt;"",IF(R347=1,"",COUNTIFS($O$112:$O$1378,"&gt;40",#REF!,#REF!)),"")</f>
        <v>#REF!</v>
      </c>
      <c r="Z347" s="16"/>
      <c r="AA347" s="16"/>
      <c r="AB347" s="16"/>
      <c r="AC347" s="16"/>
      <c r="AD347" s="16"/>
      <c r="AE347" s="16"/>
      <c r="AF347" s="16"/>
      <c r="AG347" s="16"/>
      <c r="AH347" s="16"/>
    </row>
    <row r="348" spans="1:34" s="7" customFormat="1" x14ac:dyDescent="0.25">
      <c r="A348" s="16">
        <f t="shared" si="19"/>
        <v>67192</v>
      </c>
      <c r="B348" s="18" t="str">
        <f t="shared" si="20"/>
        <v>20171021183952</v>
      </c>
      <c r="C348" s="8" t="str">
        <f t="shared" si="21"/>
        <v>20171021</v>
      </c>
      <c r="D348" s="8">
        <v>2017</v>
      </c>
      <c r="E348" s="8">
        <v>10</v>
      </c>
      <c r="F348" s="8">
        <v>21</v>
      </c>
      <c r="G348" s="8">
        <v>18</v>
      </c>
      <c r="H348" s="16">
        <v>39</v>
      </c>
      <c r="I348" s="16">
        <v>52</v>
      </c>
      <c r="J348" s="16">
        <v>444</v>
      </c>
      <c r="K348" s="19" t="s">
        <v>47</v>
      </c>
      <c r="L348" s="8" t="e">
        <f>IF(#REF!=#REF!,IF(K348="Stroke",IF(K349="Stroke",IF((J349-J348)&lt;0,1000+J349-J348,J349-J348),""),""),"")</f>
        <v>#REF!</v>
      </c>
      <c r="M348" s="16" t="s">
        <v>21</v>
      </c>
      <c r="N348" s="16" t="s">
        <v>27</v>
      </c>
      <c r="O348" s="16">
        <v>0</v>
      </c>
      <c r="P348" s="8" t="e">
        <f>IF(#REF!=#REF!,IF(K348="Stroke",IF(K349="Stroke",IF(#REF!=#REF!,IF(Q348=Q349,IF((J349-J348)&lt;0,1000+J349-J348-O348,J349-J348-O348),""),""),""),""),"")</f>
        <v>#REF!</v>
      </c>
      <c r="Q348" s="16">
        <v>1</v>
      </c>
      <c r="R348" s="8" t="e">
        <f>IF(#REF!&lt;&gt;#REF!,COUNTIFS($K$112:$K$1378,$K$112,#REF!,#REF!),"")</f>
        <v>#REF!</v>
      </c>
      <c r="S348" s="8" t="e">
        <f>IF(AND(#REF!&lt;&gt;#REF!,#REF!=#REF!,M348="positive",M349="negative"),1,"")</f>
        <v>#REF!</v>
      </c>
      <c r="T348" s="8" t="e">
        <f>IF(AND(#REF!=#REF!,K:K="stroke",M:M="positive",S348&lt;&gt;"1"),1,"")</f>
        <v>#REF!</v>
      </c>
      <c r="U348" s="8" t="e">
        <f>IF((AND(R348&lt;&gt;"",W348&lt;&gt;1,K:K="stroke",M:M="negative",#REF!=#REF!)),IF(W348&lt;&gt;0,"",1),"")</f>
        <v>#REF!</v>
      </c>
      <c r="V348" s="8" t="e">
        <f t="shared" ref="V348:V379" si="22">IF(R348="","",(SUM(S348:U348)+W348))</f>
        <v>#REF!</v>
      </c>
      <c r="W348" s="8" t="e">
        <f>IF(#REF!&lt;&gt;#REF!,COUNTIFS($K$112:$K$1378,"up",#REF!,#REF!),"")</f>
        <v>#REF!</v>
      </c>
      <c r="X348" s="8" t="e">
        <f>IF(#REF!&lt;&gt;#REF!,COUNTIFS($K$112:$K$1378,"SRS",#REF!,#REF!),"")</f>
        <v>#REF!</v>
      </c>
      <c r="Y348" s="8" t="e">
        <f>IF(R348&lt;&gt;"",IF(R348=1,"",COUNTIFS($O$112:$O$1378,"&gt;40",#REF!,#REF!)),"")</f>
        <v>#REF!</v>
      </c>
      <c r="Z348" s="16"/>
      <c r="AA348" s="16"/>
      <c r="AB348" s="16"/>
      <c r="AC348" s="16"/>
      <c r="AD348" s="16"/>
      <c r="AE348" s="16"/>
      <c r="AF348" s="16"/>
      <c r="AG348" s="16"/>
      <c r="AH348" s="16"/>
    </row>
    <row r="349" spans="1:34" x14ac:dyDescent="0.25">
      <c r="A349" s="16">
        <f t="shared" si="19"/>
        <v>67192</v>
      </c>
      <c r="B349" s="18" t="str">
        <f t="shared" si="20"/>
        <v>20171021183952</v>
      </c>
      <c r="C349" s="8" t="str">
        <f t="shared" si="21"/>
        <v>20171021</v>
      </c>
      <c r="D349" s="8">
        <v>2017</v>
      </c>
      <c r="E349" s="8">
        <v>10</v>
      </c>
      <c r="F349" s="8">
        <v>21</v>
      </c>
      <c r="G349" s="8">
        <v>18</v>
      </c>
      <c r="H349" s="16">
        <v>39</v>
      </c>
      <c r="I349" s="16">
        <v>52</v>
      </c>
      <c r="J349" s="16">
        <v>467</v>
      </c>
      <c r="K349" s="19" t="s">
        <v>47</v>
      </c>
      <c r="L349" s="8" t="e">
        <f>IF(#REF!=#REF!,IF(K349="Stroke",IF(K350="Stroke",IF((J350-J349)&lt;0,1000+J350-J349,J350-J349),""),""),"")</f>
        <v>#REF!</v>
      </c>
      <c r="M349" s="16" t="s">
        <v>21</v>
      </c>
      <c r="N349" s="16" t="s">
        <v>27</v>
      </c>
      <c r="O349" s="16">
        <v>0</v>
      </c>
      <c r="P349" s="8" t="e">
        <f>IF(#REF!=#REF!,IF(K349="Stroke",IF(K350="Stroke",IF(#REF!=#REF!,IF(Q349=Q350,IF((J350-J349)&lt;0,1000+J350-J349-O349,J350-J349-O349),""),""),""),""),"")</f>
        <v>#REF!</v>
      </c>
      <c r="Q349" s="16">
        <v>1</v>
      </c>
      <c r="R349" s="8" t="e">
        <f>IF(#REF!&lt;&gt;#REF!,COUNTIFS($K$112:$K$1378,$K$112,#REF!,#REF!),"")</f>
        <v>#REF!</v>
      </c>
      <c r="S349" s="8" t="e">
        <f>IF(AND(#REF!&lt;&gt;#REF!,#REF!=#REF!,M349="positive",M350="negative"),1,"")</f>
        <v>#REF!</v>
      </c>
      <c r="T349" s="8" t="e">
        <f>IF(AND(#REF!=#REF!,K:K="stroke",M:M="positive",S349&lt;&gt;"1"),1,"")</f>
        <v>#REF!</v>
      </c>
      <c r="U349" s="8" t="e">
        <f>IF((AND(R349&lt;&gt;"",W349&lt;&gt;1,K:K="stroke",M:M="negative",#REF!=#REF!)),IF(W349&lt;&gt;0,"",1),"")</f>
        <v>#REF!</v>
      </c>
      <c r="V349" s="8" t="e">
        <f t="shared" si="22"/>
        <v>#REF!</v>
      </c>
      <c r="W349" s="8" t="e">
        <f>IF(#REF!&lt;&gt;#REF!,COUNTIFS($K$112:$K$1378,"up",#REF!,#REF!),"")</f>
        <v>#REF!</v>
      </c>
      <c r="X349" s="8" t="e">
        <f>IF(#REF!&lt;&gt;#REF!,COUNTIFS($K$112:$K$1378,"SRS",#REF!,#REF!),"")</f>
        <v>#REF!</v>
      </c>
      <c r="Y349" s="8" t="e">
        <f>IF(R349&lt;&gt;"",IF(R349=1,"",COUNTIFS($O$112:$O$1378,"&gt;40",#REF!,#REF!)),"")</f>
        <v>#REF!</v>
      </c>
      <c r="Z349" s="16"/>
      <c r="AA349" s="16"/>
      <c r="AB349" s="16"/>
      <c r="AC349" s="16"/>
      <c r="AD349" s="16"/>
      <c r="AE349" s="16"/>
      <c r="AF349" s="16"/>
      <c r="AG349" s="16"/>
      <c r="AH349" s="16"/>
    </row>
    <row r="350" spans="1:34" x14ac:dyDescent="0.25">
      <c r="A350" s="16">
        <f t="shared" si="19"/>
        <v>67192</v>
      </c>
      <c r="B350" s="18" t="str">
        <f t="shared" si="20"/>
        <v>20171021183952</v>
      </c>
      <c r="C350" s="8" t="str">
        <f t="shared" si="21"/>
        <v>20171021</v>
      </c>
      <c r="D350" s="8">
        <v>2017</v>
      </c>
      <c r="E350" s="8">
        <v>10</v>
      </c>
      <c r="F350" s="8">
        <v>21</v>
      </c>
      <c r="G350" s="8">
        <v>18</v>
      </c>
      <c r="H350" s="16">
        <v>39</v>
      </c>
      <c r="I350" s="16">
        <v>52</v>
      </c>
      <c r="J350" s="16">
        <v>491</v>
      </c>
      <c r="K350" s="19" t="s">
        <v>47</v>
      </c>
      <c r="L350" s="8" t="e">
        <f>IF(#REF!=#REF!,IF(K350="Stroke",IF(K351="Stroke",IF((J351-J350)&lt;0,1000+J351-J350,J351-J350),""),""),"")</f>
        <v>#REF!</v>
      </c>
      <c r="M350" s="16" t="s">
        <v>21</v>
      </c>
      <c r="N350" s="16" t="s">
        <v>27</v>
      </c>
      <c r="O350" s="16">
        <v>0</v>
      </c>
      <c r="P350" s="8" t="e">
        <f>IF(#REF!=#REF!,IF(K350="Stroke",IF(K351="Stroke",IF(#REF!=#REF!,IF(Q350=Q351,IF((J351-J350)&lt;0,1000+J351-J350-O350,J351-J350-O350),""),""),""),""),"")</f>
        <v>#REF!</v>
      </c>
      <c r="Q350" s="16">
        <v>1</v>
      </c>
      <c r="R350" s="8" t="e">
        <f>IF(#REF!&lt;&gt;#REF!,COUNTIFS($K$112:$K$1378,$K$112,#REF!,#REF!),"")</f>
        <v>#REF!</v>
      </c>
      <c r="S350" s="8" t="e">
        <f>IF(AND(#REF!&lt;&gt;#REF!,#REF!=#REF!,M350="positive",M351="negative"),1,"")</f>
        <v>#REF!</v>
      </c>
      <c r="T350" s="8" t="e">
        <f>IF(AND(#REF!=#REF!,K:K="stroke",M:M="positive",S350&lt;&gt;"1"),1,"")</f>
        <v>#REF!</v>
      </c>
      <c r="U350" s="8" t="e">
        <f>IF((AND(R350&lt;&gt;"",W350&lt;&gt;1,K:K="stroke",M:M="negative",#REF!=#REF!)),IF(W350&lt;&gt;0,"",1),"")</f>
        <v>#REF!</v>
      </c>
      <c r="V350" s="8" t="e">
        <f t="shared" si="22"/>
        <v>#REF!</v>
      </c>
      <c r="W350" s="8" t="e">
        <f>IF(#REF!&lt;&gt;#REF!,COUNTIFS($K$112:$K$1378,"up",#REF!,#REF!),"")</f>
        <v>#REF!</v>
      </c>
      <c r="X350" s="8" t="e">
        <f>IF(#REF!&lt;&gt;#REF!,COUNTIFS($K$112:$K$1378,"SRS",#REF!,#REF!),"")</f>
        <v>#REF!</v>
      </c>
      <c r="Y350" s="8" t="e">
        <f>IF(R350&lt;&gt;"",IF(R350=1,"",COUNTIFS($O$112:$O$1378,"&gt;40",#REF!,#REF!)),"")</f>
        <v>#REF!</v>
      </c>
      <c r="Z350" s="16"/>
      <c r="AA350" s="16"/>
      <c r="AB350" s="16"/>
      <c r="AC350" s="16"/>
      <c r="AD350" s="16"/>
      <c r="AE350" s="16"/>
      <c r="AF350" s="16"/>
      <c r="AG350" s="16"/>
      <c r="AH350" s="16"/>
    </row>
    <row r="351" spans="1:34" x14ac:dyDescent="0.25">
      <c r="A351" s="16">
        <f t="shared" si="19"/>
        <v>67192</v>
      </c>
      <c r="B351" s="18" t="str">
        <f t="shared" si="20"/>
        <v>20171021183952</v>
      </c>
      <c r="C351" s="8" t="str">
        <f t="shared" si="21"/>
        <v>20171021</v>
      </c>
      <c r="D351" s="8">
        <v>2017</v>
      </c>
      <c r="E351" s="8">
        <v>10</v>
      </c>
      <c r="F351" s="8">
        <v>21</v>
      </c>
      <c r="G351" s="8">
        <v>18</v>
      </c>
      <c r="H351" s="16">
        <v>39</v>
      </c>
      <c r="I351" s="16">
        <v>52</v>
      </c>
      <c r="J351" s="16">
        <v>514</v>
      </c>
      <c r="K351" s="19" t="s">
        <v>47</v>
      </c>
      <c r="L351" s="8" t="e">
        <f>IF(#REF!=#REF!,IF(K351="Stroke",IF(K352="Stroke",IF((J352-J351)&lt;0,1000+J352-J351,J352-J351),""),""),"")</f>
        <v>#REF!</v>
      </c>
      <c r="M351" s="16" t="s">
        <v>21</v>
      </c>
      <c r="N351" s="16" t="s">
        <v>27</v>
      </c>
      <c r="O351" s="16">
        <v>0</v>
      </c>
      <c r="P351" s="8" t="e">
        <f>IF(#REF!=#REF!,IF(K351="Stroke",IF(K352="Stroke",IF(#REF!=#REF!,IF(Q351=Q352,IF((J352-J351)&lt;0,1000+J352-J351-O351,J352-J351-O351),""),""),""),""),"")</f>
        <v>#REF!</v>
      </c>
      <c r="Q351" s="16">
        <v>1</v>
      </c>
      <c r="R351" s="8" t="e">
        <f>IF(#REF!&lt;&gt;#REF!,COUNTIFS($K$112:$K$1378,$K$112,#REF!,#REF!),"")</f>
        <v>#REF!</v>
      </c>
      <c r="S351" s="8" t="e">
        <f>IF(AND(#REF!&lt;&gt;#REF!,#REF!=#REF!,M351="positive",M352="negative"),1,"")</f>
        <v>#REF!</v>
      </c>
      <c r="T351" s="8" t="e">
        <f>IF(AND(#REF!=#REF!,K:K="stroke",M:M="positive",S351&lt;&gt;"1"),1,"")</f>
        <v>#REF!</v>
      </c>
      <c r="U351" s="8" t="e">
        <f>IF((AND(R351&lt;&gt;"",W351&lt;&gt;1,K:K="stroke",M:M="negative",#REF!=#REF!)),IF(W351&lt;&gt;0,"",1),"")</f>
        <v>#REF!</v>
      </c>
      <c r="V351" s="8" t="e">
        <f t="shared" si="22"/>
        <v>#REF!</v>
      </c>
      <c r="W351" s="8" t="e">
        <f>IF(#REF!&lt;&gt;#REF!,COUNTIFS($K$112:$K$1378,"up",#REF!,#REF!),"")</f>
        <v>#REF!</v>
      </c>
      <c r="X351" s="8" t="e">
        <f>IF(#REF!&lt;&gt;#REF!,COUNTIFS($K$112:$K$1378,"SRS",#REF!,#REF!),"")</f>
        <v>#REF!</v>
      </c>
      <c r="Y351" s="8" t="e">
        <f>IF(R351&lt;&gt;"",IF(R351=1,"",COUNTIFS($O$112:$O$1378,"&gt;40",#REF!,#REF!)),"")</f>
        <v>#REF!</v>
      </c>
      <c r="Z351" s="16"/>
      <c r="AA351" s="16"/>
      <c r="AB351" s="16"/>
      <c r="AC351" s="16"/>
      <c r="AD351" s="16"/>
      <c r="AE351" s="16"/>
      <c r="AF351" s="16"/>
      <c r="AG351" s="16"/>
      <c r="AH351" s="16"/>
    </row>
    <row r="352" spans="1:34" x14ac:dyDescent="0.25">
      <c r="A352" s="16">
        <f t="shared" si="19"/>
        <v>67192</v>
      </c>
      <c r="B352" s="18" t="str">
        <f t="shared" si="20"/>
        <v>20171021183952</v>
      </c>
      <c r="C352" s="8" t="str">
        <f t="shared" si="21"/>
        <v>20171021</v>
      </c>
      <c r="D352" s="8">
        <v>2017</v>
      </c>
      <c r="E352" s="8">
        <v>10</v>
      </c>
      <c r="F352" s="8">
        <v>21</v>
      </c>
      <c r="G352" s="8">
        <v>18</v>
      </c>
      <c r="H352" s="16">
        <v>39</v>
      </c>
      <c r="I352" s="16">
        <v>52</v>
      </c>
      <c r="J352" s="16">
        <v>586</v>
      </c>
      <c r="K352" s="19" t="s">
        <v>47</v>
      </c>
      <c r="L352" s="8" t="e">
        <f>IF(#REF!=#REF!,IF(K352="Stroke",IF(K353="Stroke",IF((J353-J352)&lt;0,1000+J353-J352,J353-J352),""),""),"")</f>
        <v>#REF!</v>
      </c>
      <c r="M352" s="16" t="s">
        <v>21</v>
      </c>
      <c r="N352" s="16" t="s">
        <v>27</v>
      </c>
      <c r="O352" s="16">
        <v>0</v>
      </c>
      <c r="P352" s="8" t="e">
        <f>IF(#REF!=#REF!,IF(K352="Stroke",IF(K353="Stroke",IF(#REF!=#REF!,IF(Q352=Q353,IF((J353-J352)&lt;0,1000+J353-J352-O352,J353-J352-O352),""),""),""),""),"")</f>
        <v>#REF!</v>
      </c>
      <c r="Q352" s="16">
        <v>1</v>
      </c>
      <c r="R352" s="8" t="e">
        <f>IF(#REF!&lt;&gt;#REF!,COUNTIFS($K$112:$K$1378,$K$112,#REF!,#REF!),"")</f>
        <v>#REF!</v>
      </c>
      <c r="S352" s="8" t="e">
        <f>IF(AND(#REF!&lt;&gt;#REF!,#REF!=#REF!,M352="positive",M353="negative"),1,"")</f>
        <v>#REF!</v>
      </c>
      <c r="T352" s="8" t="e">
        <f>IF(AND(#REF!=#REF!,K:K="stroke",M:M="positive",S352&lt;&gt;"1"),1,"")</f>
        <v>#REF!</v>
      </c>
      <c r="U352" s="8" t="e">
        <f>IF((AND(R352&lt;&gt;"",W352&lt;&gt;1,K:K="stroke",M:M="negative",#REF!=#REF!)),IF(W352&lt;&gt;0,"",1),"")</f>
        <v>#REF!</v>
      </c>
      <c r="V352" s="8" t="e">
        <f t="shared" si="22"/>
        <v>#REF!</v>
      </c>
      <c r="W352" s="8" t="e">
        <f>IF(#REF!&lt;&gt;#REF!,COUNTIFS($K$112:$K$1378,"up",#REF!,#REF!),"")</f>
        <v>#REF!</v>
      </c>
      <c r="X352" s="8" t="e">
        <f>IF(#REF!&lt;&gt;#REF!,COUNTIFS($K$112:$K$1378,"SRS",#REF!,#REF!),"")</f>
        <v>#REF!</v>
      </c>
      <c r="Y352" s="8" t="e">
        <f>IF(R352&lt;&gt;"",IF(R352=1,"",COUNTIFS($O$112:$O$1378,"&gt;40",#REF!,#REF!)),"")</f>
        <v>#REF!</v>
      </c>
      <c r="Z352" s="16"/>
      <c r="AA352" s="16"/>
      <c r="AB352" s="16"/>
      <c r="AC352" s="16"/>
      <c r="AD352" s="16"/>
      <c r="AE352" s="16"/>
      <c r="AF352" s="16"/>
      <c r="AG352" s="16"/>
      <c r="AH352" s="16"/>
    </row>
    <row r="353" spans="1:34" s="7" customFormat="1" x14ac:dyDescent="0.25">
      <c r="A353" s="16">
        <f t="shared" si="19"/>
        <v>67192</v>
      </c>
      <c r="B353" s="18" t="str">
        <f t="shared" si="20"/>
        <v>20171021183952</v>
      </c>
      <c r="C353" s="8" t="str">
        <f t="shared" si="21"/>
        <v>20171021</v>
      </c>
      <c r="D353" s="8">
        <v>2017</v>
      </c>
      <c r="E353" s="8">
        <v>10</v>
      </c>
      <c r="F353" s="8">
        <v>21</v>
      </c>
      <c r="G353" s="8">
        <v>18</v>
      </c>
      <c r="H353" s="16">
        <v>39</v>
      </c>
      <c r="I353" s="16">
        <v>52</v>
      </c>
      <c r="J353" s="16">
        <v>590</v>
      </c>
      <c r="K353" s="19" t="s">
        <v>47</v>
      </c>
      <c r="L353" s="8" t="e">
        <f>IF(#REF!=#REF!,IF(K353="Stroke",IF(K354="Stroke",IF((J354-J353)&lt;0,1000+J354-J353,J354-J353),""),""),"")</f>
        <v>#REF!</v>
      </c>
      <c r="M353" s="16" t="s">
        <v>21</v>
      </c>
      <c r="N353" s="16" t="s">
        <v>27</v>
      </c>
      <c r="O353" s="16">
        <v>0</v>
      </c>
      <c r="P353" s="8" t="e">
        <f>IF(#REF!=#REF!,IF(K353="Stroke",IF(K354="Stroke",IF(#REF!=#REF!,IF(Q353=Q354,IF((J354-J353)&lt;0,1000+J354-J353-O353,J354-J353-O353),""),""),""),""),"")</f>
        <v>#REF!</v>
      </c>
      <c r="Q353" s="16">
        <v>1</v>
      </c>
      <c r="R353" s="8" t="e">
        <f>IF(#REF!&lt;&gt;#REF!,COUNTIFS($K$112:$K$1378,$K$112,#REF!,#REF!),"")</f>
        <v>#REF!</v>
      </c>
      <c r="S353" s="8" t="e">
        <f>IF(AND(#REF!&lt;&gt;#REF!,#REF!=#REF!,M353="positive",M354="negative"),1,"")</f>
        <v>#REF!</v>
      </c>
      <c r="T353" s="8" t="e">
        <f>IF(AND(#REF!=#REF!,K:K="stroke",M:M="positive",S353&lt;&gt;"1"),1,"")</f>
        <v>#REF!</v>
      </c>
      <c r="U353" s="8" t="e">
        <f>IF((AND(R353&lt;&gt;"",W353&lt;&gt;1,K:K="stroke",M:M="negative",#REF!=#REF!)),IF(W353&lt;&gt;0,"",1),"")</f>
        <v>#REF!</v>
      </c>
      <c r="V353" s="8" t="e">
        <f t="shared" si="22"/>
        <v>#REF!</v>
      </c>
      <c r="W353" s="8" t="e">
        <f>IF(#REF!&lt;&gt;#REF!,COUNTIFS($K$112:$K$1378,"up",#REF!,#REF!),"")</f>
        <v>#REF!</v>
      </c>
      <c r="X353" s="8" t="e">
        <f>IF(#REF!&lt;&gt;#REF!,COUNTIFS($K$112:$K$1378,"SRS",#REF!,#REF!),"")</f>
        <v>#REF!</v>
      </c>
      <c r="Y353" s="8" t="e">
        <f>IF(R353&lt;&gt;"",IF(R353=1,"",COUNTIFS($O$112:$O$1378,"&gt;40",#REF!,#REF!)),"")</f>
        <v>#REF!</v>
      </c>
      <c r="Z353" s="16"/>
      <c r="AA353" s="16"/>
      <c r="AB353" s="16"/>
      <c r="AC353" s="16"/>
      <c r="AD353" s="16"/>
      <c r="AE353" s="16"/>
      <c r="AF353" s="16"/>
      <c r="AG353" s="16"/>
      <c r="AH353" s="16"/>
    </row>
    <row r="354" spans="1:34" x14ac:dyDescent="0.25">
      <c r="A354" s="16">
        <f t="shared" si="19"/>
        <v>67192</v>
      </c>
      <c r="B354" s="18" t="str">
        <f t="shared" si="20"/>
        <v>20171021183952</v>
      </c>
      <c r="C354" s="8" t="str">
        <f t="shared" si="21"/>
        <v>20171021</v>
      </c>
      <c r="D354" s="8">
        <v>2017</v>
      </c>
      <c r="E354" s="8">
        <v>10</v>
      </c>
      <c r="F354" s="8">
        <v>21</v>
      </c>
      <c r="G354" s="8">
        <v>18</v>
      </c>
      <c r="H354" s="16">
        <v>39</v>
      </c>
      <c r="I354" s="16">
        <v>52</v>
      </c>
      <c r="J354" s="16">
        <v>616</v>
      </c>
      <c r="K354" s="19" t="s">
        <v>47</v>
      </c>
      <c r="L354" s="8" t="e">
        <f>IF(#REF!=#REF!,IF(K354="Stroke",IF(K355="Stroke",IF((J355-J354)&lt;0,1000+J355-J354,J355-J354),""),""),"")</f>
        <v>#REF!</v>
      </c>
      <c r="M354" s="16" t="s">
        <v>21</v>
      </c>
      <c r="N354" s="16" t="s">
        <v>27</v>
      </c>
      <c r="O354" s="16">
        <v>0</v>
      </c>
      <c r="P354" s="8" t="e">
        <f>IF(#REF!=#REF!,IF(K354="Stroke",IF(K355="Stroke",IF(#REF!=#REF!,IF(Q354=Q355,IF((J355-J354)&lt;0,1000+J355-J354-O354,J355-J354-O354),""),""),""),""),"")</f>
        <v>#REF!</v>
      </c>
      <c r="Q354" s="16">
        <v>1</v>
      </c>
      <c r="R354" s="8" t="e">
        <f>IF(#REF!&lt;&gt;#REF!,COUNTIFS($K$112:$K$1378,$K$112,#REF!,#REF!),"")</f>
        <v>#REF!</v>
      </c>
      <c r="S354" s="8" t="e">
        <f>IF(AND(#REF!&lt;&gt;#REF!,#REF!=#REF!,M354="positive",M355="negative"),1,"")</f>
        <v>#REF!</v>
      </c>
      <c r="T354" s="8" t="e">
        <f>IF(AND(#REF!=#REF!,K:K="stroke",M:M="positive",S354&lt;&gt;"1"),1,"")</f>
        <v>#REF!</v>
      </c>
      <c r="U354" s="8" t="e">
        <f>IF((AND(R354&lt;&gt;"",W354&lt;&gt;1,K:K="stroke",M:M="negative",#REF!=#REF!)),IF(W354&lt;&gt;0,"",1),"")</f>
        <v>#REF!</v>
      </c>
      <c r="V354" s="8" t="e">
        <f t="shared" si="22"/>
        <v>#REF!</v>
      </c>
      <c r="W354" s="8" t="e">
        <f>IF(#REF!&lt;&gt;#REF!,COUNTIFS($K$112:$K$1378,"up",#REF!,#REF!),"")</f>
        <v>#REF!</v>
      </c>
      <c r="X354" s="8" t="e">
        <f>IF(#REF!&lt;&gt;#REF!,COUNTIFS($K$112:$K$1378,"SRS",#REF!,#REF!),"")</f>
        <v>#REF!</v>
      </c>
      <c r="Y354" s="8" t="e">
        <f>IF(R354&lt;&gt;"",IF(R354=1,"",COUNTIFS($O$112:$O$1378,"&gt;40",#REF!,#REF!)),"")</f>
        <v>#REF!</v>
      </c>
      <c r="Z354" s="16"/>
      <c r="AA354" s="16"/>
      <c r="AB354" s="16"/>
      <c r="AC354" s="16"/>
      <c r="AD354" s="16"/>
      <c r="AE354" s="16"/>
      <c r="AF354" s="16"/>
      <c r="AG354" s="16"/>
      <c r="AH354" s="16"/>
    </row>
    <row r="355" spans="1:34" x14ac:dyDescent="0.25">
      <c r="A355" s="16">
        <f t="shared" si="19"/>
        <v>67192</v>
      </c>
      <c r="B355" s="18" t="str">
        <f t="shared" si="20"/>
        <v>20171021183952</v>
      </c>
      <c r="C355" s="8" t="str">
        <f t="shared" si="21"/>
        <v>20171021</v>
      </c>
      <c r="D355" s="8">
        <v>2017</v>
      </c>
      <c r="E355" s="8">
        <v>10</v>
      </c>
      <c r="F355" s="8">
        <v>21</v>
      </c>
      <c r="G355" s="8">
        <v>18</v>
      </c>
      <c r="H355" s="16">
        <v>39</v>
      </c>
      <c r="I355" s="16">
        <v>52</v>
      </c>
      <c r="J355" s="16">
        <v>639</v>
      </c>
      <c r="K355" s="19" t="s">
        <v>47</v>
      </c>
      <c r="L355" s="8" t="e">
        <f>IF(#REF!=#REF!,IF(K355="Stroke",IF(K356="Stroke",IF((J356-J355)&lt;0,1000+J356-J355,J356-J355),""),""),"")</f>
        <v>#REF!</v>
      </c>
      <c r="M355" s="16" t="s">
        <v>21</v>
      </c>
      <c r="N355" s="16" t="s">
        <v>27</v>
      </c>
      <c r="O355" s="16">
        <v>0</v>
      </c>
      <c r="P355" s="8" t="e">
        <f>IF(#REF!=#REF!,IF(K355="Stroke",IF(K356="Stroke",IF(#REF!=#REF!,IF(Q355=Q356,IF((J356-J355)&lt;0,1000+J356-J355-O355,J356-J355-O355),""),""),""),""),"")</f>
        <v>#REF!</v>
      </c>
      <c r="Q355" s="16">
        <v>1</v>
      </c>
      <c r="R355" s="8" t="e">
        <f>IF(#REF!&lt;&gt;#REF!,COUNTIFS($K$112:$K$1378,$K$112,#REF!,#REF!),"")</f>
        <v>#REF!</v>
      </c>
      <c r="S355" s="8" t="e">
        <f>IF(AND(#REF!&lt;&gt;#REF!,#REF!=#REF!,M355="positive",M356="negative"),1,"")</f>
        <v>#REF!</v>
      </c>
      <c r="T355" s="8" t="e">
        <f>IF(AND(#REF!=#REF!,K:K="stroke",M:M="positive",S355&lt;&gt;"1"),1,"")</f>
        <v>#REF!</v>
      </c>
      <c r="U355" s="8" t="e">
        <f>IF((AND(R355&lt;&gt;"",W355&lt;&gt;1,K:K="stroke",M:M="negative",#REF!=#REF!)),IF(W355&lt;&gt;0,"",1),"")</f>
        <v>#REF!</v>
      </c>
      <c r="V355" s="8" t="e">
        <f t="shared" si="22"/>
        <v>#REF!</v>
      </c>
      <c r="W355" s="8" t="e">
        <f>IF(#REF!&lt;&gt;#REF!,COUNTIFS($K$112:$K$1378,"up",#REF!,#REF!),"")</f>
        <v>#REF!</v>
      </c>
      <c r="X355" s="8" t="e">
        <f>IF(#REF!&lt;&gt;#REF!,COUNTIFS($K$112:$K$1378,"SRS",#REF!,#REF!),"")</f>
        <v>#REF!</v>
      </c>
      <c r="Y355" s="8" t="e">
        <f>IF(R355&lt;&gt;"",IF(R355=1,"",COUNTIFS($O$112:$O$1378,"&gt;40",#REF!,#REF!)),"")</f>
        <v>#REF!</v>
      </c>
      <c r="Z355" s="16"/>
      <c r="AA355" s="16"/>
      <c r="AB355" s="16"/>
      <c r="AC355" s="16"/>
      <c r="AD355" s="16"/>
      <c r="AE355" s="16"/>
      <c r="AF355" s="16"/>
      <c r="AG355" s="16"/>
      <c r="AH355" s="16"/>
    </row>
    <row r="356" spans="1:34" x14ac:dyDescent="0.25">
      <c r="A356" s="16">
        <f t="shared" si="19"/>
        <v>67192</v>
      </c>
      <c r="B356" s="18" t="str">
        <f t="shared" si="20"/>
        <v>20171021183952</v>
      </c>
      <c r="C356" s="8" t="str">
        <f t="shared" si="21"/>
        <v>20171021</v>
      </c>
      <c r="D356" s="8">
        <v>2017</v>
      </c>
      <c r="E356" s="8">
        <v>10</v>
      </c>
      <c r="F356" s="8">
        <v>21</v>
      </c>
      <c r="G356" s="8">
        <v>18</v>
      </c>
      <c r="H356" s="16">
        <v>39</v>
      </c>
      <c r="I356" s="16">
        <v>52</v>
      </c>
      <c r="J356" s="16">
        <v>662</v>
      </c>
      <c r="K356" s="19" t="s">
        <v>47</v>
      </c>
      <c r="L356" s="8" t="e">
        <f>IF(#REF!=#REF!,IF(K356="Stroke",IF(K357="Stroke",IF((J357-J356)&lt;0,1000+J357-J356,J357-J356),""),""),"")</f>
        <v>#REF!</v>
      </c>
      <c r="M356" s="16" t="s">
        <v>21</v>
      </c>
      <c r="N356" s="16" t="s">
        <v>27</v>
      </c>
      <c r="O356" s="16">
        <v>0</v>
      </c>
      <c r="P356" s="8" t="e">
        <f>IF(#REF!=#REF!,IF(K356="Stroke",IF(K357="Stroke",IF(#REF!=#REF!,IF(Q356=Q357,IF((J357-J356)&lt;0,1000+J357-J356-O356,J357-J356-O356),""),""),""),""),"")</f>
        <v>#REF!</v>
      </c>
      <c r="Q356" s="16">
        <v>1</v>
      </c>
      <c r="R356" s="8" t="e">
        <f>IF(#REF!&lt;&gt;#REF!,COUNTIFS($K$112:$K$1378,$K$112,#REF!,#REF!),"")</f>
        <v>#REF!</v>
      </c>
      <c r="S356" s="8" t="e">
        <f>IF(AND(#REF!&lt;&gt;#REF!,#REF!=#REF!,M356="positive",M357="negative"),1,"")</f>
        <v>#REF!</v>
      </c>
      <c r="T356" s="8" t="e">
        <f>IF(AND(#REF!=#REF!,K:K="stroke",M:M="positive",S356&lt;&gt;"1"),1,"")</f>
        <v>#REF!</v>
      </c>
      <c r="U356" s="8" t="e">
        <f>IF((AND(R356&lt;&gt;"",W356&lt;&gt;1,K:K="stroke",M:M="negative",#REF!=#REF!)),IF(W356&lt;&gt;0,"",1),"")</f>
        <v>#REF!</v>
      </c>
      <c r="V356" s="8" t="e">
        <f t="shared" si="22"/>
        <v>#REF!</v>
      </c>
      <c r="W356" s="8" t="e">
        <f>IF(#REF!&lt;&gt;#REF!,COUNTIFS($K$112:$K$1378,"up",#REF!,#REF!),"")</f>
        <v>#REF!</v>
      </c>
      <c r="X356" s="8" t="e">
        <f>IF(#REF!&lt;&gt;#REF!,COUNTIFS($K$112:$K$1378,"SRS",#REF!,#REF!),"")</f>
        <v>#REF!</v>
      </c>
      <c r="Y356" s="8" t="e">
        <f>IF(R356&lt;&gt;"",IF(R356=1,"",COUNTIFS($O$112:$O$1378,"&gt;40",#REF!,#REF!)),"")</f>
        <v>#REF!</v>
      </c>
      <c r="Z356" s="16"/>
      <c r="AA356" s="16"/>
      <c r="AB356" s="16"/>
      <c r="AC356" s="16"/>
      <c r="AD356" s="16"/>
      <c r="AE356" s="16"/>
      <c r="AF356" s="16"/>
      <c r="AG356" s="16"/>
      <c r="AH356" s="16"/>
    </row>
    <row r="357" spans="1:34" x14ac:dyDescent="0.25">
      <c r="A357" s="8">
        <f t="shared" si="19"/>
        <v>67192</v>
      </c>
      <c r="B357" s="14" t="str">
        <f t="shared" si="20"/>
        <v>20171021183952</v>
      </c>
      <c r="C357" s="43" t="str">
        <f t="shared" si="21"/>
        <v>20171021</v>
      </c>
      <c r="D357" s="43">
        <v>2017</v>
      </c>
      <c r="E357" s="43">
        <v>10</v>
      </c>
      <c r="F357" s="43">
        <v>21</v>
      </c>
      <c r="G357" s="43">
        <v>18</v>
      </c>
      <c r="H357" s="27">
        <v>39</v>
      </c>
      <c r="I357" s="27">
        <v>52</v>
      </c>
      <c r="J357" s="43">
        <v>677</v>
      </c>
      <c r="K357" s="43" t="s">
        <v>40</v>
      </c>
      <c r="L357" s="43" t="e">
        <f>IF(#REF!=#REF!,IF(K357="Stroke",IF(K358="Stroke",IF((J358-J357)&lt;0,1000+J358-J357,J358-J357),""),""),"")</f>
        <v>#REF!</v>
      </c>
      <c r="M357" s="43" t="s">
        <v>21</v>
      </c>
      <c r="N357" s="43" t="s">
        <v>27</v>
      </c>
      <c r="O357" s="43">
        <v>0</v>
      </c>
      <c r="P357" s="8" t="e">
        <f>IF(#REF!=#REF!,IF(K357="Stroke",IF(K358="Stroke",IF(#REF!=#REF!,IF(Q357=Q358,IF((J358-J357)&lt;0,1000+J358-J357-O357,J358-J357-O357),""),""),""),""),"")</f>
        <v>#REF!</v>
      </c>
      <c r="Q357" s="43"/>
      <c r="R357" s="8" t="e">
        <f>IF(#REF!&lt;&gt;#REF!,COUNTIFS($K$112:$K$1378,$K$112,#REF!,#REF!),"")</f>
        <v>#REF!</v>
      </c>
      <c r="S357" s="8" t="e">
        <f>IF(AND(#REF!&lt;&gt;#REF!,#REF!=#REF!,M357="positive",M358="negative"),1,"")</f>
        <v>#REF!</v>
      </c>
      <c r="T357" s="8" t="e">
        <f>IF(AND(#REF!=#REF!,K:K="stroke",M:M="positive",S357&lt;&gt;"1"),1,"")</f>
        <v>#REF!</v>
      </c>
      <c r="U357" s="8" t="e">
        <f>IF((AND(R357&lt;&gt;"",W357&lt;&gt;1,K:K="stroke",M:M="negative",#REF!=#REF!)),IF(W357&lt;&gt;0,"",1),"")</f>
        <v>#REF!</v>
      </c>
      <c r="V357" s="8" t="e">
        <f t="shared" si="22"/>
        <v>#REF!</v>
      </c>
      <c r="W357" s="8" t="e">
        <f>IF(#REF!&lt;&gt;#REF!,COUNTIFS($K$112:$K$1378,"up",#REF!,#REF!),"")</f>
        <v>#REF!</v>
      </c>
      <c r="X357" s="8" t="e">
        <f>IF(#REF!&lt;&gt;#REF!,COUNTIFS($K$112:$K$1378,"SRS",#REF!,#REF!),"")</f>
        <v>#REF!</v>
      </c>
      <c r="Y357" s="8" t="e">
        <f>IF(R357&lt;&gt;"",IF(R357=1,"",COUNTIFS($O$112:$O$1378,"&gt;40",#REF!,#REF!)),"")</f>
        <v>#REF!</v>
      </c>
      <c r="Z357" s="8"/>
      <c r="AA357" s="8"/>
      <c r="AB357" s="8"/>
      <c r="AC357" s="8"/>
      <c r="AD357" s="8"/>
      <c r="AE357" s="8"/>
      <c r="AF357" s="8"/>
      <c r="AG357" s="8"/>
      <c r="AH357" s="8"/>
    </row>
    <row r="358" spans="1:34" x14ac:dyDescent="0.25">
      <c r="A358" s="8">
        <f t="shared" si="19"/>
        <v>67192</v>
      </c>
      <c r="B358" s="14" t="str">
        <f t="shared" si="20"/>
        <v>20171021183952</v>
      </c>
      <c r="C358" s="8" t="str">
        <f t="shared" si="21"/>
        <v>20171021</v>
      </c>
      <c r="D358" s="8">
        <v>2017</v>
      </c>
      <c r="E358" s="8">
        <v>10</v>
      </c>
      <c r="F358" s="8">
        <v>21</v>
      </c>
      <c r="G358" s="8">
        <v>18</v>
      </c>
      <c r="H358" s="16">
        <v>39</v>
      </c>
      <c r="I358" s="8">
        <v>52</v>
      </c>
      <c r="J358" s="8">
        <v>694</v>
      </c>
      <c r="K358" s="8" t="s">
        <v>49</v>
      </c>
      <c r="L358" s="8" t="e">
        <f>IF(#REF!=#REF!,IF(K358="Stroke",IF(K359="Stroke",IF((J359-J358)&lt;0,1000+J359-J358,J359-J358),""),""),"")</f>
        <v>#REF!</v>
      </c>
      <c r="M358" s="8" t="s">
        <v>21</v>
      </c>
      <c r="N358" s="8" t="s">
        <v>27</v>
      </c>
      <c r="O358" s="8">
        <v>11</v>
      </c>
      <c r="P358" s="8" t="e">
        <f>IF(#REF!=#REF!,IF(K358="Stroke",IF(K359="Stroke",IF(#REF!=#REF!,IF(Q358=Q359,IF((J359-J358)&lt;0,1000+J359-J358-O358,J359-J358-O358),""),""),""),""),"")</f>
        <v>#REF!</v>
      </c>
      <c r="Q358" s="8">
        <v>1</v>
      </c>
      <c r="R358" s="8" t="e">
        <f>IF(#REF!&lt;&gt;#REF!,COUNTIFS($K$112:$K$1378,$K$112,#REF!,#REF!),"")</f>
        <v>#REF!</v>
      </c>
      <c r="S358" s="8" t="e">
        <f>IF(AND(#REF!&lt;&gt;#REF!,#REF!=#REF!,M358="positive",M359="negative"),1,"")</f>
        <v>#REF!</v>
      </c>
      <c r="T358" s="8" t="e">
        <f>IF(AND(#REF!=#REF!,K:K="stroke",M:M="positive",S358&lt;&gt;"1"),1,"")</f>
        <v>#REF!</v>
      </c>
      <c r="U358" s="8" t="e">
        <f>IF((AND(R358&lt;&gt;"",W358&lt;&gt;1,K:K="stroke",M:M="negative",#REF!=#REF!)),IF(W358&lt;&gt;0,"",1),"")</f>
        <v>#REF!</v>
      </c>
      <c r="V358" s="8" t="e">
        <f t="shared" si="22"/>
        <v>#REF!</v>
      </c>
      <c r="W358" s="8" t="e">
        <f>IF(#REF!&lt;&gt;#REF!,COUNTIFS($K$112:$K$1378,"up",#REF!,#REF!),"")</f>
        <v>#REF!</v>
      </c>
      <c r="X358" s="8" t="e">
        <f>IF(#REF!&lt;&gt;#REF!,COUNTIFS($K$112:$K$1378,"SRS",#REF!,#REF!),"")</f>
        <v>#REF!</v>
      </c>
      <c r="Y358" s="8" t="e">
        <f>IF(R358&lt;&gt;"",IF(R358=1,"",COUNTIFS($O$112:$O$1378,"&gt;40",#REF!,#REF!)),"")</f>
        <v>#REF!</v>
      </c>
      <c r="Z358" s="8"/>
      <c r="AA358" s="8"/>
      <c r="AB358" s="8"/>
      <c r="AC358" s="8"/>
      <c r="AD358" s="8"/>
      <c r="AE358" s="8"/>
      <c r="AF358" s="8"/>
      <c r="AG358" s="8"/>
      <c r="AH358" s="8"/>
    </row>
    <row r="359" spans="1:34" x14ac:dyDescent="0.25">
      <c r="A359" s="8">
        <f t="shared" si="19"/>
        <v>67192</v>
      </c>
      <c r="B359" s="14" t="str">
        <f t="shared" si="20"/>
        <v>20171021183952</v>
      </c>
      <c r="C359" s="8" t="str">
        <f t="shared" si="21"/>
        <v>20171021</v>
      </c>
      <c r="D359" s="8">
        <v>2017</v>
      </c>
      <c r="E359" s="8">
        <v>10</v>
      </c>
      <c r="F359" s="8">
        <v>21</v>
      </c>
      <c r="G359" s="8">
        <v>18</v>
      </c>
      <c r="H359" s="8">
        <v>39</v>
      </c>
      <c r="I359" s="8">
        <v>52</v>
      </c>
      <c r="J359" s="8">
        <v>749</v>
      </c>
      <c r="K359" s="8" t="s">
        <v>49</v>
      </c>
      <c r="L359" s="8" t="e">
        <f>IF(#REF!=#REF!,IF(K359="Stroke",IF(K360="Stroke",IF((J360-J359)&lt;0,1000+J360-J359,J360-J359),""),""),"")</f>
        <v>#REF!</v>
      </c>
      <c r="M359" s="8" t="s">
        <v>21</v>
      </c>
      <c r="N359" s="8" t="s">
        <v>27</v>
      </c>
      <c r="O359" s="8">
        <v>11</v>
      </c>
      <c r="P359" s="8" t="e">
        <f>IF(#REF!=#REF!,IF(K359="Stroke",IF(K360="Stroke",IF(#REF!=#REF!,IF(Q359=Q360,IF((J360-J359)&lt;0,1000+J360-J359-O359,J360-J359-O359),""),""),""),""),"")</f>
        <v>#REF!</v>
      </c>
      <c r="Q359" s="8">
        <v>1</v>
      </c>
      <c r="R359" s="8" t="e">
        <f>IF(#REF!&lt;&gt;#REF!,COUNTIFS($K$112:$K$1378,$K$112,#REF!,#REF!),"")</f>
        <v>#REF!</v>
      </c>
      <c r="S359" s="8" t="e">
        <f>IF(AND(#REF!&lt;&gt;#REF!,#REF!=#REF!,M359="positive",M360="negative"),1,"")</f>
        <v>#REF!</v>
      </c>
      <c r="T359" s="8" t="e">
        <f>IF(AND(#REF!=#REF!,K:K="stroke",M:M="positive",S359&lt;&gt;"1"),1,"")</f>
        <v>#REF!</v>
      </c>
      <c r="U359" s="8" t="e">
        <f>IF((AND(R359&lt;&gt;"",W359&lt;&gt;1,K:K="stroke",M:M="negative",#REF!=#REF!)),IF(W359&lt;&gt;0,"",1),"")</f>
        <v>#REF!</v>
      </c>
      <c r="V359" s="8" t="e">
        <f t="shared" si="22"/>
        <v>#REF!</v>
      </c>
      <c r="W359" s="8" t="e">
        <f>IF(#REF!&lt;&gt;#REF!,COUNTIFS($K$112:$K$1378,"up",#REF!,#REF!),"")</f>
        <v>#REF!</v>
      </c>
      <c r="X359" s="8" t="e">
        <f>IF(#REF!&lt;&gt;#REF!,COUNTIFS($K$112:$K$1378,"SRS",#REF!,#REF!),"")</f>
        <v>#REF!</v>
      </c>
      <c r="Y359" s="8" t="e">
        <f>IF(R359&lt;&gt;"",IF(R359=1,"",COUNTIFS($O$112:$O$1378,"&gt;40",#REF!,#REF!)),"")</f>
        <v>#REF!</v>
      </c>
      <c r="Z359" s="8"/>
      <c r="AA359" s="8"/>
      <c r="AB359" s="8"/>
      <c r="AC359" s="8"/>
      <c r="AD359" s="8"/>
      <c r="AE359" s="8"/>
      <c r="AF359" s="8"/>
      <c r="AG359" s="8"/>
      <c r="AH359" s="8"/>
    </row>
    <row r="360" spans="1:34" x14ac:dyDescent="0.25">
      <c r="A360" s="8">
        <f t="shared" si="19"/>
        <v>67192</v>
      </c>
      <c r="B360" s="14" t="str">
        <f t="shared" si="20"/>
        <v>20171021183952</v>
      </c>
      <c r="C360" s="8" t="str">
        <f t="shared" si="21"/>
        <v>20171021</v>
      </c>
      <c r="D360" s="8">
        <v>2017</v>
      </c>
      <c r="E360" s="8">
        <v>10</v>
      </c>
      <c r="F360" s="8">
        <v>21</v>
      </c>
      <c r="G360" s="8">
        <v>18</v>
      </c>
      <c r="H360" s="8">
        <v>39</v>
      </c>
      <c r="I360" s="8">
        <v>52</v>
      </c>
      <c r="J360" s="8">
        <v>774</v>
      </c>
      <c r="K360" s="8" t="s">
        <v>40</v>
      </c>
      <c r="L360" s="8" t="e">
        <f>IF(#REF!=#REF!,IF(K360="Stroke",IF(K361="Stroke",IF((J361-J360)&lt;0,1000+J361-J360,J361-J360),""),""),"")</f>
        <v>#REF!</v>
      </c>
      <c r="M360" s="8" t="s">
        <v>21</v>
      </c>
      <c r="N360" s="8" t="s">
        <v>27</v>
      </c>
      <c r="O360" s="8">
        <v>0</v>
      </c>
      <c r="P360" s="8" t="e">
        <f>IF(#REF!=#REF!,IF(K360="Stroke",IF(K361="Stroke",IF(#REF!=#REF!,IF(Q360=Q361,IF((J361-J360)&lt;0,1000+J361-J360-O360,J361-J360-O360),""),""),""),""),"")</f>
        <v>#REF!</v>
      </c>
      <c r="Q360" s="8"/>
      <c r="R360" s="8" t="e">
        <f>IF(#REF!&lt;&gt;#REF!,COUNTIFS($K$112:$K$1378,$K$112,#REF!,#REF!),"")</f>
        <v>#REF!</v>
      </c>
      <c r="S360" s="8" t="e">
        <f>IF(AND(#REF!&lt;&gt;#REF!,#REF!=#REF!,M360="positive",M361="negative"),1,"")</f>
        <v>#REF!</v>
      </c>
      <c r="T360" s="8" t="e">
        <f>IF(AND(#REF!=#REF!,K:K="stroke",M:M="positive",S360&lt;&gt;"1"),1,"")</f>
        <v>#REF!</v>
      </c>
      <c r="U360" s="8" t="e">
        <f>IF((AND(R360&lt;&gt;"",W360&lt;&gt;1,K:K="stroke",M:M="negative",#REF!=#REF!)),IF(W360&lt;&gt;0,"",1),"")</f>
        <v>#REF!</v>
      </c>
      <c r="V360" s="8" t="e">
        <f t="shared" si="22"/>
        <v>#REF!</v>
      </c>
      <c r="W360" s="8" t="e">
        <f>IF(#REF!&lt;&gt;#REF!,COUNTIFS($K$112:$K$1378,"up",#REF!,#REF!),"")</f>
        <v>#REF!</v>
      </c>
      <c r="X360" s="8" t="e">
        <f>IF(#REF!&lt;&gt;#REF!,COUNTIFS($K$112:$K$1378,"SRS",#REF!,#REF!),"")</f>
        <v>#REF!</v>
      </c>
      <c r="Y360" s="8" t="e">
        <f>IF(R360&lt;&gt;"",IF(R360=1,"",COUNTIFS($O$112:$O$1378,"&gt;40",#REF!,#REF!)),"")</f>
        <v>#REF!</v>
      </c>
      <c r="Z360" s="23" t="s">
        <v>60</v>
      </c>
      <c r="AA360" s="8"/>
      <c r="AB360" s="8"/>
      <c r="AC360" s="8"/>
      <c r="AD360" s="8"/>
      <c r="AE360" s="8"/>
      <c r="AF360" s="8"/>
      <c r="AG360" s="8"/>
      <c r="AH360" s="8"/>
    </row>
    <row r="361" spans="1:34" x14ac:dyDescent="0.25">
      <c r="A361" s="8">
        <f t="shared" si="19"/>
        <v>67192</v>
      </c>
      <c r="B361" s="14" t="str">
        <f t="shared" si="20"/>
        <v>20171021183952</v>
      </c>
      <c r="C361" s="8" t="str">
        <f t="shared" si="21"/>
        <v>20171021</v>
      </c>
      <c r="D361" s="8">
        <v>2017</v>
      </c>
      <c r="E361" s="8">
        <v>10</v>
      </c>
      <c r="F361" s="8">
        <v>21</v>
      </c>
      <c r="G361" s="8">
        <v>18</v>
      </c>
      <c r="H361" s="8">
        <v>39</v>
      </c>
      <c r="I361" s="8">
        <v>52</v>
      </c>
      <c r="J361" s="8">
        <v>780</v>
      </c>
      <c r="K361" s="8" t="s">
        <v>49</v>
      </c>
      <c r="L361" s="8" t="e">
        <f>IF(#REF!=#REF!,IF(K361="Stroke",IF(K362="Stroke",IF((J362-J361)&lt;0,1000+J362-J361,J362-J361),""),""),"")</f>
        <v>#REF!</v>
      </c>
      <c r="M361" s="8" t="s">
        <v>21</v>
      </c>
      <c r="N361" s="8" t="s">
        <v>27</v>
      </c>
      <c r="O361" s="8">
        <v>3</v>
      </c>
      <c r="P361" s="8" t="e">
        <f>IF(#REF!=#REF!,IF(K361="Stroke",IF(K362="Stroke",IF(#REF!=#REF!,IF(Q361=Q362,IF((J362-J361)&lt;0,1000+J362-J361-O361,J362-J361-O361),""),""),""),""),"")</f>
        <v>#REF!</v>
      </c>
      <c r="Q361" s="8">
        <v>1</v>
      </c>
      <c r="R361" s="8" t="e">
        <f>IF(#REF!&lt;&gt;#REF!,COUNTIFS($K$112:$K$1378,$K$112,#REF!,#REF!),"")</f>
        <v>#REF!</v>
      </c>
      <c r="S361" s="8" t="e">
        <f>IF(AND(#REF!&lt;&gt;#REF!,#REF!=#REF!,M361="positive",M362="negative"),1,"")</f>
        <v>#REF!</v>
      </c>
      <c r="T361" s="8" t="e">
        <f>IF(AND(#REF!=#REF!,K:K="stroke",M:M="positive",S361&lt;&gt;"1"),1,"")</f>
        <v>#REF!</v>
      </c>
      <c r="U361" s="8" t="e">
        <f>IF((AND(R361&lt;&gt;"",W361&lt;&gt;1,K:K="stroke",M:M="negative",#REF!=#REF!)),IF(W361&lt;&gt;0,"",1),"")</f>
        <v>#REF!</v>
      </c>
      <c r="V361" s="8" t="e">
        <f t="shared" si="22"/>
        <v>#REF!</v>
      </c>
      <c r="W361" s="8" t="e">
        <f>IF(#REF!&lt;&gt;#REF!,COUNTIFS($K$112:$K$1378,"up",#REF!,#REF!),"")</f>
        <v>#REF!</v>
      </c>
      <c r="X361" s="8" t="e">
        <f>IF(#REF!&lt;&gt;#REF!,COUNTIFS($K$112:$K$1378,"SRS",#REF!,#REF!),"")</f>
        <v>#REF!</v>
      </c>
      <c r="Y361" s="8" t="e">
        <f>IF(R361&lt;&gt;"",IF(R361=1,"",COUNTIFS($O$112:$O$1378,"&gt;40",#REF!,#REF!)),"")</f>
        <v>#REF!</v>
      </c>
      <c r="Z361" s="8"/>
      <c r="AA361" s="8"/>
      <c r="AB361" s="8"/>
      <c r="AC361" s="8"/>
      <c r="AD361" s="8"/>
      <c r="AE361" s="8"/>
      <c r="AF361" s="8"/>
      <c r="AG361" s="8"/>
      <c r="AH361" s="8"/>
    </row>
    <row r="362" spans="1:34" x14ac:dyDescent="0.25">
      <c r="A362" s="8">
        <f t="shared" si="19"/>
        <v>67192</v>
      </c>
      <c r="B362" s="14" t="str">
        <f t="shared" si="20"/>
        <v>20171021183952</v>
      </c>
      <c r="C362" s="8" t="str">
        <f t="shared" si="21"/>
        <v>20171021</v>
      </c>
      <c r="D362" s="8">
        <v>2017</v>
      </c>
      <c r="E362" s="8">
        <v>10</v>
      </c>
      <c r="F362" s="8">
        <v>21</v>
      </c>
      <c r="G362" s="8">
        <v>18</v>
      </c>
      <c r="H362" s="8">
        <v>39</v>
      </c>
      <c r="I362" s="8">
        <v>52</v>
      </c>
      <c r="J362" s="8">
        <v>825</v>
      </c>
      <c r="K362" s="8" t="s">
        <v>40</v>
      </c>
      <c r="L362" s="8" t="e">
        <f>IF(#REF!=#REF!,IF(K362="Stroke",IF(K363="Stroke",IF((J363-J362)&lt;0,1000+J363-J362,J363-J362),""),""),"")</f>
        <v>#REF!</v>
      </c>
      <c r="M362" s="8" t="s">
        <v>21</v>
      </c>
      <c r="N362" s="8" t="s">
        <v>27</v>
      </c>
      <c r="O362" s="8">
        <v>0</v>
      </c>
      <c r="P362" s="8" t="e">
        <f>IF(#REF!=#REF!,IF(K362="Stroke",IF(K363="Stroke",IF(#REF!=#REF!,IF(Q362=Q363,IF((J363-J362)&lt;0,1000+J363-J362-O362,J363-J362-O362),""),""),""),""),"")</f>
        <v>#REF!</v>
      </c>
      <c r="Q362" s="8"/>
      <c r="R362" s="8" t="e">
        <f>IF(#REF!&lt;&gt;#REF!,COUNTIFS($K$112:$K$1378,$K$112,#REF!,#REF!),"")</f>
        <v>#REF!</v>
      </c>
      <c r="S362" s="8" t="e">
        <f>IF(AND(#REF!&lt;&gt;#REF!,#REF!=#REF!,M362="positive",M363="negative"),1,"")</f>
        <v>#REF!</v>
      </c>
      <c r="T362" s="8" t="e">
        <f>IF(AND(#REF!=#REF!,K:K="stroke",M:M="positive",S362&lt;&gt;"1"),1,"")</f>
        <v>#REF!</v>
      </c>
      <c r="U362" s="8" t="e">
        <f>IF((AND(R362&lt;&gt;"",W362&lt;&gt;1,K:K="stroke",M:M="negative",#REF!=#REF!)),IF(W362&lt;&gt;0,"",1),"")</f>
        <v>#REF!</v>
      </c>
      <c r="V362" s="8" t="e">
        <f t="shared" si="22"/>
        <v>#REF!</v>
      </c>
      <c r="W362" s="8" t="e">
        <f>IF(#REF!&lt;&gt;#REF!,COUNTIFS($K$112:$K$1378,"up",#REF!,#REF!),"")</f>
        <v>#REF!</v>
      </c>
      <c r="X362" s="8" t="e">
        <f>IF(#REF!&lt;&gt;#REF!,COUNTIFS($K$112:$K$1378,"SRS",#REF!,#REF!),"")</f>
        <v>#REF!</v>
      </c>
      <c r="Y362" s="8" t="e">
        <f>IF(R362&lt;&gt;"",IF(R362=1,"",COUNTIFS($O$112:$O$1378,"&gt;40",#REF!,#REF!)),"")</f>
        <v>#REF!</v>
      </c>
      <c r="Z362" s="8"/>
      <c r="AA362" s="8"/>
      <c r="AB362" s="8"/>
      <c r="AC362" s="8"/>
      <c r="AD362" s="8"/>
      <c r="AE362" s="8"/>
      <c r="AF362" s="8"/>
      <c r="AG362" s="8"/>
      <c r="AH362" s="8"/>
    </row>
    <row r="363" spans="1:34" x14ac:dyDescent="0.25">
      <c r="A363" s="7">
        <f t="shared" si="19"/>
        <v>67315</v>
      </c>
      <c r="B363" s="11" t="str">
        <f t="shared" si="20"/>
        <v>20171021184155</v>
      </c>
      <c r="C363" s="7" t="str">
        <f t="shared" si="21"/>
        <v>20171021</v>
      </c>
      <c r="D363" s="7">
        <v>2017</v>
      </c>
      <c r="E363" s="7">
        <v>10</v>
      </c>
      <c r="F363" s="7">
        <v>21</v>
      </c>
      <c r="G363" s="7">
        <v>18</v>
      </c>
      <c r="H363" s="7">
        <v>41</v>
      </c>
      <c r="I363" s="7">
        <v>55</v>
      </c>
      <c r="J363" s="7">
        <v>434</v>
      </c>
      <c r="K363" s="24" t="s">
        <v>44</v>
      </c>
      <c r="L363" s="7" t="e">
        <f>IF(#REF!=#REF!,IF(K363="Stroke",IF(K364="Stroke",IF((J364-J363)&lt;0,1000+J364-J363,J364-J363),""),""),"")</f>
        <v>#REF!</v>
      </c>
      <c r="M363" s="7" t="s">
        <v>21</v>
      </c>
      <c r="N363" s="7" t="s">
        <v>27</v>
      </c>
      <c r="O363" s="7">
        <v>320</v>
      </c>
      <c r="P363" s="7" t="e">
        <f>IF(#REF!=#REF!,IF(K363="Stroke",IF(K364="Stroke",IF(#REF!=#REF!,IF(Q363=Q364,IF((J364-J363)&lt;0,1000+J364-J363-O363,J364-J363-O363),""),""),""),""),"")</f>
        <v>#REF!</v>
      </c>
      <c r="Q363" s="7">
        <v>1</v>
      </c>
      <c r="R363" s="7" t="e">
        <f>IF(#REF!&lt;&gt;#REF!,COUNTIFS($K$112:$K$1378,$K$112,#REF!,#REF!),"")</f>
        <v>#REF!</v>
      </c>
      <c r="S363" s="7" t="e">
        <f>IF(AND(#REF!&lt;&gt;#REF!,#REF!=#REF!,M363="positive",M364="negative"),1,"")</f>
        <v>#REF!</v>
      </c>
      <c r="T363" s="7" t="e">
        <f>IF(AND(#REF!=#REF!,K:K="stroke",M:M="positive",S363&lt;&gt;"1"),1,"")</f>
        <v>#REF!</v>
      </c>
      <c r="U363" s="7" t="e">
        <f>IF((AND(R363&lt;&gt;"",W363&lt;&gt;1,K:K="stroke",M:M="negative",#REF!=#REF!)),IF(W363&lt;&gt;0,"",1),"")</f>
        <v>#REF!</v>
      </c>
      <c r="V363" s="7" t="e">
        <f t="shared" si="22"/>
        <v>#REF!</v>
      </c>
      <c r="W363" s="7" t="e">
        <f>IF(#REF!&lt;&gt;#REF!,COUNTIFS($K$112:$K$1378,"up",#REF!,#REF!),"")</f>
        <v>#REF!</v>
      </c>
      <c r="X363" s="7" t="e">
        <f>IF(#REF!&lt;&gt;#REF!,COUNTIFS($K$112:$K$1378,"SRS",#REF!,#REF!),"")</f>
        <v>#REF!</v>
      </c>
      <c r="Y363" s="7" t="e">
        <f>IF(R363&lt;&gt;"",IF(R363=1,"",COUNTIFS($O$112:$O$1378,"&gt;40",#REF!,#REF!)),"")</f>
        <v>#REF!</v>
      </c>
      <c r="Z363" s="7" t="s">
        <v>61</v>
      </c>
      <c r="AA363" s="7"/>
      <c r="AB363" s="7"/>
      <c r="AC363" s="7"/>
      <c r="AD363" s="7"/>
      <c r="AE363" s="7"/>
      <c r="AF363" s="7"/>
      <c r="AG363" s="7"/>
      <c r="AH363" s="7"/>
    </row>
    <row r="364" spans="1:34" s="7" customFormat="1" x14ac:dyDescent="0.25">
      <c r="A364" s="16">
        <f t="shared" si="19"/>
        <v>67315</v>
      </c>
      <c r="B364" s="18" t="str">
        <f t="shared" si="20"/>
        <v>20171021184155</v>
      </c>
      <c r="C364" s="16" t="str">
        <f t="shared" si="21"/>
        <v>20171021</v>
      </c>
      <c r="D364" s="16">
        <v>2017</v>
      </c>
      <c r="E364" s="16">
        <v>10</v>
      </c>
      <c r="F364" s="16">
        <v>21</v>
      </c>
      <c r="G364" s="16">
        <v>18</v>
      </c>
      <c r="H364" s="16">
        <v>41</v>
      </c>
      <c r="I364" s="16">
        <v>55</v>
      </c>
      <c r="J364" s="16">
        <v>527</v>
      </c>
      <c r="K364" s="19" t="s">
        <v>47</v>
      </c>
      <c r="L364" s="8" t="e">
        <f>IF(#REF!=#REF!,IF(K364="Stroke",IF(K365="Stroke",IF((J365-J364)&lt;0,1000+J365-J364,J365-J364),""),""),"")</f>
        <v>#REF!</v>
      </c>
      <c r="M364" s="16" t="s">
        <v>21</v>
      </c>
      <c r="N364" s="16" t="s">
        <v>27</v>
      </c>
      <c r="O364" s="16">
        <v>0</v>
      </c>
      <c r="P364" s="8" t="e">
        <f>IF(#REF!=#REF!,IF(K364="Stroke",IF(K365="Stroke",IF(#REF!=#REF!,IF(Q364=Q365,IF((J365-J364)&lt;0,1000+J365-J364-O364,J365-J364-O364),""),""),""),""),"")</f>
        <v>#REF!</v>
      </c>
      <c r="Q364" s="16">
        <v>1</v>
      </c>
      <c r="R364" s="8" t="e">
        <f>IF(#REF!&lt;&gt;#REF!,COUNTIFS($K$112:$K$1378,$K$112,#REF!,#REF!),"")</f>
        <v>#REF!</v>
      </c>
      <c r="S364" s="8" t="e">
        <f>IF(AND(#REF!&lt;&gt;#REF!,#REF!=#REF!,M364="positive",M365="negative"),1,"")</f>
        <v>#REF!</v>
      </c>
      <c r="T364" s="8" t="e">
        <f>IF(AND(#REF!=#REF!,K:K="stroke",M:M="positive",S364&lt;&gt;"1"),1,"")</f>
        <v>#REF!</v>
      </c>
      <c r="U364" s="8" t="e">
        <f>IF((AND(R364&lt;&gt;"",W364&lt;&gt;1,K:K="stroke",M:M="negative",#REF!=#REF!)),IF(W364&lt;&gt;0,"",1),"")</f>
        <v>#REF!</v>
      </c>
      <c r="V364" s="8" t="e">
        <f t="shared" si="22"/>
        <v>#REF!</v>
      </c>
      <c r="W364" s="8" t="e">
        <f>IF(#REF!&lt;&gt;#REF!,COUNTIFS($K$112:$K$1378,"up",#REF!,#REF!),"")</f>
        <v>#REF!</v>
      </c>
      <c r="X364" s="8" t="e">
        <f>IF(#REF!&lt;&gt;#REF!,COUNTIFS($K$112:$K$1378,"SRS",#REF!,#REF!),"")</f>
        <v>#REF!</v>
      </c>
      <c r="Y364" s="8" t="e">
        <f>IF(R364&lt;&gt;"",IF(R364=1,"",COUNTIFS($O$112:$O$1378,"&gt;40",#REF!,#REF!)),"")</f>
        <v>#REF!</v>
      </c>
      <c r="Z364" s="16" t="s">
        <v>62</v>
      </c>
      <c r="AA364" s="16"/>
      <c r="AB364" s="16"/>
      <c r="AC364" s="16"/>
      <c r="AD364" s="16"/>
      <c r="AE364" s="16"/>
      <c r="AF364" s="16"/>
      <c r="AG364" s="16"/>
      <c r="AH364" s="16"/>
    </row>
    <row r="365" spans="1:34" x14ac:dyDescent="0.25">
      <c r="A365" s="7">
        <f t="shared" si="19"/>
        <v>67587</v>
      </c>
      <c r="B365" s="11" t="str">
        <f t="shared" si="20"/>
        <v>20171021184627</v>
      </c>
      <c r="C365" s="7" t="str">
        <f t="shared" si="21"/>
        <v>20171021</v>
      </c>
      <c r="D365" s="7">
        <v>2017</v>
      </c>
      <c r="E365" s="7">
        <v>10</v>
      </c>
      <c r="F365" s="7">
        <v>21</v>
      </c>
      <c r="G365" s="7">
        <v>18</v>
      </c>
      <c r="H365" s="7">
        <v>46</v>
      </c>
      <c r="I365" s="7">
        <v>27</v>
      </c>
      <c r="J365" s="7">
        <v>321</v>
      </c>
      <c r="K365" s="7" t="s">
        <v>37</v>
      </c>
      <c r="L365" s="7" t="e">
        <f>IF(#REF!=#REF!,IF(K365="Stroke",IF(K366="Stroke",IF((J366-J365)&lt;0,1000+J366-J365,J366-J365),""),""),"")</f>
        <v>#REF!</v>
      </c>
      <c r="M365" s="7" t="s">
        <v>20</v>
      </c>
      <c r="N365" s="7" t="s">
        <v>27</v>
      </c>
      <c r="O365" s="7">
        <v>192</v>
      </c>
      <c r="P365" s="7" t="e">
        <f>IF(#REF!=#REF!,IF(K365="Stroke",IF(K366="Stroke",IF(#REF!=#REF!,IF(Q365=Q366,IF((J366-J365)&lt;0,1000+J366-J365-O365,J366-J365-O365),""),""),""),""),"")</f>
        <v>#REF!</v>
      </c>
      <c r="Q365" s="7">
        <v>1</v>
      </c>
      <c r="R365" s="7" t="e">
        <f>IF(#REF!&lt;&gt;#REF!,COUNTIFS($K$112:$K$1378,$K$112,#REF!,#REF!),"")</f>
        <v>#REF!</v>
      </c>
      <c r="S365" s="7" t="e">
        <f>IF(AND(#REF!&lt;&gt;#REF!,#REF!=#REF!,M365="positive",M366="negative"),1,"")</f>
        <v>#REF!</v>
      </c>
      <c r="T365" s="7" t="e">
        <f>IF(AND(#REF!=#REF!,K:K="stroke",M:M="positive",S365&lt;&gt;"1"),1,"")</f>
        <v>#REF!</v>
      </c>
      <c r="U365" s="7" t="e">
        <f>IF((AND(R365&lt;&gt;"",W365&lt;&gt;1,K:K="stroke",M:M="negative",#REF!=#REF!)),IF(W365&lt;&gt;0,"",1),"")</f>
        <v>#REF!</v>
      </c>
      <c r="V365" s="7" t="e">
        <f t="shared" si="22"/>
        <v>#REF!</v>
      </c>
      <c r="W365" s="7" t="e">
        <f>IF(#REF!&lt;&gt;#REF!,COUNTIFS($K$112:$K$1378,"up",#REF!,#REF!),"")</f>
        <v>#REF!</v>
      </c>
      <c r="X365" s="7" t="e">
        <f>IF(#REF!&lt;&gt;#REF!,COUNTIFS($K$112:$K$1378,"SRS",#REF!,#REF!),"")</f>
        <v>#REF!</v>
      </c>
      <c r="Y365" s="7" t="e">
        <f>IF(R365&lt;&gt;"",IF(R365=1,"",COUNTIFS($O$112:$O$1378,"&gt;40",#REF!,#REF!)),"")</f>
        <v>#REF!</v>
      </c>
      <c r="Z365" s="7" t="s">
        <v>63</v>
      </c>
      <c r="AA365" s="7"/>
      <c r="AB365" s="7"/>
      <c r="AC365" s="7"/>
      <c r="AD365" s="7"/>
      <c r="AE365" s="7"/>
      <c r="AF365" s="7"/>
      <c r="AG365" s="7"/>
      <c r="AH365" s="7"/>
    </row>
    <row r="366" spans="1:34" x14ac:dyDescent="0.25">
      <c r="A366" s="7">
        <f t="shared" si="19"/>
        <v>67278</v>
      </c>
      <c r="B366" s="11" t="str">
        <f t="shared" si="20"/>
        <v>20171024184118</v>
      </c>
      <c r="C366" s="7" t="str">
        <f t="shared" si="21"/>
        <v>20171024</v>
      </c>
      <c r="D366" s="7">
        <v>2017</v>
      </c>
      <c r="E366" s="7">
        <v>10</v>
      </c>
      <c r="F366" s="7">
        <v>24</v>
      </c>
      <c r="G366" s="7">
        <v>18</v>
      </c>
      <c r="H366" s="7">
        <v>41</v>
      </c>
      <c r="I366" s="7">
        <v>18</v>
      </c>
      <c r="J366" s="7">
        <v>449</v>
      </c>
      <c r="K366" s="13" t="s">
        <v>26</v>
      </c>
      <c r="L366" s="7" t="e">
        <f>IF(#REF!=#REF!,IF(K366="Stroke",IF(K367="Stroke",IF((J367-J366)&lt;0,1000+J367-J366,J367-J366),""),""),"")</f>
        <v>#REF!</v>
      </c>
      <c r="M366" s="7" t="s">
        <v>21</v>
      </c>
      <c r="N366" s="7" t="s">
        <v>27</v>
      </c>
      <c r="O366" s="7">
        <v>10</v>
      </c>
      <c r="P366" s="7" t="e">
        <f>IF(#REF!=#REF!,IF(K366="Stroke",IF(K367="Stroke",IF(#REF!=#REF!,IF(Q366=Q367,IF((J367-J366)&lt;0,1000+J367-J366-O366,J367-J366-O366),""),""),""),""),"")</f>
        <v>#REF!</v>
      </c>
      <c r="Q366" s="13">
        <v>1</v>
      </c>
      <c r="R366" s="7" t="e">
        <f>IF(#REF!&lt;&gt;#REF!,COUNTIFS($K$112:$K$1378,$K$112,#REF!,#REF!),"")</f>
        <v>#REF!</v>
      </c>
      <c r="S366" s="7" t="e">
        <f>IF(AND(#REF!&lt;&gt;#REF!,#REF!=#REF!,M366="positive",M367="negative"),1,"")</f>
        <v>#REF!</v>
      </c>
      <c r="T366" s="7" t="e">
        <f>IF(AND(#REF!=#REF!,K:K="stroke",M:M="positive",S366&lt;&gt;"1"),1,"")</f>
        <v>#REF!</v>
      </c>
      <c r="U366" s="7" t="e">
        <f>IF((AND(R366&lt;&gt;"",W366&lt;&gt;1,K:K="stroke",M:M="negative",#REF!=#REF!)),IF(W366&lt;&gt;0,"",1),"")</f>
        <v>#REF!</v>
      </c>
      <c r="V366" s="7" t="e">
        <f t="shared" si="22"/>
        <v>#REF!</v>
      </c>
      <c r="W366" s="7" t="e">
        <f>IF(#REF!&lt;&gt;#REF!,COUNTIFS($K$112:$K$1378,"up",#REF!,#REF!),"")</f>
        <v>#REF!</v>
      </c>
      <c r="X366" s="7" t="e">
        <f>IF(#REF!&lt;&gt;#REF!,COUNTIFS($K$112:$K$1378,"SRS",#REF!,#REF!),"")</f>
        <v>#REF!</v>
      </c>
      <c r="Y366" s="7" t="e">
        <f>IF(R366&lt;&gt;"",IF(R366=1,"",COUNTIFS($O$112:$O$1378,"&gt;40",#REF!,#REF!)),"")</f>
        <v>#REF!</v>
      </c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x14ac:dyDescent="0.25">
      <c r="A367" s="7">
        <f t="shared" si="19"/>
        <v>51049</v>
      </c>
      <c r="B367" s="11" t="str">
        <f t="shared" si="20"/>
        <v>20171112141049</v>
      </c>
      <c r="C367" s="7" t="str">
        <f t="shared" si="21"/>
        <v>20171112</v>
      </c>
      <c r="D367" s="7">
        <v>2017</v>
      </c>
      <c r="E367" s="7">
        <v>11</v>
      </c>
      <c r="F367" s="7">
        <v>12</v>
      </c>
      <c r="G367" s="7">
        <v>14</v>
      </c>
      <c r="H367" s="7">
        <v>10</v>
      </c>
      <c r="I367" s="7">
        <v>49</v>
      </c>
      <c r="J367" s="7">
        <v>392</v>
      </c>
      <c r="K367" s="13" t="s">
        <v>37</v>
      </c>
      <c r="L367" s="7" t="e">
        <f>IF(#REF!=#REF!,IF(K367="Stroke",IF(K368="Stroke",IF((J368-J367)&lt;0,1000+J368-J367,J368-J367),""),""),"")</f>
        <v>#REF!</v>
      </c>
      <c r="M367" s="7" t="s">
        <v>21</v>
      </c>
      <c r="N367" s="7" t="s">
        <v>27</v>
      </c>
      <c r="O367" s="7">
        <v>6</v>
      </c>
      <c r="P367" s="7" t="e">
        <f>IF(#REF!=#REF!,IF(K367="Stroke",IF(K368="Stroke",IF(#REF!=#REF!,IF(Q367=Q368,IF((J368-J367)&lt;0,1000+J368-J367-O367,J368-J367-O367),""),""),""),""),"")</f>
        <v>#REF!</v>
      </c>
      <c r="Q367" s="13">
        <v>1</v>
      </c>
      <c r="R367" s="7" t="e">
        <f>IF(#REF!&lt;&gt;#REF!,COUNTIFS($K$112:$K$1378,$K$112,#REF!,#REF!),"")</f>
        <v>#REF!</v>
      </c>
      <c r="S367" s="7" t="e">
        <f>IF(AND(#REF!&lt;&gt;#REF!,#REF!=#REF!,M367="positive",M368="negative"),1,"")</f>
        <v>#REF!</v>
      </c>
      <c r="T367" s="7" t="e">
        <f>IF(AND(#REF!=#REF!,K:K="stroke",M:M="positive",S367&lt;&gt;"1"),1,"")</f>
        <v>#REF!</v>
      </c>
      <c r="U367" s="7" t="e">
        <f>IF((AND(R367&lt;&gt;"",W367&lt;&gt;1,K:K="stroke",M:M="negative",#REF!=#REF!)),IF(W367&lt;&gt;0,"",1),"")</f>
        <v>#REF!</v>
      </c>
      <c r="V367" s="7" t="e">
        <f t="shared" si="22"/>
        <v>#REF!</v>
      </c>
      <c r="W367" s="7" t="e">
        <f>IF(#REF!&lt;&gt;#REF!,COUNTIFS($K$112:$K$1378,"up",#REF!,#REF!),"")</f>
        <v>#REF!</v>
      </c>
      <c r="X367" s="7" t="e">
        <f>IF(#REF!&lt;&gt;#REF!,COUNTIFS($K$112:$K$1378,"SRS",#REF!,#REF!),"")</f>
        <v>#REF!</v>
      </c>
      <c r="Y367" s="7" t="e">
        <f>IF(R367&lt;&gt;"",IF(R367=1,"",COUNTIFS($O$112:$O$1378,"&gt;40",#REF!,#REF!)),"")</f>
        <v>#REF!</v>
      </c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x14ac:dyDescent="0.25">
      <c r="A368" s="8">
        <f t="shared" si="19"/>
        <v>51049</v>
      </c>
      <c r="B368" s="14" t="str">
        <f t="shared" si="20"/>
        <v>20171112141049</v>
      </c>
      <c r="C368" s="8" t="str">
        <f t="shared" si="21"/>
        <v>20171112</v>
      </c>
      <c r="D368" s="8">
        <v>2017</v>
      </c>
      <c r="E368" s="8">
        <v>11</v>
      </c>
      <c r="F368" s="8">
        <v>12</v>
      </c>
      <c r="G368" s="8">
        <v>14</v>
      </c>
      <c r="H368" s="8">
        <v>10</v>
      </c>
      <c r="I368" s="8">
        <v>49</v>
      </c>
      <c r="J368" s="8">
        <v>453</v>
      </c>
      <c r="K368" s="15" t="s">
        <v>40</v>
      </c>
      <c r="L368" s="8" t="e">
        <f>IF(#REF!=#REF!,IF(K368="Stroke",IF(K369="Stroke",IF((J369-J368)&lt;0,1000+J369-J368,J369-J368),""),""),"")</f>
        <v>#REF!</v>
      </c>
      <c r="M368" s="8" t="s">
        <v>21</v>
      </c>
      <c r="N368" s="8" t="s">
        <v>43</v>
      </c>
      <c r="O368" s="8">
        <v>0</v>
      </c>
      <c r="P368" s="8" t="e">
        <f>IF(#REF!=#REF!,IF(K368="Stroke",IF(K369="Stroke",IF(#REF!=#REF!,IF(Q368=Q369,IF((J369-J368)&lt;0,1000+J369-J368-O368,J369-J368-O368),""),""),""),""),"")</f>
        <v>#REF!</v>
      </c>
      <c r="Q368" s="8"/>
      <c r="R368" s="8" t="e">
        <f>IF(#REF!&lt;&gt;#REF!,COUNTIFS($K$112:$K$1378,$K$112,#REF!,#REF!),"")</f>
        <v>#REF!</v>
      </c>
      <c r="S368" s="8" t="e">
        <f>IF(AND(#REF!&lt;&gt;#REF!,#REF!=#REF!,M368="positive",M369="negative"),1,"")</f>
        <v>#REF!</v>
      </c>
      <c r="T368" s="8" t="e">
        <f>IF(AND(#REF!=#REF!,K:K="stroke",M:M="positive",S368&lt;&gt;"1"),1,"")</f>
        <v>#REF!</v>
      </c>
      <c r="U368" s="8" t="e">
        <f>IF((AND(R368&lt;&gt;"",W368&lt;&gt;1,K:K="stroke",M:M="negative",#REF!=#REF!)),IF(W368&lt;&gt;0,"",1),"")</f>
        <v>#REF!</v>
      </c>
      <c r="V368" s="8" t="e">
        <f t="shared" si="22"/>
        <v>#REF!</v>
      </c>
      <c r="W368" s="8" t="e">
        <f>IF(#REF!&lt;&gt;#REF!,COUNTIFS($K$112:$K$1378,"up",#REF!,#REF!),"")</f>
        <v>#REF!</v>
      </c>
      <c r="X368" s="8" t="e">
        <f>IF(#REF!&lt;&gt;#REF!,COUNTIFS($K$112:$K$1378,"SRS",#REF!,#REF!),"")</f>
        <v>#REF!</v>
      </c>
      <c r="Y368" s="8" t="e">
        <f>IF(R368&lt;&gt;"",IF(R368=1,"",COUNTIFS($O$112:$O$1378,"&gt;40",#REF!,#REF!)),"")</f>
        <v>#REF!</v>
      </c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 x14ac:dyDescent="0.25">
      <c r="A369" s="7">
        <f t="shared" si="19"/>
        <v>51067</v>
      </c>
      <c r="B369" s="11" t="str">
        <f t="shared" si="20"/>
        <v>2017111214117</v>
      </c>
      <c r="C369" s="7" t="str">
        <f t="shared" si="21"/>
        <v>20171112</v>
      </c>
      <c r="D369" s="7">
        <v>2017</v>
      </c>
      <c r="E369" s="7">
        <v>11</v>
      </c>
      <c r="F369" s="7">
        <v>12</v>
      </c>
      <c r="G369" s="7">
        <v>14</v>
      </c>
      <c r="H369" s="7">
        <v>11</v>
      </c>
      <c r="I369" s="7">
        <v>7</v>
      </c>
      <c r="J369" s="7">
        <v>134</v>
      </c>
      <c r="K369" s="13" t="s">
        <v>37</v>
      </c>
      <c r="L369" s="7" t="e">
        <f>IF(#REF!=#REF!,IF(K369="Stroke",IF(K370="Stroke",IF((J370-J369)&lt;0,1000+J370-J369,J370-J369),""),""),"")</f>
        <v>#REF!</v>
      </c>
      <c r="M369" s="7" t="s">
        <v>21</v>
      </c>
      <c r="N369" s="7" t="s">
        <v>27</v>
      </c>
      <c r="O369" s="7">
        <v>5</v>
      </c>
      <c r="P369" s="7" t="e">
        <f>IF(#REF!=#REF!,IF(K369="Stroke",IF(K370="Stroke",IF(#REF!=#REF!,IF(Q369=Q370,IF((J370-J369)&lt;0,1000+J370-J369-O369,J370-J369-O369),""),""),""),""),"")</f>
        <v>#REF!</v>
      </c>
      <c r="Q369" s="13">
        <v>1</v>
      </c>
      <c r="R369" s="7" t="e">
        <f>IF(#REF!&lt;&gt;#REF!,COUNTIFS($K$112:$K$1378,$K$112,#REF!,#REF!),"")</f>
        <v>#REF!</v>
      </c>
      <c r="S369" s="7" t="e">
        <f>IF(AND(#REF!&lt;&gt;#REF!,#REF!=#REF!,M369="positive",M370="negative"),1,"")</f>
        <v>#REF!</v>
      </c>
      <c r="T369" s="7" t="e">
        <f>IF(AND(#REF!=#REF!,K:K="stroke",M:M="positive",S369&lt;&gt;"1"),1,"")</f>
        <v>#REF!</v>
      </c>
      <c r="U369" s="7" t="e">
        <f>IF((AND(R369&lt;&gt;"",W369&lt;&gt;1,K:K="stroke",M:M="negative",#REF!=#REF!)),IF(W369&lt;&gt;0,"",1),"")</f>
        <v>#REF!</v>
      </c>
      <c r="V369" s="7" t="e">
        <f t="shared" si="22"/>
        <v>#REF!</v>
      </c>
      <c r="W369" s="7" t="e">
        <f>IF(#REF!&lt;&gt;#REF!,COUNTIFS($K$112:$K$1378,"up",#REF!,#REF!),"")</f>
        <v>#REF!</v>
      </c>
      <c r="X369" s="7" t="e">
        <f>IF(#REF!&lt;&gt;#REF!,COUNTIFS($K$112:$K$1378,"SRS",#REF!,#REF!),"")</f>
        <v>#REF!</v>
      </c>
      <c r="Y369" s="7" t="e">
        <f>IF(#REF!&lt;&gt;#REF!,1,"")</f>
        <v>#REF!</v>
      </c>
      <c r="Z369" s="7" t="s">
        <v>41</v>
      </c>
      <c r="AA369" s="7"/>
      <c r="AB369" s="7"/>
      <c r="AC369" s="7"/>
      <c r="AD369" s="7"/>
      <c r="AE369" s="7"/>
      <c r="AF369" s="7"/>
      <c r="AG369" s="7"/>
      <c r="AH369" s="7"/>
    </row>
    <row r="370" spans="1:34" x14ac:dyDescent="0.25">
      <c r="A370" s="8">
        <f t="shared" si="19"/>
        <v>51067</v>
      </c>
      <c r="B370" s="14" t="str">
        <f t="shared" si="20"/>
        <v>2017111214117</v>
      </c>
      <c r="C370" s="8" t="str">
        <f t="shared" si="21"/>
        <v>20171112</v>
      </c>
      <c r="D370" s="8">
        <v>2017</v>
      </c>
      <c r="E370" s="8">
        <v>11</v>
      </c>
      <c r="F370" s="8">
        <v>12</v>
      </c>
      <c r="G370" s="8">
        <v>14</v>
      </c>
      <c r="H370" s="8">
        <v>11</v>
      </c>
      <c r="I370" s="8">
        <v>7</v>
      </c>
      <c r="J370" s="8">
        <v>154</v>
      </c>
      <c r="K370" s="15" t="s">
        <v>40</v>
      </c>
      <c r="L370" s="8" t="e">
        <f>IF(#REF!=#REF!,IF(K370="Stroke",IF(K371="Stroke",IF((J371-J370)&lt;0,1000+J371-J370,J371-J370),""),""),"")</f>
        <v>#REF!</v>
      </c>
      <c r="M370" s="8" t="s">
        <v>21</v>
      </c>
      <c r="N370" s="8" t="s">
        <v>27</v>
      </c>
      <c r="O370" s="8">
        <v>0</v>
      </c>
      <c r="P370" s="8" t="e">
        <f>IF(#REF!=#REF!,IF(K370="Stroke",IF(K371="Stroke",IF(#REF!=#REF!,IF(Q370=Q371,IF((J371-J370)&lt;0,1000+J371-J370-O370,J371-J370-O370),""),""),""),""),"")</f>
        <v>#REF!</v>
      </c>
      <c r="Q370" s="15"/>
      <c r="R370" s="8" t="e">
        <f>IF(#REF!&lt;&gt;#REF!,COUNTIFS($K$112:$K$1378,$K$112,#REF!,#REF!),"")</f>
        <v>#REF!</v>
      </c>
      <c r="S370" s="8" t="e">
        <f>IF(AND(#REF!&lt;&gt;#REF!,#REF!=#REF!,M370="positive",M371="negative"),1,"")</f>
        <v>#REF!</v>
      </c>
      <c r="T370" s="8" t="e">
        <f>IF(AND(#REF!=#REF!,K:K="stroke",M:M="positive",S370&lt;&gt;"1"),1,"")</f>
        <v>#REF!</v>
      </c>
      <c r="U370" s="8" t="e">
        <f>IF((AND(R370&lt;&gt;"",W370&lt;&gt;1,K:K="stroke",M:M="negative",#REF!=#REF!)),IF(W370&lt;&gt;0,"",1),"")</f>
        <v>#REF!</v>
      </c>
      <c r="V370" s="8" t="e">
        <f t="shared" si="22"/>
        <v>#REF!</v>
      </c>
      <c r="W370" s="8" t="e">
        <f>IF(#REF!&lt;&gt;#REF!,COUNTIFS($K$112:$K$1378,"up",#REF!,#REF!),"")</f>
        <v>#REF!</v>
      </c>
      <c r="X370" s="8" t="e">
        <f>IF(#REF!&lt;&gt;#REF!,COUNTIFS($K$112:$K$1378,"SRS",#REF!,#REF!),"")</f>
        <v>#REF!</v>
      </c>
      <c r="Y370" s="8" t="e">
        <f>IF(#REF!&lt;&gt;#REF!,1,"")</f>
        <v>#REF!</v>
      </c>
      <c r="Z370" s="8"/>
      <c r="AA370" s="8"/>
      <c r="AB370" s="8"/>
      <c r="AC370" s="8"/>
      <c r="AD370" s="8"/>
      <c r="AE370" s="8"/>
      <c r="AF370" s="8"/>
      <c r="AG370" s="8"/>
      <c r="AH370" s="8"/>
    </row>
    <row r="371" spans="1:34" x14ac:dyDescent="0.25">
      <c r="A371" s="8">
        <f t="shared" si="19"/>
        <v>51067</v>
      </c>
      <c r="B371" s="14" t="str">
        <f t="shared" si="20"/>
        <v>2017111214117</v>
      </c>
      <c r="C371" s="8" t="str">
        <f t="shared" si="21"/>
        <v>20171112</v>
      </c>
      <c r="D371" s="8">
        <v>2017</v>
      </c>
      <c r="E371" s="8">
        <v>11</v>
      </c>
      <c r="F371" s="8">
        <v>12</v>
      </c>
      <c r="G371" s="8">
        <v>14</v>
      </c>
      <c r="H371" s="8">
        <v>11</v>
      </c>
      <c r="I371" s="8">
        <v>7</v>
      </c>
      <c r="J371" s="8">
        <v>170</v>
      </c>
      <c r="K371" s="15" t="s">
        <v>40</v>
      </c>
      <c r="L371" s="8" t="e">
        <f>IF(#REF!=#REF!,IF(K371="Stroke",IF(K372="Stroke",IF((J372-J371)&lt;0,1000+J372-J371,J372-J371),""),""),"")</f>
        <v>#REF!</v>
      </c>
      <c r="M371" s="8" t="s">
        <v>21</v>
      </c>
      <c r="N371" s="8" t="s">
        <v>27</v>
      </c>
      <c r="O371" s="8">
        <v>0</v>
      </c>
      <c r="P371" s="8" t="e">
        <f>IF(#REF!=#REF!,IF(K371="Stroke",IF(K372="Stroke",IF(#REF!=#REF!,IF(Q371=Q372,IF((J372-J371)&lt;0,1000+J372-J371-O371,J372-J371-O371),""),""),""),""),"")</f>
        <v>#REF!</v>
      </c>
      <c r="Q371" s="15"/>
      <c r="R371" s="8" t="e">
        <f>IF(#REF!&lt;&gt;#REF!,COUNTIFS($K$112:$K$1378,$K$112,#REF!,#REF!),"")</f>
        <v>#REF!</v>
      </c>
      <c r="S371" s="8" t="e">
        <f>IF(AND(#REF!&lt;&gt;#REF!,#REF!=#REF!,M371="positive",M372="negative"),1,"")</f>
        <v>#REF!</v>
      </c>
      <c r="T371" s="8" t="e">
        <f>IF(AND(#REF!=#REF!,K:K="stroke",M:M="positive",S371&lt;&gt;"1"),1,"")</f>
        <v>#REF!</v>
      </c>
      <c r="U371" s="8" t="e">
        <f>IF((AND(R371&lt;&gt;"",W371&lt;&gt;1,K:K="stroke",M:M="negative",#REF!=#REF!)),IF(W371&lt;&gt;0,"",1),"")</f>
        <v>#REF!</v>
      </c>
      <c r="V371" s="8" t="e">
        <f t="shared" si="22"/>
        <v>#REF!</v>
      </c>
      <c r="W371" s="8" t="e">
        <f>IF(#REF!&lt;&gt;#REF!,COUNTIFS($K$112:$K$1378,"up",#REF!,#REF!),"")</f>
        <v>#REF!</v>
      </c>
      <c r="X371" s="8" t="e">
        <f>IF(#REF!&lt;&gt;#REF!,COUNTIFS($K$112:$K$1378,"SRS",#REF!,#REF!),"")</f>
        <v>#REF!</v>
      </c>
      <c r="Y371" s="8" t="e">
        <f>IF(#REF!&lt;&gt;#REF!,1,"")</f>
        <v>#REF!</v>
      </c>
      <c r="Z371" s="8"/>
      <c r="AA371" s="8"/>
      <c r="AB371" s="8"/>
      <c r="AC371" s="8"/>
      <c r="AD371" s="8"/>
      <c r="AE371" s="8"/>
      <c r="AF371" s="8"/>
      <c r="AG371" s="8"/>
      <c r="AH371" s="8"/>
    </row>
    <row r="372" spans="1:34" x14ac:dyDescent="0.25">
      <c r="A372" s="8">
        <f t="shared" si="19"/>
        <v>51067</v>
      </c>
      <c r="B372" s="14" t="str">
        <f t="shared" si="20"/>
        <v>2017111214117</v>
      </c>
      <c r="C372" s="8" t="str">
        <f t="shared" si="21"/>
        <v>20171112</v>
      </c>
      <c r="D372" s="8">
        <v>2017</v>
      </c>
      <c r="E372" s="8">
        <v>11</v>
      </c>
      <c r="F372" s="8">
        <v>12</v>
      </c>
      <c r="G372" s="8">
        <v>14</v>
      </c>
      <c r="H372" s="8">
        <v>11</v>
      </c>
      <c r="I372" s="8">
        <v>7</v>
      </c>
      <c r="J372" s="8">
        <v>229</v>
      </c>
      <c r="K372" s="15" t="s">
        <v>40</v>
      </c>
      <c r="L372" s="8" t="e">
        <f>IF(#REF!=#REF!,IF(K372="Stroke",IF(K373="Stroke",IF((J373-J372)&lt;0,1000+J373-J372,J373-J372),""),""),"")</f>
        <v>#REF!</v>
      </c>
      <c r="M372" s="8" t="s">
        <v>21</v>
      </c>
      <c r="N372" s="8" t="s">
        <v>27</v>
      </c>
      <c r="O372" s="8">
        <v>0</v>
      </c>
      <c r="P372" s="8" t="e">
        <f>IF(#REF!=#REF!,IF(K372="Stroke",IF(K373="Stroke",IF(#REF!=#REF!,IF(Q372=Q373,IF((J373-J372)&lt;0,1000+J373-J372-O372,J373-J372-O372),""),""),""),""),"")</f>
        <v>#REF!</v>
      </c>
      <c r="Q372" s="15"/>
      <c r="R372" s="8" t="e">
        <f>IF(#REF!&lt;&gt;#REF!,COUNTIFS($K$112:$K$1378,$K$112,#REF!,#REF!),"")</f>
        <v>#REF!</v>
      </c>
      <c r="S372" s="8" t="e">
        <f>IF(AND(#REF!&lt;&gt;#REF!,#REF!=#REF!,M372="positive",M373="negative"),1,"")</f>
        <v>#REF!</v>
      </c>
      <c r="T372" s="8" t="e">
        <f>IF(AND(#REF!=#REF!,K:K="stroke",M:M="positive",S372&lt;&gt;"1"),1,"")</f>
        <v>#REF!</v>
      </c>
      <c r="U372" s="8" t="e">
        <f>IF((AND(R372&lt;&gt;"",W372&lt;&gt;1,K:K="stroke",M:M="negative",#REF!=#REF!)),IF(W372&lt;&gt;0,"",1),"")</f>
        <v>#REF!</v>
      </c>
      <c r="V372" s="8" t="e">
        <f t="shared" si="22"/>
        <v>#REF!</v>
      </c>
      <c r="W372" s="8" t="e">
        <f>IF(#REF!&lt;&gt;#REF!,COUNTIFS($K$112:$K$1378,"up",#REF!,#REF!),"")</f>
        <v>#REF!</v>
      </c>
      <c r="X372" s="8" t="e">
        <f>IF(#REF!&lt;&gt;#REF!,COUNTIFS($K$112:$K$1378,"SRS",#REF!,#REF!),"")</f>
        <v>#REF!</v>
      </c>
      <c r="Y372" s="8" t="e">
        <f>IF(R372&lt;&gt;"",IF(R372=1,"",COUNTIFS($O$112:$O$1378,"&gt;40",#REF!,#REF!)),"")</f>
        <v>#REF!</v>
      </c>
      <c r="Z372" s="8"/>
      <c r="AA372" s="8"/>
      <c r="AB372" s="8"/>
      <c r="AC372" s="8"/>
      <c r="AD372" s="8"/>
      <c r="AE372" s="8"/>
      <c r="AF372" s="8"/>
      <c r="AG372" s="8"/>
      <c r="AH372" s="8"/>
    </row>
    <row r="373" spans="1:34" x14ac:dyDescent="0.25">
      <c r="A373" s="7">
        <f t="shared" si="19"/>
        <v>51090</v>
      </c>
      <c r="B373" s="11" t="str">
        <f t="shared" si="20"/>
        <v>20171112141130</v>
      </c>
      <c r="C373" s="7" t="str">
        <f t="shared" si="21"/>
        <v>20171112</v>
      </c>
      <c r="D373" s="7">
        <v>2017</v>
      </c>
      <c r="E373" s="7">
        <v>11</v>
      </c>
      <c r="F373" s="7">
        <v>12</v>
      </c>
      <c r="G373" s="7">
        <v>14</v>
      </c>
      <c r="H373" s="7">
        <v>11</v>
      </c>
      <c r="I373" s="7">
        <v>30</v>
      </c>
      <c r="J373" s="7">
        <v>778</v>
      </c>
      <c r="K373" s="13" t="s">
        <v>37</v>
      </c>
      <c r="L373" s="7" t="e">
        <f>IF(#REF!=#REF!,IF(K373="Stroke",IF(K374="Stroke",IF((J374-J373)&lt;0,1000+J374-J373,J374-J373),""),""),"")</f>
        <v>#REF!</v>
      </c>
      <c r="M373" s="7" t="s">
        <v>21</v>
      </c>
      <c r="N373" s="7" t="s">
        <v>27</v>
      </c>
      <c r="O373" s="7">
        <v>8</v>
      </c>
      <c r="P373" s="7" t="e">
        <f>IF(#REF!=#REF!,IF(K373="Stroke",IF(K374="Stroke",IF(#REF!=#REF!,IF(Q373=Q374,IF((J374-J373)&lt;0,1000+J374-J373-O373,J374-J373-O373),""),""),""),""),"")</f>
        <v>#REF!</v>
      </c>
      <c r="Q373" s="13">
        <v>1</v>
      </c>
      <c r="R373" s="7" t="e">
        <f>IF(#REF!&lt;&gt;#REF!,COUNTIFS($K$112:$K$1378,$K$112,#REF!,#REF!),"")</f>
        <v>#REF!</v>
      </c>
      <c r="S373" s="7" t="e">
        <f>IF(AND(#REF!&lt;&gt;#REF!,#REF!=#REF!,M373="positive",M374="negative"),1,"")</f>
        <v>#REF!</v>
      </c>
      <c r="T373" s="7" t="e">
        <f>IF(AND(#REF!=#REF!,K:K="stroke",M:M="positive",S373&lt;&gt;"1"),1,"")</f>
        <v>#REF!</v>
      </c>
      <c r="U373" s="7" t="e">
        <f>IF((AND(R373&lt;&gt;"",W373&lt;&gt;1,K:K="stroke",M:M="negative",#REF!=#REF!)),IF(W373&lt;&gt;0,"",1),"")</f>
        <v>#REF!</v>
      </c>
      <c r="V373" s="7" t="e">
        <f t="shared" si="22"/>
        <v>#REF!</v>
      </c>
      <c r="W373" s="7" t="e">
        <f>IF(#REF!&lt;&gt;#REF!,COUNTIFS($K$112:$K$1378,"up",#REF!,#REF!),"")</f>
        <v>#REF!</v>
      </c>
      <c r="X373" s="7" t="e">
        <f>IF(#REF!&lt;&gt;#REF!,COUNTIFS($K$112:$K$1378,"SRS",#REF!,#REF!),"")</f>
        <v>#REF!</v>
      </c>
      <c r="Y373" s="7" t="e">
        <f>IF(R373&lt;&gt;"",IF(R373=1,"",COUNTIFS($O$112:$O$1378,"&gt;40",#REF!,#REF!)),"")</f>
        <v>#REF!</v>
      </c>
      <c r="Z373" s="7" t="s">
        <v>42</v>
      </c>
      <c r="AA373" s="7"/>
      <c r="AB373" s="7"/>
      <c r="AC373" s="7"/>
      <c r="AD373" s="7"/>
      <c r="AE373" s="7"/>
      <c r="AF373" s="7"/>
      <c r="AG373" s="7"/>
      <c r="AH373" s="7"/>
    </row>
    <row r="374" spans="1:34" x14ac:dyDescent="0.25">
      <c r="A374" s="8">
        <f t="shared" si="19"/>
        <v>51090</v>
      </c>
      <c r="B374" s="14" t="str">
        <f t="shared" si="20"/>
        <v>20171112141130</v>
      </c>
      <c r="C374" s="8" t="str">
        <f t="shared" si="21"/>
        <v>20171112</v>
      </c>
      <c r="D374" s="8">
        <v>2017</v>
      </c>
      <c r="E374" s="8">
        <v>11</v>
      </c>
      <c r="F374" s="8">
        <v>12</v>
      </c>
      <c r="G374" s="8">
        <v>14</v>
      </c>
      <c r="H374" s="8">
        <v>11</v>
      </c>
      <c r="I374" s="8">
        <v>30</v>
      </c>
      <c r="J374" s="8">
        <v>829</v>
      </c>
      <c r="K374" s="15" t="s">
        <v>37</v>
      </c>
      <c r="L374" s="8" t="e">
        <f>IF(#REF!=#REF!,IF(K374="Stroke",IF(K375="Stroke",IF((J375-J374)&lt;0,1000+J375-J374,J375-J374),""),""),"")</f>
        <v>#REF!</v>
      </c>
      <c r="M374" s="8" t="s">
        <v>21</v>
      </c>
      <c r="N374" s="8" t="s">
        <v>27</v>
      </c>
      <c r="O374" s="8">
        <v>8</v>
      </c>
      <c r="P374" s="8" t="e">
        <f>IF(#REF!=#REF!,IF(K374="Stroke",IF(K375="Stroke",IF(#REF!=#REF!,IF(Q374=Q375,IF((J375-J374)&lt;0,1000+J375-J374-O374,J375-J374-O374),""),""),""),""),"")</f>
        <v>#REF!</v>
      </c>
      <c r="Q374" s="15">
        <v>1</v>
      </c>
      <c r="R374" s="8" t="e">
        <f>IF(#REF!&lt;&gt;#REF!,COUNTIFS($K$112:$K$1378,$K$112,#REF!,#REF!),"")</f>
        <v>#REF!</v>
      </c>
      <c r="S374" s="8" t="e">
        <f>IF(AND(#REF!&lt;&gt;#REF!,#REF!=#REF!,M374="positive",M375="negative"),1,"")</f>
        <v>#REF!</v>
      </c>
      <c r="T374" s="8" t="e">
        <f>IF(AND(#REF!=#REF!,K:K="stroke",M:M="positive",S374&lt;&gt;"1"),1,"")</f>
        <v>#REF!</v>
      </c>
      <c r="U374" s="8" t="e">
        <f>IF((AND(R374&lt;&gt;"",W374&lt;&gt;1,K:K="stroke",M:M="negative",#REF!=#REF!)),IF(W374&lt;&gt;0,"",1),"")</f>
        <v>#REF!</v>
      </c>
      <c r="V374" s="8" t="e">
        <f t="shared" si="22"/>
        <v>#REF!</v>
      </c>
      <c r="W374" s="8" t="e">
        <f>IF(#REF!&lt;&gt;#REF!,COUNTIFS($K$112:$K$1378,"up",#REF!,#REF!),"")</f>
        <v>#REF!</v>
      </c>
      <c r="X374" s="8" t="e">
        <f>IF(#REF!&lt;&gt;#REF!,COUNTIFS($K$112:$K$1378,"SRS",#REF!,#REF!),"")</f>
        <v>#REF!</v>
      </c>
      <c r="Y374" s="8" t="e">
        <f>IF(R374&lt;&gt;"",IF(R374=1,"",COUNTIFS($O$112:$O$1378,"&gt;40",#REF!,#REF!)),"")</f>
        <v>#REF!</v>
      </c>
      <c r="Z374" s="8" t="s">
        <v>39</v>
      </c>
      <c r="AA374" s="8"/>
      <c r="AB374" s="8"/>
      <c r="AC374" s="8"/>
      <c r="AD374" s="8"/>
      <c r="AE374" s="8"/>
      <c r="AF374" s="8"/>
      <c r="AG374" s="8"/>
      <c r="AH374" s="8"/>
    </row>
    <row r="375" spans="1:34" x14ac:dyDescent="0.25">
      <c r="A375" s="8">
        <f t="shared" si="19"/>
        <v>51090</v>
      </c>
      <c r="B375" s="14" t="str">
        <f t="shared" si="20"/>
        <v>20171112141130</v>
      </c>
      <c r="C375" s="8" t="str">
        <f t="shared" si="21"/>
        <v>20171112</v>
      </c>
      <c r="D375" s="8">
        <v>2017</v>
      </c>
      <c r="E375" s="8">
        <v>11</v>
      </c>
      <c r="F375" s="8">
        <v>12</v>
      </c>
      <c r="G375" s="8">
        <v>14</v>
      </c>
      <c r="H375" s="8">
        <v>11</v>
      </c>
      <c r="I375" s="8">
        <v>30</v>
      </c>
      <c r="J375" s="8">
        <v>845</v>
      </c>
      <c r="K375" s="15" t="s">
        <v>37</v>
      </c>
      <c r="L375" s="8" t="e">
        <f>IF(#REF!=#REF!,IF(K375="Stroke",IF(K376="Stroke",IF((J376-J375)&lt;0,1000+J376-J375,J376-J375),""),""),"")</f>
        <v>#REF!</v>
      </c>
      <c r="M375" s="8" t="s">
        <v>21</v>
      </c>
      <c r="N375" s="8" t="s">
        <v>27</v>
      </c>
      <c r="O375" s="8">
        <v>8</v>
      </c>
      <c r="P375" s="8" t="e">
        <f>IF(#REF!=#REF!,IF(K375="Stroke",IF(K376="Stroke",IF(#REF!=#REF!,IF(Q375=Q376,IF((J376-J375)&lt;0,1000+J376-J375-O375,J376-J375-O375),""),""),""),""),"")</f>
        <v>#REF!</v>
      </c>
      <c r="Q375" s="15">
        <v>1</v>
      </c>
      <c r="R375" s="8" t="e">
        <f>IF(#REF!&lt;&gt;#REF!,COUNTIFS($K$112:$K$1378,$K$112,#REF!,#REF!),"")</f>
        <v>#REF!</v>
      </c>
      <c r="S375" s="8" t="e">
        <f>IF(AND(#REF!&lt;&gt;#REF!,#REF!=#REF!,M375="positive",M376="negative"),1,"")</f>
        <v>#REF!</v>
      </c>
      <c r="T375" s="8" t="e">
        <f>IF(AND(#REF!=#REF!,K:K="stroke",M:M="positive",S375&lt;&gt;"1"),1,"")</f>
        <v>#REF!</v>
      </c>
      <c r="U375" s="8" t="e">
        <f>IF((AND(R375&lt;&gt;"",W375&lt;&gt;1,K:K="stroke",M:M="negative",#REF!=#REF!)),IF(W375&lt;&gt;0,"",1),"")</f>
        <v>#REF!</v>
      </c>
      <c r="V375" s="8" t="e">
        <f t="shared" si="22"/>
        <v>#REF!</v>
      </c>
      <c r="W375" s="8" t="e">
        <f>IF(#REF!&lt;&gt;#REF!,COUNTIFS($K$112:$K$1378,"up",#REF!,#REF!),"")</f>
        <v>#REF!</v>
      </c>
      <c r="X375" s="8" t="e">
        <f>IF(#REF!&lt;&gt;#REF!,COUNTIFS($K$112:$K$1378,"SRS",#REF!,#REF!),"")</f>
        <v>#REF!</v>
      </c>
      <c r="Y375" s="8" t="e">
        <f>IF(R375&lt;&gt;"",IF(R375=1,"",COUNTIFS($O$112:$O$1378,"&gt;40",#REF!,#REF!)),"")</f>
        <v>#REF!</v>
      </c>
      <c r="Z375" s="8"/>
      <c r="AA375" s="8"/>
      <c r="AB375" s="8"/>
      <c r="AC375" s="8"/>
      <c r="AD375" s="8"/>
      <c r="AE375" s="8"/>
      <c r="AF375" s="8"/>
      <c r="AG375" s="8"/>
      <c r="AH375" s="8"/>
    </row>
    <row r="376" spans="1:34" x14ac:dyDescent="0.25">
      <c r="A376" s="8">
        <f t="shared" si="19"/>
        <v>51090</v>
      </c>
      <c r="B376" s="14" t="str">
        <f t="shared" si="20"/>
        <v>20171112141130</v>
      </c>
      <c r="C376" s="8" t="str">
        <f t="shared" si="21"/>
        <v>20171112</v>
      </c>
      <c r="D376" s="8">
        <v>2017</v>
      </c>
      <c r="E376" s="8">
        <v>11</v>
      </c>
      <c r="F376" s="8">
        <v>12</v>
      </c>
      <c r="G376" s="8">
        <v>14</v>
      </c>
      <c r="H376" s="8">
        <v>11</v>
      </c>
      <c r="I376" s="8">
        <v>30</v>
      </c>
      <c r="J376" s="8">
        <v>889</v>
      </c>
      <c r="K376" s="15" t="s">
        <v>37</v>
      </c>
      <c r="L376" s="8" t="e">
        <f>IF(#REF!=#REF!,IF(K376="Stroke",IF(K377="Stroke",IF((J377-J376)&lt;0,1000+J377-J376,J377-J376),""),""),"")</f>
        <v>#REF!</v>
      </c>
      <c r="M376" s="8" t="s">
        <v>21</v>
      </c>
      <c r="N376" s="8" t="s">
        <v>27</v>
      </c>
      <c r="O376" s="8">
        <v>5</v>
      </c>
      <c r="P376" s="8" t="e">
        <f>IF(#REF!=#REF!,IF(K376="Stroke",IF(K377="Stroke",IF(#REF!=#REF!,IF(Q376=Q377,IF((J377-J376)&lt;0,1000+J377-J376-O376,J377-J376-O376),""),""),""),""),"")</f>
        <v>#REF!</v>
      </c>
      <c r="Q376" s="15">
        <v>1</v>
      </c>
      <c r="R376" s="8" t="e">
        <f>IF(#REF!&lt;&gt;#REF!,COUNTIFS($K$112:$K$1378,$K$112,#REF!,#REF!),"")</f>
        <v>#REF!</v>
      </c>
      <c r="S376" s="8" t="e">
        <f>IF(AND(#REF!&lt;&gt;#REF!,#REF!=#REF!,M376="positive",M377="negative"),1,"")</f>
        <v>#REF!</v>
      </c>
      <c r="T376" s="8" t="e">
        <f>IF(AND(#REF!=#REF!,K:K="stroke",M:M="positive",S376&lt;&gt;"1"),1,"")</f>
        <v>#REF!</v>
      </c>
      <c r="U376" s="8" t="e">
        <f>IF((AND(R376&lt;&gt;"",W376&lt;&gt;1,K:K="stroke",M:M="negative",#REF!=#REF!)),IF(W376&lt;&gt;0,"",1),"")</f>
        <v>#REF!</v>
      </c>
      <c r="V376" s="8" t="e">
        <f t="shared" si="22"/>
        <v>#REF!</v>
      </c>
      <c r="W376" s="8" t="e">
        <f>IF(#REF!&lt;&gt;#REF!,COUNTIFS($K$112:$K$1378,"up",#REF!,#REF!),"")</f>
        <v>#REF!</v>
      </c>
      <c r="X376" s="8" t="e">
        <f>IF(#REF!&lt;&gt;#REF!,COUNTIFS($K$112:$K$1378,"SRS",#REF!,#REF!),"")</f>
        <v>#REF!</v>
      </c>
      <c r="Y376" s="8" t="e">
        <f>IF(R376&lt;&gt;"",IF(R376=1,"",COUNTIFS($O$112:$O$1378,"&gt;40",#REF!,#REF!)),"")</f>
        <v>#REF!</v>
      </c>
      <c r="Z376" s="16"/>
      <c r="AA376" s="8"/>
      <c r="AB376" s="8"/>
      <c r="AC376" s="8"/>
      <c r="AD376" s="8"/>
      <c r="AE376" s="8"/>
      <c r="AF376" s="8"/>
      <c r="AG376" s="8"/>
      <c r="AH376" s="8"/>
    </row>
    <row r="377" spans="1:34" x14ac:dyDescent="0.25">
      <c r="A377" s="7">
        <f t="shared" si="19"/>
        <v>53520</v>
      </c>
      <c r="B377" s="11" t="str">
        <f t="shared" si="20"/>
        <v>2017111214520</v>
      </c>
      <c r="C377" s="7" t="str">
        <f t="shared" si="21"/>
        <v>20171112</v>
      </c>
      <c r="D377" s="7">
        <v>2017</v>
      </c>
      <c r="E377" s="7">
        <v>11</v>
      </c>
      <c r="F377" s="7">
        <v>12</v>
      </c>
      <c r="G377" s="7">
        <v>14</v>
      </c>
      <c r="H377" s="7">
        <v>52</v>
      </c>
      <c r="I377" s="7">
        <v>0</v>
      </c>
      <c r="J377" s="7">
        <v>608</v>
      </c>
      <c r="K377" s="7" t="s">
        <v>37</v>
      </c>
      <c r="L377" s="7" t="e">
        <f>IF(#REF!=#REF!,IF(K377="Stroke",IF(K378="Stroke",IF((J378-J377)&lt;0,1000+J378-J377,J378-J377),""),""),"")</f>
        <v>#REF!</v>
      </c>
      <c r="M377" s="7" t="s">
        <v>21</v>
      </c>
      <c r="N377" s="7" t="s">
        <v>27</v>
      </c>
      <c r="O377" s="7">
        <v>21</v>
      </c>
      <c r="P377" s="7" t="e">
        <f>IF(#REF!=#REF!,IF(K377="Stroke",IF(K378="Stroke",IF(#REF!=#REF!,IF(Q377=Q378,IF((J378-J377)&lt;0,1000+J378-J377-O377,J378-J377-O377),""),""),""),""),"")</f>
        <v>#REF!</v>
      </c>
      <c r="Q377" s="7">
        <v>1</v>
      </c>
      <c r="R377" s="7" t="e">
        <f>IF(#REF!&lt;&gt;#REF!,COUNTIFS($K$112:$K$1378,$K$112,#REF!,#REF!),"")</f>
        <v>#REF!</v>
      </c>
      <c r="S377" s="7" t="e">
        <f>IF(AND(#REF!&lt;&gt;#REF!,#REF!=#REF!,M377="positive",M378="negative"),1,"")</f>
        <v>#REF!</v>
      </c>
      <c r="T377" s="7" t="e">
        <f>IF(AND(#REF!=#REF!,K:K="stroke",M:M="positive",S377&lt;&gt;"1"),1,"")</f>
        <v>#REF!</v>
      </c>
      <c r="U377" s="7" t="e">
        <f>IF((AND(R377&lt;&gt;"",W377&lt;&gt;1,K:K="stroke",M:M="negative",#REF!=#REF!)),IF(W377&lt;&gt;0,"",1),"")</f>
        <v>#REF!</v>
      </c>
      <c r="V377" s="7" t="e">
        <f t="shared" si="22"/>
        <v>#REF!</v>
      </c>
      <c r="W377" s="7" t="e">
        <f>IF(#REF!&lt;&gt;#REF!,COUNTIFS($K$112:$K$1378,"up",#REF!,#REF!),"")</f>
        <v>#REF!</v>
      </c>
      <c r="X377" s="7" t="e">
        <f>IF(#REF!&lt;&gt;#REF!,COUNTIFS($K$112:$K$1378,"SRS",#REF!,#REF!),"")</f>
        <v>#REF!</v>
      </c>
      <c r="Y377" s="7" t="e">
        <f>IF(R377&lt;&gt;"",IF(R377=1,"",COUNTIFS($O$112:$O$1378,"&gt;40",#REF!,#REF!)),"")</f>
        <v>#REF!</v>
      </c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x14ac:dyDescent="0.25">
      <c r="A378" s="8">
        <f t="shared" si="19"/>
        <v>53520</v>
      </c>
      <c r="B378" s="14" t="str">
        <f t="shared" si="20"/>
        <v>2017111214520</v>
      </c>
      <c r="C378" s="8" t="str">
        <f t="shared" si="21"/>
        <v>20171112</v>
      </c>
      <c r="D378" s="8">
        <v>2017</v>
      </c>
      <c r="E378" s="8">
        <v>11</v>
      </c>
      <c r="F378" s="8">
        <v>12</v>
      </c>
      <c r="G378" s="8">
        <v>14</v>
      </c>
      <c r="H378" s="8">
        <v>52</v>
      </c>
      <c r="I378" s="8">
        <v>0</v>
      </c>
      <c r="J378" s="8">
        <v>727</v>
      </c>
      <c r="K378" s="8" t="s">
        <v>37</v>
      </c>
      <c r="L378" s="8" t="e">
        <f>IF(#REF!=#REF!,IF(K378="Stroke",IF(K379="Stroke",IF((J379-J378)&lt;0,1000+J379-J378,J379-J378),""),""),"")</f>
        <v>#REF!</v>
      </c>
      <c r="M378" s="8" t="s">
        <v>21</v>
      </c>
      <c r="N378" s="8" t="s">
        <v>27</v>
      </c>
      <c r="O378" s="8">
        <v>20</v>
      </c>
      <c r="P378" s="8" t="e">
        <f>IF(#REF!=#REF!,IF(K378="Stroke",IF(K379="Stroke",IF(#REF!=#REF!,IF(Q378=Q379,IF((J379-J378)&lt;0,1000+J379-J378-O378,J379-J378-O378),""),""),""),""),"")</f>
        <v>#REF!</v>
      </c>
      <c r="Q378" s="8">
        <v>1</v>
      </c>
      <c r="R378" s="8" t="e">
        <f>IF(#REF!&lt;&gt;#REF!,COUNTIFS($K$112:$K$1378,$K$112,#REF!,#REF!),"")</f>
        <v>#REF!</v>
      </c>
      <c r="S378" s="8" t="e">
        <f>IF(AND(#REF!&lt;&gt;#REF!,#REF!=#REF!,M378="positive",M379="negative"),1,"")</f>
        <v>#REF!</v>
      </c>
      <c r="T378" s="8" t="e">
        <f>IF(AND(#REF!=#REF!,K:K="stroke",M:M="positive",S378&lt;&gt;"1"),1,"")</f>
        <v>#REF!</v>
      </c>
      <c r="U378" s="8" t="e">
        <f>IF((AND(R378&lt;&gt;"",W378&lt;&gt;1,K:K="stroke",M:M="negative",#REF!=#REF!)),IF(W378&lt;&gt;0,"",1),"")</f>
        <v>#REF!</v>
      </c>
      <c r="V378" s="8" t="e">
        <f t="shared" si="22"/>
        <v>#REF!</v>
      </c>
      <c r="W378" s="8" t="e">
        <f>IF(#REF!&lt;&gt;#REF!,COUNTIFS($K$112:$K$1378,"up",#REF!,#REF!),"")</f>
        <v>#REF!</v>
      </c>
      <c r="X378" s="8" t="e">
        <f>IF(#REF!&lt;&gt;#REF!,COUNTIFS($K$112:$K$1378,"SRS",#REF!,#REF!),"")</f>
        <v>#REF!</v>
      </c>
      <c r="Y378" s="8" t="e">
        <f>IF(R378&lt;&gt;"",IF(R378=1,"",COUNTIFS($O$112:$O$1378,"&gt;40",#REF!,#REF!)),"")</f>
        <v>#REF!</v>
      </c>
      <c r="Z378" s="8"/>
      <c r="AA378" s="8"/>
      <c r="AB378" s="8"/>
      <c r="AC378" s="8"/>
      <c r="AD378" s="8"/>
      <c r="AE378" s="8"/>
      <c r="AF378" s="8"/>
      <c r="AG378" s="8"/>
      <c r="AH378" s="8"/>
    </row>
    <row r="379" spans="1:34" x14ac:dyDescent="0.25">
      <c r="A379" s="8">
        <f t="shared" si="19"/>
        <v>53520</v>
      </c>
      <c r="B379" s="14" t="str">
        <f t="shared" si="20"/>
        <v>2017111214520</v>
      </c>
      <c r="C379" s="8" t="str">
        <f t="shared" si="21"/>
        <v>20171112</v>
      </c>
      <c r="D379" s="8">
        <v>2017</v>
      </c>
      <c r="E379" s="8">
        <v>11</v>
      </c>
      <c r="F379" s="8">
        <v>12</v>
      </c>
      <c r="G379" s="8">
        <v>14</v>
      </c>
      <c r="H379" s="8">
        <v>52</v>
      </c>
      <c r="I379" s="8">
        <v>0</v>
      </c>
      <c r="J379" s="8">
        <v>820</v>
      </c>
      <c r="K379" s="8" t="s">
        <v>37</v>
      </c>
      <c r="L379" s="8" t="e">
        <f>IF(#REF!=#REF!,IF(K379="Stroke",IF(K380="Stroke",IF((J380-J379)&lt;0,1000+J380-J379,J380-J379),""),""),"")</f>
        <v>#REF!</v>
      </c>
      <c r="M379" s="8" t="s">
        <v>21</v>
      </c>
      <c r="N379" s="8" t="s">
        <v>27</v>
      </c>
      <c r="O379" s="8">
        <v>37</v>
      </c>
      <c r="P379" s="8" t="e">
        <f>IF(#REF!=#REF!,IF(K379="Stroke",IF(K380="Stroke",IF(#REF!=#REF!,IF(Q379=Q380,IF((J380-J379)&lt;0,1000+J380-J379-O379,J380-J379-O379),""),""),""),""),"")</f>
        <v>#REF!</v>
      </c>
      <c r="Q379" s="8">
        <v>1</v>
      </c>
      <c r="R379" s="8" t="e">
        <f>IF(#REF!&lt;&gt;#REF!,COUNTIFS($K$112:$K$1378,$K$112,#REF!,#REF!),"")</f>
        <v>#REF!</v>
      </c>
      <c r="S379" s="8" t="e">
        <f>IF(AND(#REF!&lt;&gt;#REF!,#REF!=#REF!,M379="positive",M380="negative"),1,"")</f>
        <v>#REF!</v>
      </c>
      <c r="T379" s="8" t="e">
        <f>IF(AND(#REF!=#REF!,K:K="stroke",M:M="positive",S379&lt;&gt;"1"),1,"")</f>
        <v>#REF!</v>
      </c>
      <c r="U379" s="8" t="e">
        <f>IF((AND(R379&lt;&gt;"",W379&lt;&gt;1,K:K="stroke",M:M="negative",#REF!=#REF!)),IF(W379&lt;&gt;0,"",1),"")</f>
        <v>#REF!</v>
      </c>
      <c r="V379" s="8" t="e">
        <f t="shared" si="22"/>
        <v>#REF!</v>
      </c>
      <c r="W379" s="8" t="e">
        <f>IF(#REF!&lt;&gt;#REF!,COUNTIFS($K$112:$K$1378,"up",#REF!,#REF!),"")</f>
        <v>#REF!</v>
      </c>
      <c r="X379" s="8" t="e">
        <f>IF(#REF!&lt;&gt;#REF!,COUNTIFS($K$112:$K$1378,"SRS",#REF!,#REF!),"")</f>
        <v>#REF!</v>
      </c>
      <c r="Y379" s="8" t="e">
        <f>IF(R379&lt;&gt;"",IF(R379=1,"",COUNTIFS($O$112:$O$1378,"&gt;40",#REF!,#REF!)),"")</f>
        <v>#REF!</v>
      </c>
      <c r="Z379" s="8"/>
      <c r="AA379" s="8"/>
      <c r="AB379" s="8"/>
      <c r="AC379" s="8"/>
      <c r="AD379" s="8"/>
      <c r="AE379" s="8"/>
      <c r="AF379" s="8"/>
      <c r="AG379" s="8"/>
      <c r="AH379" s="8"/>
    </row>
    <row r="380" spans="1:34" s="7" customFormat="1" x14ac:dyDescent="0.25">
      <c r="A380" s="8">
        <f t="shared" si="19"/>
        <v>53520</v>
      </c>
      <c r="B380" s="14" t="str">
        <f t="shared" si="20"/>
        <v>2017111214520</v>
      </c>
      <c r="C380" s="8" t="str">
        <f t="shared" si="21"/>
        <v>20171112</v>
      </c>
      <c r="D380" s="8">
        <v>2017</v>
      </c>
      <c r="E380" s="8">
        <v>11</v>
      </c>
      <c r="F380" s="8">
        <v>12</v>
      </c>
      <c r="G380" s="8">
        <v>14</v>
      </c>
      <c r="H380" s="8">
        <v>52</v>
      </c>
      <c r="I380" s="8">
        <v>0</v>
      </c>
      <c r="J380" s="8">
        <v>989</v>
      </c>
      <c r="K380" s="8" t="s">
        <v>37</v>
      </c>
      <c r="L380" s="8" t="e">
        <f>IF(#REF!=#REF!,IF(K380="Stroke",IF(K381="Stroke",IF((J381-J380)&lt;0,1000+J381-J380,J381-J380),""),""),"")</f>
        <v>#REF!</v>
      </c>
      <c r="M380" s="8" t="s">
        <v>21</v>
      </c>
      <c r="N380" s="8" t="s">
        <v>27</v>
      </c>
      <c r="O380" s="8">
        <v>45</v>
      </c>
      <c r="P380" s="8" t="e">
        <f>IF(#REF!=#REF!,IF(K380="Stroke",IF(K381="Stroke",IF(#REF!=#REF!,IF(Q380=Q381,IF((J381-J380)&lt;0,1000+J381-J380-O380,J381-J380-O380),""),""),""),""),"")</f>
        <v>#REF!</v>
      </c>
      <c r="Q380" s="8">
        <v>1</v>
      </c>
      <c r="R380" s="8" t="e">
        <f>IF(#REF!&lt;&gt;#REF!,COUNTIFS($K$112:$K$1378,$K$112,#REF!,#REF!),"")</f>
        <v>#REF!</v>
      </c>
      <c r="S380" s="8" t="e">
        <f>IF(AND(#REF!&lt;&gt;#REF!,#REF!=#REF!,M380="positive",M381="negative"),1,"")</f>
        <v>#REF!</v>
      </c>
      <c r="T380" s="8" t="e">
        <f>IF(AND(#REF!=#REF!,K:K="stroke",M:M="positive",S380&lt;&gt;"1"),1,"")</f>
        <v>#REF!</v>
      </c>
      <c r="U380" s="8" t="e">
        <f>IF((AND(R380&lt;&gt;"",W380&lt;&gt;1,K:K="stroke",M:M="negative",#REF!=#REF!)),IF(W380&lt;&gt;0,"",1),"")</f>
        <v>#REF!</v>
      </c>
      <c r="V380" s="8" t="e">
        <f t="shared" ref="V380:V411" si="23">IF(R380="","",(SUM(S380:U380)+W380))</f>
        <v>#REF!</v>
      </c>
      <c r="W380" s="8" t="e">
        <f>IF(#REF!&lt;&gt;#REF!,COUNTIFS($K$112:$K$1378,"up",#REF!,#REF!),"")</f>
        <v>#REF!</v>
      </c>
      <c r="X380" s="8" t="e">
        <f>IF(#REF!&lt;&gt;#REF!,COUNTIFS($K$112:$K$1378,"SRS",#REF!,#REF!),"")</f>
        <v>#REF!</v>
      </c>
      <c r="Y380" s="8" t="e">
        <f>IF(R380&lt;&gt;"",IF(R380=1,"",COUNTIFS($O$112:$O$1378,"&gt;40",#REF!,#REF!)),"")</f>
        <v>#REF!</v>
      </c>
      <c r="Z380" s="8"/>
      <c r="AA380" s="8"/>
      <c r="AB380" s="8"/>
      <c r="AC380" s="8"/>
      <c r="AD380" s="8"/>
      <c r="AE380" s="8"/>
      <c r="AF380" s="8"/>
      <c r="AG380" s="8"/>
      <c r="AH380" s="8"/>
    </row>
    <row r="381" spans="1:34" x14ac:dyDescent="0.25">
      <c r="A381" s="7">
        <f t="shared" si="19"/>
        <v>53615</v>
      </c>
      <c r="B381" s="11" t="str">
        <f t="shared" si="20"/>
        <v>20171112145335</v>
      </c>
      <c r="C381" s="7" t="str">
        <f t="shared" si="21"/>
        <v>20171112</v>
      </c>
      <c r="D381" s="7">
        <v>2017</v>
      </c>
      <c r="E381" s="7">
        <v>11</v>
      </c>
      <c r="F381" s="7">
        <v>12</v>
      </c>
      <c r="G381" s="7">
        <v>14</v>
      </c>
      <c r="H381" s="7">
        <v>53</v>
      </c>
      <c r="I381" s="7">
        <v>35</v>
      </c>
      <c r="J381" s="7">
        <v>469</v>
      </c>
      <c r="K381" s="7" t="s">
        <v>26</v>
      </c>
      <c r="L381" s="7" t="e">
        <f>IF(#REF!=#REF!,IF(K381="Stroke",IF(K382="Stroke",IF((J382-J381)&lt;0,1000+J382-J381,J382-J381),""),""),"")</f>
        <v>#REF!</v>
      </c>
      <c r="M381" s="7" t="s">
        <v>21</v>
      </c>
      <c r="N381" s="7" t="s">
        <v>64</v>
      </c>
      <c r="O381" s="7">
        <v>17</v>
      </c>
      <c r="P381" s="7" t="e">
        <f>IF(#REF!=#REF!,IF(K381="Stroke",IF(K382="Stroke",IF(#REF!=#REF!,IF(Q381=Q382,IF((J382-J381)&lt;0,1000+J382-J381-O381,J382-J381-O381),""),""),""),""),"")</f>
        <v>#REF!</v>
      </c>
      <c r="Q381" s="7">
        <v>1</v>
      </c>
      <c r="R381" s="7" t="e">
        <f>IF(#REF!&lt;&gt;#REF!,COUNTIFS($K$112:$K$1378,$K$112,#REF!,#REF!),"")</f>
        <v>#REF!</v>
      </c>
      <c r="S381" s="7" t="e">
        <f>IF(AND(#REF!&lt;&gt;#REF!,#REF!=#REF!,M381="positive",M382="negative"),1,"")</f>
        <v>#REF!</v>
      </c>
      <c r="T381" s="7" t="e">
        <f>IF(AND(#REF!=#REF!,K:K="stroke",M:M="positive",S381&lt;&gt;"1"),1,"")</f>
        <v>#REF!</v>
      </c>
      <c r="U381" s="7" t="e">
        <f>IF((AND(R381&lt;&gt;"",W381&lt;&gt;1,K:K="stroke",M:M="negative",#REF!=#REF!)),IF(W381&lt;&gt;0,"",1),"")</f>
        <v>#REF!</v>
      </c>
      <c r="V381" s="7" t="e">
        <f t="shared" si="23"/>
        <v>#REF!</v>
      </c>
      <c r="W381" s="7" t="e">
        <f>IF(#REF!&lt;&gt;#REF!,COUNTIFS($K$112:$K$1378,"up",#REF!,#REF!),"")</f>
        <v>#REF!</v>
      </c>
      <c r="X381" s="7" t="e">
        <f>IF(#REF!&lt;&gt;#REF!,COUNTIFS($K$112:$K$1378,"SRS",#REF!,#REF!),"")</f>
        <v>#REF!</v>
      </c>
      <c r="Y381" s="7" t="e">
        <f>IF(R381&lt;&gt;"",IF(R381=1,"",COUNTIFS($O$112:$O$1378,"&gt;40",#REF!,#REF!)),"")</f>
        <v>#REF!</v>
      </c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x14ac:dyDescent="0.25">
      <c r="A382" s="16">
        <f t="shared" si="19"/>
        <v>53615</v>
      </c>
      <c r="B382" s="18" t="str">
        <f t="shared" si="20"/>
        <v>20171112145335</v>
      </c>
      <c r="C382" s="8" t="str">
        <f t="shared" si="21"/>
        <v>20171112</v>
      </c>
      <c r="D382" s="8">
        <v>2017</v>
      </c>
      <c r="E382" s="8">
        <v>11</v>
      </c>
      <c r="F382" s="8">
        <v>12</v>
      </c>
      <c r="G382" s="8">
        <v>14</v>
      </c>
      <c r="H382" s="8">
        <v>53</v>
      </c>
      <c r="I382" s="16">
        <v>35</v>
      </c>
      <c r="J382" s="16">
        <v>575</v>
      </c>
      <c r="K382" s="16" t="s">
        <v>26</v>
      </c>
      <c r="L382" s="8" t="e">
        <f>IF(#REF!=#REF!,IF(K382="Stroke",IF(K383="Stroke",IF((J383-J382)&lt;0,1000+J383-J382,J383-J382),""),""),"")</f>
        <v>#REF!</v>
      </c>
      <c r="M382" s="16" t="s">
        <v>21</v>
      </c>
      <c r="N382" s="16" t="s">
        <v>27</v>
      </c>
      <c r="O382" s="16">
        <v>651</v>
      </c>
      <c r="P382" s="8" t="e">
        <f>IF(#REF!=#REF!,IF(K382="Stroke",IF(K383="Stroke",IF(#REF!=#REF!,IF(Q382=Q383,IF((J383-J382)&lt;0,1000+J383-J382-O382,J383-J382-O382),""),""),""),""),"")</f>
        <v>#REF!</v>
      </c>
      <c r="Q382" s="16">
        <v>2</v>
      </c>
      <c r="R382" s="8" t="e">
        <f>IF(#REF!&lt;&gt;#REF!,COUNTIFS($K$112:$K$1378,$K$112,#REF!,#REF!),"")</f>
        <v>#REF!</v>
      </c>
      <c r="S382" s="8" t="e">
        <f>IF(AND(#REF!&lt;&gt;#REF!,#REF!=#REF!,M382="positive",M383="negative"),1,"")</f>
        <v>#REF!</v>
      </c>
      <c r="T382" s="8" t="e">
        <f>IF(AND(#REF!=#REF!,K:K="stroke",M:M="positive",S382&lt;&gt;"1"),1,"")</f>
        <v>#REF!</v>
      </c>
      <c r="U382" s="8" t="e">
        <f>IF((AND(R382&lt;&gt;"",W382&lt;&gt;1,K:K="stroke",M:M="negative",#REF!=#REF!)),IF(W382&lt;&gt;0,"",1),"")</f>
        <v>#REF!</v>
      </c>
      <c r="V382" s="8" t="e">
        <f t="shared" si="23"/>
        <v>#REF!</v>
      </c>
      <c r="W382" s="8" t="e">
        <f>IF(#REF!&lt;&gt;#REF!,COUNTIFS($K$112:$K$1378,"up",#REF!,#REF!),"")</f>
        <v>#REF!</v>
      </c>
      <c r="X382" s="8" t="e">
        <f>IF(#REF!&lt;&gt;#REF!,COUNTIFS($K$112:$K$1378,"SRS",#REF!,#REF!),"")</f>
        <v>#REF!</v>
      </c>
      <c r="Y382" s="8" t="e">
        <f>IF(R382&lt;&gt;"",IF(R382=1,"",COUNTIFS($O$112:$O$1378,"&gt;40",#REF!,#REF!)),"")</f>
        <v>#REF!</v>
      </c>
      <c r="Z382" s="16"/>
      <c r="AA382" s="16"/>
      <c r="AB382" s="16"/>
      <c r="AC382" s="16"/>
      <c r="AD382" s="16"/>
      <c r="AE382" s="16"/>
      <c r="AF382" s="16"/>
      <c r="AG382" s="16"/>
      <c r="AH382" s="16"/>
    </row>
    <row r="383" spans="1:34" s="7" customFormat="1" x14ac:dyDescent="0.25">
      <c r="A383" s="8">
        <f t="shared" si="19"/>
        <v>53615</v>
      </c>
      <c r="B383" s="14" t="str">
        <f t="shared" si="20"/>
        <v>20171112145335</v>
      </c>
      <c r="C383" s="8" t="str">
        <f t="shared" si="21"/>
        <v>20171112</v>
      </c>
      <c r="D383" s="8">
        <v>2017</v>
      </c>
      <c r="E383" s="8">
        <v>11</v>
      </c>
      <c r="F383" s="8">
        <v>12</v>
      </c>
      <c r="G383" s="8">
        <v>14</v>
      </c>
      <c r="H383" s="8">
        <v>53</v>
      </c>
      <c r="I383" s="8">
        <v>35</v>
      </c>
      <c r="J383" s="8">
        <v>855</v>
      </c>
      <c r="K383" s="8" t="s">
        <v>29</v>
      </c>
      <c r="L383" s="8" t="e">
        <f>IF(#REF!=#REF!,IF(K383="Stroke",IF(K384="Stroke",IF((J384-J383)&lt;0,1000+J384-J383,J384-J383),""),""),"")</f>
        <v>#REF!</v>
      </c>
      <c r="M383" s="8" t="s">
        <v>21</v>
      </c>
      <c r="N383" s="8" t="s">
        <v>27</v>
      </c>
      <c r="O383" s="8">
        <v>0</v>
      </c>
      <c r="P383" s="8" t="e">
        <f>IF(#REF!=#REF!,IF(K383="Stroke",IF(K384="Stroke",IF(#REF!=#REF!,IF(Q383=Q384,IF((J384-J383)&lt;0,1000+J384-J383-O383,J384-J383-O383),""),""),""),""),"")</f>
        <v>#REF!</v>
      </c>
      <c r="Q383" s="8">
        <v>2</v>
      </c>
      <c r="R383" s="8" t="e">
        <f>IF(#REF!&lt;&gt;#REF!,COUNTIFS($K$112:$K$1378,$K$112,#REF!,#REF!),"")</f>
        <v>#REF!</v>
      </c>
      <c r="S383" s="8" t="e">
        <f>IF(AND(#REF!&lt;&gt;#REF!,#REF!=#REF!,M383="positive",M384="negative"),1,"")</f>
        <v>#REF!</v>
      </c>
      <c r="T383" s="8" t="e">
        <f>IF(AND(#REF!=#REF!,K:K="stroke",M:M="positive",S383&lt;&gt;"1"),1,"")</f>
        <v>#REF!</v>
      </c>
      <c r="U383" s="8" t="e">
        <f>IF((AND(R383&lt;&gt;"",W383&lt;&gt;1,K:K="stroke",M:M="negative",#REF!=#REF!)),IF(W383&lt;&gt;0,"",1),"")</f>
        <v>#REF!</v>
      </c>
      <c r="V383" s="8" t="e">
        <f t="shared" si="23"/>
        <v>#REF!</v>
      </c>
      <c r="W383" s="8" t="e">
        <f>IF(#REF!&lt;&gt;#REF!,COUNTIFS($K$112:$K$1378,"up",#REF!,#REF!),"")</f>
        <v>#REF!</v>
      </c>
      <c r="X383" s="8" t="e">
        <f>IF(#REF!&lt;&gt;#REF!,COUNTIFS($K$112:$K$1378,"SRS",#REF!,#REF!),"")</f>
        <v>#REF!</v>
      </c>
      <c r="Y383" s="8" t="e">
        <f>IF(R383&lt;&gt;"",IF(R383=1,"",COUNTIFS($O$112:$O$1378,"&gt;40",#REF!,#REF!)),"")</f>
        <v>#REF!</v>
      </c>
      <c r="Z383" s="8"/>
      <c r="AA383" s="8"/>
      <c r="AB383" s="8"/>
      <c r="AC383" s="8"/>
      <c r="AD383" s="8"/>
      <c r="AE383" s="8"/>
      <c r="AF383" s="8"/>
      <c r="AG383" s="8"/>
      <c r="AH383" s="8"/>
    </row>
    <row r="384" spans="1:34" x14ac:dyDescent="0.25">
      <c r="A384" s="8">
        <f t="shared" si="19"/>
        <v>53615</v>
      </c>
      <c r="B384" s="14" t="str">
        <f t="shared" si="20"/>
        <v>20171112145335</v>
      </c>
      <c r="C384" s="8" t="str">
        <f t="shared" si="21"/>
        <v>20171112</v>
      </c>
      <c r="D384" s="8">
        <v>2017</v>
      </c>
      <c r="E384" s="8">
        <v>11</v>
      </c>
      <c r="F384" s="8">
        <v>12</v>
      </c>
      <c r="G384" s="8">
        <v>14</v>
      </c>
      <c r="H384" s="8">
        <v>53</v>
      </c>
      <c r="I384" s="8">
        <v>35</v>
      </c>
      <c r="J384" s="8">
        <v>986</v>
      </c>
      <c r="K384" s="8" t="s">
        <v>29</v>
      </c>
      <c r="L384" s="8" t="e">
        <f>IF(#REF!=#REF!,IF(K384="Stroke",IF(K385="Stroke",IF((J385-J384)&lt;0,1000+J385-J384,J385-J384),""),""),"")</f>
        <v>#REF!</v>
      </c>
      <c r="M384" s="8" t="s">
        <v>21</v>
      </c>
      <c r="N384" s="8" t="s">
        <v>27</v>
      </c>
      <c r="O384" s="8">
        <v>0</v>
      </c>
      <c r="P384" s="8" t="e">
        <f>IF(#REF!=#REF!,IF(K384="Stroke",IF(K385="Stroke",IF(#REF!=#REF!,IF(Q384=Q385,IF((J385-J384)&lt;0,1000+J385-J384-O384,J385-J384-O384),""),""),""),""),"")</f>
        <v>#REF!</v>
      </c>
      <c r="Q384" s="8">
        <v>2</v>
      </c>
      <c r="R384" s="8" t="e">
        <f>IF(#REF!&lt;&gt;#REF!,COUNTIFS($K$112:$K$1378,$K$112,#REF!,#REF!),"")</f>
        <v>#REF!</v>
      </c>
      <c r="S384" s="8" t="e">
        <f>IF(AND(#REF!&lt;&gt;#REF!,#REF!=#REF!,M384="positive",M385="negative"),1,"")</f>
        <v>#REF!</v>
      </c>
      <c r="T384" s="8" t="e">
        <f>IF(AND(#REF!=#REF!,K:K="stroke",M:M="positive",S384&lt;&gt;"1"),1,"")</f>
        <v>#REF!</v>
      </c>
      <c r="U384" s="8" t="e">
        <f>IF((AND(R384&lt;&gt;"",W384&lt;&gt;1,K:K="stroke",M:M="negative",#REF!=#REF!)),IF(W384&lt;&gt;0,"",1),"")</f>
        <v>#REF!</v>
      </c>
      <c r="V384" s="8" t="e">
        <f t="shared" si="23"/>
        <v>#REF!</v>
      </c>
      <c r="W384" s="8" t="e">
        <f>IF(#REF!&lt;&gt;#REF!,COUNTIFS($K$112:$K$1378,"up",#REF!,#REF!),"")</f>
        <v>#REF!</v>
      </c>
      <c r="X384" s="8" t="e">
        <f>IF(#REF!&lt;&gt;#REF!,COUNTIFS($K$112:$K$1378,"SRS",#REF!,#REF!),"")</f>
        <v>#REF!</v>
      </c>
      <c r="Y384" s="8" t="e">
        <f>IF(R384&lt;&gt;"",IF(R384=1,"",COUNTIFS($O$112:$O$1378,"&gt;40",#REF!,#REF!)),"")</f>
        <v>#REF!</v>
      </c>
      <c r="Z384" s="8"/>
      <c r="AA384" s="8"/>
      <c r="AB384" s="8"/>
      <c r="AC384" s="8"/>
      <c r="AD384" s="8"/>
      <c r="AE384" s="8"/>
      <c r="AF384" s="8"/>
      <c r="AG384" s="8"/>
      <c r="AH384" s="8"/>
    </row>
    <row r="385" spans="1:34" x14ac:dyDescent="0.25">
      <c r="A385" s="8">
        <f t="shared" ref="A385:A448" si="24">I385+(H385*60)+(G385*3600)</f>
        <v>53616</v>
      </c>
      <c r="B385" s="14" t="str">
        <f t="shared" ref="B385:B448" si="25">CONCATENATE(D385,E385,F385,G385,H385,I385)</f>
        <v>20171112145336</v>
      </c>
      <c r="C385" s="8" t="str">
        <f t="shared" ref="C385:C418" si="26">CONCATENATE(D385,E385,F385)</f>
        <v>20171112</v>
      </c>
      <c r="D385" s="8">
        <v>2017</v>
      </c>
      <c r="E385" s="8">
        <v>11</v>
      </c>
      <c r="F385" s="8">
        <v>12</v>
      </c>
      <c r="G385" s="8">
        <v>14</v>
      </c>
      <c r="H385" s="8">
        <v>53</v>
      </c>
      <c r="I385" s="8">
        <v>36</v>
      </c>
      <c r="J385" s="17">
        <v>31</v>
      </c>
      <c r="K385" s="8" t="s">
        <v>29</v>
      </c>
      <c r="L385" s="8" t="e">
        <f>IF(#REF!=#REF!,IF(K385="Stroke",IF(K386="Stroke",IF((J386-J385)&lt;0,1000+J386-J385,J386-J385),""),""),"")</f>
        <v>#REF!</v>
      </c>
      <c r="M385" s="8" t="s">
        <v>21</v>
      </c>
      <c r="N385" s="8" t="s">
        <v>27</v>
      </c>
      <c r="O385" s="8">
        <v>0</v>
      </c>
      <c r="P385" s="8" t="e">
        <f>IF(#REF!=#REF!,IF(K385="Stroke",IF(K386="Stroke",IF(#REF!=#REF!,IF(Q385=Q386,IF((J386-J385)&lt;0,1000+J386-J385-O385,J386-J385-O385),""),""),""),""),"")</f>
        <v>#REF!</v>
      </c>
      <c r="Q385" s="8">
        <v>2</v>
      </c>
      <c r="R385" s="8" t="e">
        <f>IF(#REF!&lt;&gt;#REF!,COUNTIFS($K$112:$K$1378,$K$112,#REF!,#REF!),"")</f>
        <v>#REF!</v>
      </c>
      <c r="S385" s="8" t="e">
        <f>IF(AND(#REF!&lt;&gt;#REF!,#REF!=#REF!,M385="positive",M386="negative"),1,"")</f>
        <v>#REF!</v>
      </c>
      <c r="T385" s="8" t="e">
        <f>IF(AND(#REF!=#REF!,K:K="stroke",M:M="positive",S385&lt;&gt;"1"),1,"")</f>
        <v>#REF!</v>
      </c>
      <c r="U385" s="8" t="e">
        <f>IF((AND(R385&lt;&gt;"",W385&lt;&gt;1,K:K="stroke",M:M="negative",#REF!=#REF!)),IF(W385&lt;&gt;0,"",1),"")</f>
        <v>#REF!</v>
      </c>
      <c r="V385" s="8" t="e">
        <f t="shared" si="23"/>
        <v>#REF!</v>
      </c>
      <c r="W385" s="8" t="e">
        <f>IF(#REF!&lt;&gt;#REF!,COUNTIFS($K$112:$K$1378,"up",#REF!,#REF!),"")</f>
        <v>#REF!</v>
      </c>
      <c r="X385" s="8" t="e">
        <f>IF(#REF!&lt;&gt;#REF!,COUNTIFS($K$112:$K$1378,"SRS",#REF!,#REF!),"")</f>
        <v>#REF!</v>
      </c>
      <c r="Y385" s="8" t="e">
        <f>IF(R385&lt;&gt;"",IF(R385=1,"",COUNTIFS($O$112:$O$1378,"&gt;40",#REF!,#REF!)),"")</f>
        <v>#REF!</v>
      </c>
      <c r="Z385" s="8"/>
      <c r="AA385" s="8"/>
      <c r="AB385" s="8"/>
      <c r="AC385" s="8"/>
      <c r="AD385" s="8"/>
      <c r="AE385" s="8"/>
      <c r="AF385" s="8"/>
      <c r="AG385" s="8"/>
      <c r="AH385" s="8"/>
    </row>
    <row r="386" spans="1:34" x14ac:dyDescent="0.25">
      <c r="A386" s="7">
        <f t="shared" si="24"/>
        <v>47447</v>
      </c>
      <c r="B386" s="11" t="str">
        <f t="shared" si="25"/>
        <v>20171113131047</v>
      </c>
      <c r="C386" s="24" t="str">
        <f t="shared" si="26"/>
        <v>20171113</v>
      </c>
      <c r="D386" s="7">
        <v>2017</v>
      </c>
      <c r="E386" s="7">
        <v>11</v>
      </c>
      <c r="F386" s="7">
        <v>13</v>
      </c>
      <c r="G386" s="7">
        <v>13</v>
      </c>
      <c r="H386" s="7">
        <v>10</v>
      </c>
      <c r="I386" s="7">
        <v>47</v>
      </c>
      <c r="J386" s="7">
        <v>769</v>
      </c>
      <c r="K386" s="7" t="s">
        <v>37</v>
      </c>
      <c r="L386" s="7" t="e">
        <f>IF(#REF!=#REF!,IF(K386="Stroke",IF(K387="Stroke",IF((J387-J386)&lt;0,1000+J387-J386,J387-J386),""),""),"")</f>
        <v>#REF!</v>
      </c>
      <c r="M386" s="7" t="s">
        <v>21</v>
      </c>
      <c r="N386" s="7" t="s">
        <v>27</v>
      </c>
      <c r="O386" s="7">
        <v>6</v>
      </c>
      <c r="P386" s="7" t="e">
        <f>IF(#REF!=#REF!,IF(K386="Stroke",IF(K387="Stroke",IF(#REF!=#REF!,IF(Q386=Q387,IF((J387-J386)&lt;0,1000+J387-J386-O386,J387-J386-O386),""),""),""),""),"")</f>
        <v>#REF!</v>
      </c>
      <c r="Q386" s="7">
        <v>1</v>
      </c>
      <c r="R386" s="7" t="e">
        <f>IF(#REF!&lt;&gt;#REF!,COUNTIFS($K$112:$K$1378,$K$112,#REF!,#REF!),"")</f>
        <v>#REF!</v>
      </c>
      <c r="S386" s="7" t="e">
        <f>IF(AND(#REF!&lt;&gt;#REF!,#REF!=#REF!,M386="positive",M387="negative"),1,"")</f>
        <v>#REF!</v>
      </c>
      <c r="T386" s="7" t="e">
        <f>IF(AND(#REF!=#REF!,K:K="stroke",M:M="positive",S386&lt;&gt;"1"),1,"")</f>
        <v>#REF!</v>
      </c>
      <c r="U386" s="7" t="e">
        <f>IF((AND(R386&lt;&gt;"",W386&lt;&gt;1,K:K="stroke",M:M="negative",#REF!=#REF!)),IF(W386&lt;&gt;0,"",1),"")</f>
        <v>#REF!</v>
      </c>
      <c r="V386" s="7" t="e">
        <f t="shared" si="23"/>
        <v>#REF!</v>
      </c>
      <c r="W386" s="7" t="e">
        <f>IF(#REF!&lt;&gt;#REF!,COUNTIFS($K$112:$K$1378,"up",#REF!,#REF!),"")</f>
        <v>#REF!</v>
      </c>
      <c r="X386" s="7" t="e">
        <f>IF(#REF!&lt;&gt;#REF!,COUNTIFS($K$112:$K$1378,"SRS",#REF!,#REF!),"")</f>
        <v>#REF!</v>
      </c>
      <c r="Y386" s="7" t="e">
        <f>IF(R386&lt;&gt;"",IF(R386=1,"",COUNTIFS($O$112:$O$1378,"&gt;40",#REF!,#REF!)),"")</f>
        <v>#REF!</v>
      </c>
      <c r="Z386" s="7" t="s">
        <v>65</v>
      </c>
      <c r="AA386" s="7"/>
      <c r="AB386" s="7"/>
      <c r="AC386" s="7"/>
      <c r="AD386" s="7"/>
      <c r="AE386" s="7"/>
      <c r="AF386" s="7"/>
      <c r="AG386" s="7"/>
      <c r="AH386" s="7"/>
    </row>
    <row r="387" spans="1:34" x14ac:dyDescent="0.25">
      <c r="A387" s="8">
        <f t="shared" si="24"/>
        <v>47447</v>
      </c>
      <c r="B387" s="14" t="str">
        <f t="shared" si="25"/>
        <v>20171113131047</v>
      </c>
      <c r="C387" s="25" t="str">
        <f t="shared" si="26"/>
        <v>20171113</v>
      </c>
      <c r="D387" s="8">
        <v>2017</v>
      </c>
      <c r="E387" s="8">
        <v>11</v>
      </c>
      <c r="F387" s="8">
        <v>13</v>
      </c>
      <c r="G387" s="8">
        <v>13</v>
      </c>
      <c r="H387" s="8">
        <v>10</v>
      </c>
      <c r="I387" s="8">
        <v>47</v>
      </c>
      <c r="J387" s="8">
        <v>917</v>
      </c>
      <c r="K387" s="8" t="s">
        <v>37</v>
      </c>
      <c r="L387" s="8" t="e">
        <f>IF(#REF!=#REF!,IF(K387="Stroke",IF(K388="Stroke",IF((J388-J387)&lt;0,1000+J388-J387,J388-J387),""),""),"")</f>
        <v>#REF!</v>
      </c>
      <c r="M387" s="8" t="s">
        <v>21</v>
      </c>
      <c r="N387" s="8" t="s">
        <v>27</v>
      </c>
      <c r="O387" s="8">
        <v>5</v>
      </c>
      <c r="P387" s="8" t="e">
        <f>IF(#REF!=#REF!,IF(K387="Stroke",IF(K388="Stroke",IF(#REF!=#REF!,IF(Q387=Q388,IF((J388-J387)&lt;0,1000+J388-J387-O387,J388-J387-O387),""),""),""),""),"")</f>
        <v>#REF!</v>
      </c>
      <c r="Q387" s="8">
        <v>1</v>
      </c>
      <c r="R387" s="8" t="e">
        <f>IF(#REF!&lt;&gt;#REF!,COUNTIFS($K$112:$K$1378,$K$112,#REF!,#REF!),"")</f>
        <v>#REF!</v>
      </c>
      <c r="S387" s="8" t="e">
        <f>IF(AND(#REF!&lt;&gt;#REF!,#REF!=#REF!,M387="positive",M388="negative"),1,"")</f>
        <v>#REF!</v>
      </c>
      <c r="T387" s="8" t="e">
        <f>IF(AND(#REF!=#REF!,K:K="stroke",M:M="positive",S387&lt;&gt;"1"),1,"")</f>
        <v>#REF!</v>
      </c>
      <c r="U387" s="8" t="e">
        <f>IF((AND(R387&lt;&gt;"",W387&lt;&gt;1,K:K="stroke",M:M="negative",#REF!=#REF!)),IF(W387&lt;&gt;0,"",1),"")</f>
        <v>#REF!</v>
      </c>
      <c r="V387" s="8" t="e">
        <f t="shared" si="23"/>
        <v>#REF!</v>
      </c>
      <c r="W387" s="8" t="e">
        <f>IF(#REF!&lt;&gt;#REF!,COUNTIFS($K$112:$K$1378,"up",#REF!,#REF!),"")</f>
        <v>#REF!</v>
      </c>
      <c r="X387" s="8" t="e">
        <f>IF(#REF!&lt;&gt;#REF!,COUNTIFS($K$112:$K$1378,"SRS",#REF!,#REF!),"")</f>
        <v>#REF!</v>
      </c>
      <c r="Y387" s="8" t="e">
        <f>IF(R387&lt;&gt;"",IF(R387=1,"",COUNTIFS($O$112:$O$1378,"&gt;40",#REF!,#REF!)),"")</f>
        <v>#REF!</v>
      </c>
      <c r="Z387" s="8"/>
      <c r="AA387" s="8"/>
      <c r="AB387" s="8"/>
      <c r="AC387" s="8"/>
      <c r="AD387" s="8"/>
      <c r="AE387" s="8"/>
      <c r="AF387" s="8"/>
      <c r="AG387" s="8"/>
      <c r="AH387" s="8"/>
    </row>
    <row r="388" spans="1:34" x14ac:dyDescent="0.25">
      <c r="A388" s="8">
        <f t="shared" si="24"/>
        <v>47447</v>
      </c>
      <c r="B388" s="14" t="str">
        <f t="shared" si="25"/>
        <v>20171113131047</v>
      </c>
      <c r="C388" s="25" t="str">
        <f t="shared" si="26"/>
        <v>20171113</v>
      </c>
      <c r="D388" s="8">
        <v>2017</v>
      </c>
      <c r="E388" s="8">
        <v>11</v>
      </c>
      <c r="F388" s="8">
        <v>13</v>
      </c>
      <c r="G388" s="8">
        <v>13</v>
      </c>
      <c r="H388" s="8">
        <v>10</v>
      </c>
      <c r="I388" s="8">
        <v>47</v>
      </c>
      <c r="J388" s="8">
        <v>967</v>
      </c>
      <c r="K388" s="8" t="s">
        <v>37</v>
      </c>
      <c r="L388" s="8" t="e">
        <f>IF(#REF!=#REF!,IF(K388="Stroke",IF(K389="Stroke",IF((J389-J388)&lt;0,1000+J389-J388,J389-J388),""),""),"")</f>
        <v>#REF!</v>
      </c>
      <c r="M388" s="8" t="s">
        <v>21</v>
      </c>
      <c r="N388" s="8" t="s">
        <v>27</v>
      </c>
      <c r="O388" s="8">
        <v>128</v>
      </c>
      <c r="P388" s="8" t="e">
        <f>IF(#REF!=#REF!,IF(K388="Stroke",IF(K389="Stroke",IF(#REF!=#REF!,IF(Q388=Q389,IF((J389-J388)&lt;0,1000+J389-J388-O388,J389-J388-O388),""),""),""),""),"")</f>
        <v>#REF!</v>
      </c>
      <c r="Q388" s="8">
        <v>1</v>
      </c>
      <c r="R388" s="8" t="e">
        <f>IF(#REF!&lt;&gt;#REF!,COUNTIFS($K$112:$K$1378,$K$112,#REF!,#REF!),"")</f>
        <v>#REF!</v>
      </c>
      <c r="S388" s="8" t="e">
        <f>IF(AND(#REF!&lt;&gt;#REF!,#REF!=#REF!,M388="positive",M389="negative"),1,"")</f>
        <v>#REF!</v>
      </c>
      <c r="T388" s="8" t="e">
        <f>IF(AND(#REF!=#REF!,K:K="stroke",M:M="positive",S388&lt;&gt;"1"),1,"")</f>
        <v>#REF!</v>
      </c>
      <c r="U388" s="8" t="e">
        <f>IF((AND(R388&lt;&gt;"",W388&lt;&gt;1,K:K="stroke",M:M="negative",#REF!=#REF!)),IF(W388&lt;&gt;0,"",1),"")</f>
        <v>#REF!</v>
      </c>
      <c r="V388" s="8" t="e">
        <f t="shared" si="23"/>
        <v>#REF!</v>
      </c>
      <c r="W388" s="8" t="e">
        <f>IF(#REF!&lt;&gt;#REF!,COUNTIFS($K$112:$K$1378,"up",#REF!,#REF!),"")</f>
        <v>#REF!</v>
      </c>
      <c r="X388" s="8" t="e">
        <f>IF(#REF!&lt;&gt;#REF!,COUNTIFS($K$112:$K$1378,"SRS",#REF!,#REF!),"")</f>
        <v>#REF!</v>
      </c>
      <c r="Y388" s="8" t="e">
        <f>IF(R388&lt;&gt;"",IF(R388=1,"",COUNTIFS($O$112:$O$1378,"&gt;40",#REF!,#REF!)),"")</f>
        <v>#REF!</v>
      </c>
      <c r="Z388" s="8"/>
      <c r="AA388" s="8"/>
      <c r="AB388" s="8"/>
      <c r="AC388" s="8"/>
      <c r="AD388" s="8"/>
      <c r="AE388" s="8"/>
      <c r="AF388" s="8"/>
      <c r="AG388" s="8"/>
      <c r="AH388" s="8"/>
    </row>
    <row r="389" spans="1:34" x14ac:dyDescent="0.25">
      <c r="A389" s="7">
        <f t="shared" si="24"/>
        <v>48708</v>
      </c>
      <c r="B389" s="11" t="str">
        <f t="shared" si="25"/>
        <v>20171113133148</v>
      </c>
      <c r="C389" s="7" t="str">
        <f t="shared" si="26"/>
        <v>20171113</v>
      </c>
      <c r="D389" s="7">
        <v>2017</v>
      </c>
      <c r="E389" s="7">
        <v>11</v>
      </c>
      <c r="F389" s="7">
        <v>13</v>
      </c>
      <c r="G389" s="7">
        <v>13</v>
      </c>
      <c r="H389" s="7">
        <v>31</v>
      </c>
      <c r="I389" s="7">
        <v>48</v>
      </c>
      <c r="J389" s="7">
        <v>654</v>
      </c>
      <c r="K389" s="7" t="s">
        <v>37</v>
      </c>
      <c r="L389" s="7" t="e">
        <f>IF(#REF!=#REF!,IF(K389="Stroke",IF(K390="Stroke",IF((J390-J389)&lt;0,1000+J390-J389,J390-J389),""),""),"")</f>
        <v>#REF!</v>
      </c>
      <c r="M389" s="7" t="s">
        <v>21</v>
      </c>
      <c r="N389" s="7" t="s">
        <v>27</v>
      </c>
      <c r="O389" s="7">
        <v>307</v>
      </c>
      <c r="P389" s="7" t="e">
        <f>IF(#REF!=#REF!,IF(K389="Stroke",IF(K390="Stroke",IF(#REF!=#REF!,IF(Q389=Q390,IF((J390-J389)&lt;0,1000+J390-J389-O389,J390-J389-O389),""),""),""),""),"")</f>
        <v>#REF!</v>
      </c>
      <c r="Q389" s="7">
        <v>1</v>
      </c>
      <c r="R389" s="7" t="e">
        <f>IF(#REF!&lt;&gt;#REF!,COUNTIFS($K$112:$K$1378,$K$112,#REF!,#REF!),"")</f>
        <v>#REF!</v>
      </c>
      <c r="S389" s="7" t="e">
        <f>IF(AND(#REF!&lt;&gt;#REF!,#REF!=#REF!,M389="positive",M390="negative"),1,"")</f>
        <v>#REF!</v>
      </c>
      <c r="T389" s="7" t="e">
        <f>IF(AND(#REF!=#REF!,K:K="stroke",M:M="positive",S389&lt;&gt;"1"),1,"")</f>
        <v>#REF!</v>
      </c>
      <c r="U389" s="7" t="e">
        <f>IF((AND(R389&lt;&gt;"",W389&lt;&gt;1,K:K="stroke",M:M="negative",#REF!=#REF!)),IF(W389&lt;&gt;0,"",1),"")</f>
        <v>#REF!</v>
      </c>
      <c r="V389" s="7" t="e">
        <f t="shared" si="23"/>
        <v>#REF!</v>
      </c>
      <c r="W389" s="7" t="e">
        <f>IF(#REF!&lt;&gt;#REF!,COUNTIFS($K$112:$K$1378,"up",#REF!,#REF!),"")</f>
        <v>#REF!</v>
      </c>
      <c r="X389" s="7" t="e">
        <f>IF(#REF!&lt;&gt;#REF!,COUNTIFS($K$112:$K$1378,"SRS",#REF!,#REF!),"")</f>
        <v>#REF!</v>
      </c>
      <c r="Y389" s="7" t="e">
        <f>IF(R389&lt;&gt;"",IF(R389=1,"",COUNTIFS($O$112:$O$1378,"&gt;40",#REF!,#REF!)),"")</f>
        <v>#REF!</v>
      </c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x14ac:dyDescent="0.25">
      <c r="A390" s="16">
        <f t="shared" si="24"/>
        <v>48708</v>
      </c>
      <c r="B390" s="18" t="str">
        <f t="shared" si="25"/>
        <v>20171113133148</v>
      </c>
      <c r="C390" s="16" t="str">
        <f t="shared" si="26"/>
        <v>20171113</v>
      </c>
      <c r="D390" s="8">
        <v>2017</v>
      </c>
      <c r="E390" s="8">
        <v>11</v>
      </c>
      <c r="F390" s="8">
        <v>13</v>
      </c>
      <c r="G390" s="8">
        <v>13</v>
      </c>
      <c r="H390" s="16">
        <v>31</v>
      </c>
      <c r="I390" s="16">
        <v>48</v>
      </c>
      <c r="J390" s="16">
        <v>659</v>
      </c>
      <c r="K390" s="16" t="s">
        <v>29</v>
      </c>
      <c r="L390" s="8" t="e">
        <f>IF(#REF!=#REF!,IF(K390="Stroke",IF(K391="Stroke",IF((J391-J390)&lt;0,1000+J391-J390,J391-J390),""),""),"")</f>
        <v>#REF!</v>
      </c>
      <c r="M390" s="8" t="s">
        <v>21</v>
      </c>
      <c r="N390" s="8" t="s">
        <v>66</v>
      </c>
      <c r="O390" s="16">
        <v>0</v>
      </c>
      <c r="P390" s="8" t="e">
        <f>IF(#REF!=#REF!,IF(K390="Stroke",IF(K391="Stroke",IF(#REF!=#REF!,IF(Q390=Q391,IF((J391-J390)&lt;0,1000+J391-J390-O390,J391-J390-O390),""),""),""),""),"")</f>
        <v>#REF!</v>
      </c>
      <c r="Q390" s="16">
        <v>1</v>
      </c>
      <c r="R390" s="8" t="e">
        <f>IF(#REF!&lt;&gt;#REF!,COUNTIFS($K$112:$K$1378,$K$112,#REF!,#REF!),"")</f>
        <v>#REF!</v>
      </c>
      <c r="S390" s="8" t="e">
        <f>IF(AND(#REF!&lt;&gt;#REF!,#REF!=#REF!,M390="positive",M391="negative"),1,"")</f>
        <v>#REF!</v>
      </c>
      <c r="T390" s="8" t="e">
        <f>IF(AND(#REF!=#REF!,K:K="stroke",M:M="positive",S390&lt;&gt;"1"),1,"")</f>
        <v>#REF!</v>
      </c>
      <c r="U390" s="8" t="e">
        <f>IF((AND(R390&lt;&gt;"",W390&lt;&gt;1,K:K="stroke",M:M="negative",#REF!=#REF!)),IF(W390&lt;&gt;0,"",1),"")</f>
        <v>#REF!</v>
      </c>
      <c r="V390" s="8" t="e">
        <f t="shared" si="23"/>
        <v>#REF!</v>
      </c>
      <c r="W390" s="8" t="e">
        <f>IF(#REF!&lt;&gt;#REF!,COUNTIFS($K$112:$K$1378,"up",#REF!,#REF!),"")</f>
        <v>#REF!</v>
      </c>
      <c r="X390" s="8" t="e">
        <f>IF(#REF!&lt;&gt;#REF!,COUNTIFS($K$112:$K$1378,"SRS",#REF!,#REF!),"")</f>
        <v>#REF!</v>
      </c>
      <c r="Y390" s="8" t="e">
        <f>IF(R390&lt;&gt;"",IF(R390=1,"",COUNTIFS($O$112:$O$1378,"&gt;40",#REF!,#REF!)),"")</f>
        <v>#REF!</v>
      </c>
      <c r="Z390" s="16"/>
      <c r="AA390" s="16"/>
      <c r="AB390" s="16"/>
      <c r="AC390" s="16"/>
      <c r="AD390" s="16"/>
      <c r="AE390" s="16"/>
      <c r="AF390" s="16"/>
      <c r="AG390" s="16"/>
      <c r="AH390" s="16"/>
    </row>
    <row r="391" spans="1:34" x14ac:dyDescent="0.25">
      <c r="A391" s="16">
        <f t="shared" si="24"/>
        <v>48708</v>
      </c>
      <c r="B391" s="18" t="str">
        <f t="shared" si="25"/>
        <v>20171113133148</v>
      </c>
      <c r="C391" s="16" t="str">
        <f t="shared" si="26"/>
        <v>20171113</v>
      </c>
      <c r="D391" s="8">
        <v>2017</v>
      </c>
      <c r="E391" s="8">
        <v>11</v>
      </c>
      <c r="F391" s="8">
        <v>13</v>
      </c>
      <c r="G391" s="8">
        <v>13</v>
      </c>
      <c r="H391" s="16">
        <v>31</v>
      </c>
      <c r="I391" s="16">
        <v>48</v>
      </c>
      <c r="J391" s="16">
        <v>664</v>
      </c>
      <c r="K391" s="16" t="s">
        <v>29</v>
      </c>
      <c r="L391" s="8" t="e">
        <f>IF(#REF!=#REF!,IF(K391="Stroke",IF(K392="Stroke",IF((J392-J391)&lt;0,1000+J392-J391,J392-J391),""),""),"")</f>
        <v>#REF!</v>
      </c>
      <c r="M391" s="8" t="s">
        <v>21</v>
      </c>
      <c r="N391" s="8" t="s">
        <v>66</v>
      </c>
      <c r="O391" s="16">
        <v>0</v>
      </c>
      <c r="P391" s="8" t="e">
        <f>IF(#REF!=#REF!,IF(K391="Stroke",IF(K392="Stroke",IF(#REF!=#REF!,IF(Q391=Q392,IF((J392-J391)&lt;0,1000+J392-J391-O391,J392-J391-O391),""),""),""),""),"")</f>
        <v>#REF!</v>
      </c>
      <c r="Q391" s="16">
        <v>1</v>
      </c>
      <c r="R391" s="8" t="e">
        <f>IF(#REF!&lt;&gt;#REF!,COUNTIFS($K$112:$K$1378,$K$112,#REF!,#REF!),"")</f>
        <v>#REF!</v>
      </c>
      <c r="S391" s="8" t="e">
        <f>IF(AND(#REF!&lt;&gt;#REF!,#REF!=#REF!,M391="positive",M392="negative"),1,"")</f>
        <v>#REF!</v>
      </c>
      <c r="T391" s="8" t="e">
        <f>IF(AND(#REF!=#REF!,K:K="stroke",M:M="positive",S391&lt;&gt;"1"),1,"")</f>
        <v>#REF!</v>
      </c>
      <c r="U391" s="8" t="e">
        <f>IF((AND(R391&lt;&gt;"",W391&lt;&gt;1,K:K="stroke",M:M="negative",#REF!=#REF!)),IF(W391&lt;&gt;0,"",1),"")</f>
        <v>#REF!</v>
      </c>
      <c r="V391" s="8" t="e">
        <f t="shared" si="23"/>
        <v>#REF!</v>
      </c>
      <c r="W391" s="8" t="e">
        <f>IF(#REF!&lt;&gt;#REF!,COUNTIFS($K$112:$K$1378,"up",#REF!,#REF!),"")</f>
        <v>#REF!</v>
      </c>
      <c r="X391" s="8" t="e">
        <f>IF(#REF!&lt;&gt;#REF!,COUNTIFS($K$112:$K$1378,"SRS",#REF!,#REF!),"")</f>
        <v>#REF!</v>
      </c>
      <c r="Y391" s="8" t="e">
        <f>IF(R391&lt;&gt;"",IF(R391=1,"",COUNTIFS($O$112:$O$1378,"&gt;40",#REF!,#REF!)),"")</f>
        <v>#REF!</v>
      </c>
      <c r="Z391" s="16" t="s">
        <v>67</v>
      </c>
      <c r="AA391" s="16"/>
      <c r="AB391" s="16"/>
      <c r="AC391" s="16"/>
      <c r="AD391" s="16"/>
      <c r="AE391" s="16"/>
      <c r="AF391" s="16"/>
      <c r="AG391" s="16"/>
      <c r="AH391" s="16"/>
    </row>
    <row r="392" spans="1:34" x14ac:dyDescent="0.25">
      <c r="A392" s="16">
        <f t="shared" si="24"/>
        <v>48708</v>
      </c>
      <c r="B392" s="18" t="str">
        <f t="shared" si="25"/>
        <v>20171113133148</v>
      </c>
      <c r="C392" s="16" t="str">
        <f t="shared" si="26"/>
        <v>20171113</v>
      </c>
      <c r="D392" s="8">
        <v>2017</v>
      </c>
      <c r="E392" s="8">
        <v>11</v>
      </c>
      <c r="F392" s="8">
        <v>13</v>
      </c>
      <c r="G392" s="8">
        <v>13</v>
      </c>
      <c r="H392" s="16">
        <v>31</v>
      </c>
      <c r="I392" s="16">
        <v>48</v>
      </c>
      <c r="J392" s="16">
        <v>721</v>
      </c>
      <c r="K392" s="16" t="s">
        <v>29</v>
      </c>
      <c r="L392" s="8" t="e">
        <f>IF(#REF!=#REF!,IF(K392="Stroke",IF(K393="Stroke",IF((J393-J392)&lt;0,1000+J393-J392,J393-J392),""),""),"")</f>
        <v>#REF!</v>
      </c>
      <c r="M392" s="8" t="s">
        <v>21</v>
      </c>
      <c r="N392" s="8" t="s">
        <v>66</v>
      </c>
      <c r="O392" s="16">
        <v>0</v>
      </c>
      <c r="P392" s="8" t="e">
        <f>IF(#REF!=#REF!,IF(K392="Stroke",IF(K393="Stroke",IF(#REF!=#REF!,IF(Q392=Q393,IF((J393-J392)&lt;0,1000+J393-J392-O392,J393-J392-O392),""),""),""),""),"")</f>
        <v>#REF!</v>
      </c>
      <c r="Q392" s="16">
        <v>1</v>
      </c>
      <c r="R392" s="8" t="e">
        <f>IF(#REF!&lt;&gt;#REF!,COUNTIFS($K$112:$K$1378,$K$112,#REF!,#REF!),"")</f>
        <v>#REF!</v>
      </c>
      <c r="S392" s="8" t="e">
        <f>IF(AND(#REF!&lt;&gt;#REF!,#REF!=#REF!,M392="positive",M393="negative"),1,"")</f>
        <v>#REF!</v>
      </c>
      <c r="T392" s="8" t="e">
        <f>IF(AND(#REF!=#REF!,K:K="stroke",M:M="positive",S392&lt;&gt;"1"),1,"")</f>
        <v>#REF!</v>
      </c>
      <c r="U392" s="8" t="e">
        <f>IF((AND(R392&lt;&gt;"",W392&lt;&gt;1,K:K="stroke",M:M="negative",#REF!=#REF!)),IF(W392&lt;&gt;0,"",1),"")</f>
        <v>#REF!</v>
      </c>
      <c r="V392" s="8" t="e">
        <f t="shared" si="23"/>
        <v>#REF!</v>
      </c>
      <c r="W392" s="8" t="e">
        <f>IF(#REF!&lt;&gt;#REF!,COUNTIFS($K$112:$K$1378,"up",#REF!,#REF!),"")</f>
        <v>#REF!</v>
      </c>
      <c r="X392" s="8" t="e">
        <f>IF(#REF!&lt;&gt;#REF!,COUNTIFS($K$112:$K$1378,"SRS",#REF!,#REF!),"")</f>
        <v>#REF!</v>
      </c>
      <c r="Y392" s="8" t="e">
        <f>IF(R392&lt;&gt;"",IF(R392=1,"",COUNTIFS($O$112:$O$1378,"&gt;40",#REF!,#REF!)),"")</f>
        <v>#REF!</v>
      </c>
      <c r="Z392" s="16"/>
      <c r="AA392" s="16"/>
      <c r="AB392" s="16"/>
      <c r="AC392" s="16"/>
      <c r="AD392" s="16"/>
      <c r="AE392" s="16"/>
      <c r="AF392" s="16"/>
      <c r="AG392" s="16"/>
      <c r="AH392" s="16"/>
    </row>
    <row r="393" spans="1:34" x14ac:dyDescent="0.25">
      <c r="A393" s="8">
        <f t="shared" si="24"/>
        <v>48708</v>
      </c>
      <c r="B393" s="14" t="str">
        <f t="shared" si="25"/>
        <v>20171113133148</v>
      </c>
      <c r="C393" s="16" t="str">
        <f t="shared" si="26"/>
        <v>20171113</v>
      </c>
      <c r="D393" s="8">
        <v>2017</v>
      </c>
      <c r="E393" s="8">
        <v>11</v>
      </c>
      <c r="F393" s="8">
        <v>13</v>
      </c>
      <c r="G393" s="8">
        <v>13</v>
      </c>
      <c r="H393" s="8">
        <v>31</v>
      </c>
      <c r="I393" s="8">
        <v>48</v>
      </c>
      <c r="J393" s="8">
        <v>999</v>
      </c>
      <c r="K393" s="8" t="s">
        <v>37</v>
      </c>
      <c r="L393" s="8" t="e">
        <f>IF(#REF!=#REF!,IF(K393="Stroke",IF(K394="Stroke",IF((J394-J393)&lt;0,1000+J394-J393,J394-J393),""),""),"")</f>
        <v>#REF!</v>
      </c>
      <c r="M393" s="8" t="s">
        <v>21</v>
      </c>
      <c r="N393" s="8" t="s">
        <v>66</v>
      </c>
      <c r="O393" s="8">
        <v>22</v>
      </c>
      <c r="P393" s="8" t="e">
        <f>IF(#REF!=#REF!,IF(K393="Stroke",IF(K394="Stroke",IF(#REF!=#REF!,IF(Q393=Q394,IF((J394-J393)&lt;0,1000+J394-J393-O393,J394-J393-O393),""),""),""),""),"")</f>
        <v>#REF!</v>
      </c>
      <c r="Q393" s="8">
        <v>1</v>
      </c>
      <c r="R393" s="8" t="e">
        <f>IF(#REF!&lt;&gt;#REF!,COUNTIFS($K$112:$K$1378,$K$112,#REF!,#REF!),"")</f>
        <v>#REF!</v>
      </c>
      <c r="S393" s="8" t="e">
        <f>IF(AND(#REF!&lt;&gt;#REF!,#REF!=#REF!,M393="positive",M394="negative"),1,"")</f>
        <v>#REF!</v>
      </c>
      <c r="T393" s="8" t="e">
        <f>IF(AND(#REF!=#REF!,K:K="stroke",M:M="positive",S393&lt;&gt;"1"),1,"")</f>
        <v>#REF!</v>
      </c>
      <c r="U393" s="8" t="e">
        <f>IF((AND(R393&lt;&gt;"",W393&lt;&gt;1,K:K="stroke",M:M="negative",#REF!=#REF!)),IF(W393&lt;&gt;0,"",1),"")</f>
        <v>#REF!</v>
      </c>
      <c r="V393" s="8" t="e">
        <f t="shared" si="23"/>
        <v>#REF!</v>
      </c>
      <c r="W393" s="8" t="e">
        <f>IF(#REF!&lt;&gt;#REF!,COUNTIFS($K$112:$K$1378,"up",#REF!,#REF!),"")</f>
        <v>#REF!</v>
      </c>
      <c r="X393" s="8" t="e">
        <f>IF(#REF!&lt;&gt;#REF!,COUNTIFS($K$112:$K$1378,"SRS",#REF!,#REF!),"")</f>
        <v>#REF!</v>
      </c>
      <c r="Y393" s="8" t="e">
        <f>IF(R393&lt;&gt;"",IF(R393=1,"",COUNTIFS($O$112:$O$1378,"&gt;40",#REF!,#REF!)),"")</f>
        <v>#REF!</v>
      </c>
      <c r="Z393" s="8"/>
      <c r="AA393" s="8"/>
      <c r="AB393" s="8"/>
      <c r="AC393" s="8"/>
      <c r="AD393" s="8"/>
      <c r="AE393" s="8"/>
      <c r="AF393" s="8"/>
      <c r="AG393" s="8"/>
      <c r="AH393" s="8"/>
    </row>
    <row r="394" spans="1:34" s="7" customFormat="1" x14ac:dyDescent="0.25">
      <c r="A394" s="7">
        <f t="shared" si="24"/>
        <v>71452</v>
      </c>
      <c r="B394" s="11" t="str">
        <f t="shared" si="25"/>
        <v>20171114195052</v>
      </c>
      <c r="C394" s="7" t="str">
        <f t="shared" si="26"/>
        <v>20171114</v>
      </c>
      <c r="D394" s="7">
        <v>2017</v>
      </c>
      <c r="E394" s="7">
        <v>11</v>
      </c>
      <c r="F394" s="7">
        <v>14</v>
      </c>
      <c r="G394" s="7">
        <v>19</v>
      </c>
      <c r="H394" s="7">
        <v>50</v>
      </c>
      <c r="I394" s="7">
        <v>52</v>
      </c>
      <c r="J394" s="7">
        <v>973</v>
      </c>
      <c r="K394" s="7" t="s">
        <v>37</v>
      </c>
      <c r="L394" s="7" t="e">
        <f>IF(#REF!=#REF!,IF(K394="Stroke",IF(K395="Stroke",IF((J395-J394)&lt;0,1000+J395-J394,J395-J394),""),""),"")</f>
        <v>#REF!</v>
      </c>
      <c r="M394" s="7" t="s">
        <v>21</v>
      </c>
      <c r="N394" s="7" t="s">
        <v>27</v>
      </c>
      <c r="O394" s="7">
        <v>13</v>
      </c>
      <c r="P394" s="7" t="e">
        <f>IF(#REF!=#REF!,IF(K394="Stroke",IF(K395="Stroke",IF(#REF!=#REF!,IF(Q394=Q395,IF((J395-J394)&lt;0,1000+J395-J394-O394,J395-J394-O394),""),""),""),""),"")</f>
        <v>#REF!</v>
      </c>
      <c r="Q394" s="7">
        <v>1</v>
      </c>
      <c r="R394" s="7" t="e">
        <f>IF(#REF!&lt;&gt;#REF!,COUNTIFS($K$112:$K$1378,$K$112,#REF!,#REF!),"")</f>
        <v>#REF!</v>
      </c>
      <c r="S394" s="7" t="e">
        <f>IF(AND(#REF!&lt;&gt;#REF!,#REF!=#REF!,M394="positive",M395="negative"),1,"")</f>
        <v>#REF!</v>
      </c>
      <c r="T394" s="7" t="e">
        <f>IF(AND(#REF!=#REF!,K:K="stroke",M:M="positive",S394&lt;&gt;"1"),1,"")</f>
        <v>#REF!</v>
      </c>
      <c r="U394" s="7" t="e">
        <f>IF((AND(R394&lt;&gt;"",W394&lt;&gt;1,K:K="stroke",M:M="negative",#REF!=#REF!)),IF(W394&lt;&gt;0,"",1),"")</f>
        <v>#REF!</v>
      </c>
      <c r="V394" s="7" t="e">
        <f t="shared" si="23"/>
        <v>#REF!</v>
      </c>
      <c r="W394" s="7" t="e">
        <f>IF(#REF!&lt;&gt;#REF!,COUNTIFS($K$112:$K$1378,"up",#REF!,#REF!),"")</f>
        <v>#REF!</v>
      </c>
      <c r="X394" s="7" t="e">
        <f>IF(#REF!&lt;&gt;#REF!,COUNTIFS($K$112:$K$1378,"SRS",#REF!,#REF!),"")</f>
        <v>#REF!</v>
      </c>
      <c r="Y394" s="7" t="e">
        <f>IF(R394&lt;&gt;"",IF(R394=1,"",COUNTIFS($O$112:$O$1378,"&gt;40",#REF!,#REF!)),"")</f>
        <v>#REF!</v>
      </c>
      <c r="Z394" s="7" t="s">
        <v>68</v>
      </c>
    </row>
    <row r="395" spans="1:34" x14ac:dyDescent="0.25">
      <c r="A395" s="7">
        <f t="shared" si="24"/>
        <v>71669</v>
      </c>
      <c r="B395" s="11" t="str">
        <f t="shared" si="25"/>
        <v>20171114195429</v>
      </c>
      <c r="C395" s="7" t="str">
        <f t="shared" si="26"/>
        <v>20171114</v>
      </c>
      <c r="D395" s="7">
        <v>2017</v>
      </c>
      <c r="E395" s="7">
        <v>11</v>
      </c>
      <c r="F395" s="7">
        <v>14</v>
      </c>
      <c r="G395" s="7">
        <v>19</v>
      </c>
      <c r="H395" s="7">
        <v>54</v>
      </c>
      <c r="I395" s="7">
        <v>29</v>
      </c>
      <c r="J395" s="7">
        <v>303</v>
      </c>
      <c r="K395" s="7" t="s">
        <v>37</v>
      </c>
      <c r="L395" s="7" t="e">
        <f>IF(#REF!=#REF!,IF(K395="Stroke",IF(K396="Stroke",IF((J396-J395)&lt;0,1000+J396-J395,J396-J395),""),""),"")</f>
        <v>#REF!</v>
      </c>
      <c r="M395" s="7" t="s">
        <v>21</v>
      </c>
      <c r="N395" s="7" t="s">
        <v>64</v>
      </c>
      <c r="O395" s="7">
        <v>9</v>
      </c>
      <c r="P395" s="7" t="e">
        <f>IF(#REF!=#REF!,IF(K395="Stroke",IF(K396="Stroke",IF(#REF!=#REF!,IF(Q395=Q396,IF((J396-J395)&lt;0,1000+J396-J395-O395,J396-J395-O395),""),""),""),""),"")</f>
        <v>#REF!</v>
      </c>
      <c r="Q395" s="7">
        <v>1</v>
      </c>
      <c r="R395" s="7" t="e">
        <f>IF(#REF!&lt;&gt;#REF!,COUNTIFS($K$112:$K$1378,$K$112,#REF!,#REF!),"")</f>
        <v>#REF!</v>
      </c>
      <c r="S395" s="7" t="e">
        <f>IF(AND(#REF!&lt;&gt;#REF!,#REF!=#REF!,M395="positive",M396="negative"),1,"")</f>
        <v>#REF!</v>
      </c>
      <c r="T395" s="7" t="e">
        <f>IF(AND(#REF!=#REF!,K:K="stroke",M:M="positive",S395&lt;&gt;"1"),1,"")</f>
        <v>#REF!</v>
      </c>
      <c r="U395" s="7" t="e">
        <f>IF((AND(R395&lt;&gt;"",W395&lt;&gt;1,K:K="stroke",M:M="negative",#REF!=#REF!)),IF(W395&lt;&gt;0,"",1),"")</f>
        <v>#REF!</v>
      </c>
      <c r="V395" s="7" t="e">
        <f t="shared" si="23"/>
        <v>#REF!</v>
      </c>
      <c r="W395" s="7" t="e">
        <f>IF(#REF!&lt;&gt;#REF!,COUNTIFS($K$112:$K$1378,"up",#REF!,#REF!),"")</f>
        <v>#REF!</v>
      </c>
      <c r="X395" s="7" t="e">
        <f>IF(#REF!&lt;&gt;#REF!,COUNTIFS($K$112:$K$1378,"SRS",#REF!,#REF!),"")</f>
        <v>#REF!</v>
      </c>
      <c r="Y395" s="7" t="e">
        <f>IF(R395&lt;&gt;"",IF(R395=1,"",COUNTIFS($O$112:$O$1378,"&gt;40",#REF!,#REF!)),"")</f>
        <v>#REF!</v>
      </c>
      <c r="Z395" s="7" t="s">
        <v>69</v>
      </c>
      <c r="AA395" s="7"/>
      <c r="AB395" s="7"/>
      <c r="AC395" s="7"/>
      <c r="AD395" s="7"/>
      <c r="AE395" s="7"/>
      <c r="AF395" s="7"/>
      <c r="AG395" s="7"/>
      <c r="AH395" s="7"/>
    </row>
    <row r="396" spans="1:34" x14ac:dyDescent="0.25">
      <c r="A396" s="7">
        <f t="shared" si="24"/>
        <v>72083</v>
      </c>
      <c r="B396" s="11" t="str">
        <f t="shared" si="25"/>
        <v>2017111420123</v>
      </c>
      <c r="C396" s="7" t="str">
        <f t="shared" si="26"/>
        <v>20171114</v>
      </c>
      <c r="D396" s="7">
        <v>2017</v>
      </c>
      <c r="E396" s="7">
        <v>11</v>
      </c>
      <c r="F396" s="7">
        <v>14</v>
      </c>
      <c r="G396" s="7">
        <v>20</v>
      </c>
      <c r="H396" s="7">
        <v>1</v>
      </c>
      <c r="I396" s="7">
        <v>23</v>
      </c>
      <c r="J396" s="7">
        <v>621</v>
      </c>
      <c r="K396" s="7" t="s">
        <v>37</v>
      </c>
      <c r="L396" s="7" t="e">
        <f>IF(#REF!=#REF!,IF(K396="Stroke",IF(K397="Stroke",IF((J397-J396)&lt;0,1000+J397-J396,J397-J396),""),""),"")</f>
        <v>#REF!</v>
      </c>
      <c r="M396" s="7" t="s">
        <v>21</v>
      </c>
      <c r="N396" s="7" t="s">
        <v>66</v>
      </c>
      <c r="O396" s="7">
        <v>1</v>
      </c>
      <c r="P396" s="7" t="e">
        <f>IF(#REF!=#REF!,IF(K396="Stroke",IF(K397="Stroke",IF(#REF!=#REF!,IF(Q396=Q397,IF((J397-J396)&lt;0,1000+J397-J396-O396,J397-J396-O396),""),""),""),""),"")</f>
        <v>#REF!</v>
      </c>
      <c r="Q396" s="7">
        <v>1</v>
      </c>
      <c r="R396" s="7" t="e">
        <f>IF(#REF!&lt;&gt;#REF!,COUNTIFS($K$112:$K$1378,$K$112,#REF!,#REF!),"")</f>
        <v>#REF!</v>
      </c>
      <c r="S396" s="7" t="e">
        <f>IF(AND(#REF!&lt;&gt;#REF!,#REF!=#REF!,M396="positive",M397="negative"),1,"")</f>
        <v>#REF!</v>
      </c>
      <c r="T396" s="7" t="e">
        <f>IF(AND(#REF!=#REF!,K:K="stroke",M:M="positive",S396&lt;&gt;"1"),1,"")</f>
        <v>#REF!</v>
      </c>
      <c r="U396" s="7" t="e">
        <f>IF((AND(R396&lt;&gt;"",W396&lt;&gt;1,K:K="stroke",M:M="negative",#REF!=#REF!)),IF(W396&lt;&gt;0,"",1),"")</f>
        <v>#REF!</v>
      </c>
      <c r="V396" s="7" t="e">
        <f t="shared" si="23"/>
        <v>#REF!</v>
      </c>
      <c r="W396" s="7" t="e">
        <f>IF(#REF!&lt;&gt;#REF!,COUNTIFS($K$112:$K$1378,"up",#REF!,#REF!),"")</f>
        <v>#REF!</v>
      </c>
      <c r="X396" s="7" t="e">
        <f>IF(#REF!&lt;&gt;#REF!,COUNTIFS($K$112:$K$1378,"SRS",#REF!,#REF!),"")</f>
        <v>#REF!</v>
      </c>
      <c r="Y396" s="7" t="e">
        <f>IF(R396&lt;&gt;"",IF(R396=1,"",COUNTIFS($O$112:$O$1378,"&gt;40",#REF!,#REF!)),"")</f>
        <v>#REF!</v>
      </c>
      <c r="Z396" s="7" t="s">
        <v>70</v>
      </c>
      <c r="AA396" s="7"/>
      <c r="AB396" s="7"/>
      <c r="AC396" s="7"/>
      <c r="AD396" s="7"/>
      <c r="AE396" s="7"/>
      <c r="AF396" s="7"/>
      <c r="AG396" s="7"/>
      <c r="AH396" s="7"/>
    </row>
    <row r="397" spans="1:34" x14ac:dyDescent="0.25">
      <c r="A397" s="8">
        <f t="shared" si="24"/>
        <v>72083</v>
      </c>
      <c r="B397" s="14" t="str">
        <f t="shared" si="25"/>
        <v>2017111420123</v>
      </c>
      <c r="C397" s="8" t="str">
        <f t="shared" si="26"/>
        <v>20171114</v>
      </c>
      <c r="D397" s="8">
        <v>2017</v>
      </c>
      <c r="E397" s="8">
        <v>11</v>
      </c>
      <c r="F397" s="8">
        <v>14</v>
      </c>
      <c r="G397" s="8">
        <v>20</v>
      </c>
      <c r="H397" s="8">
        <v>1</v>
      </c>
      <c r="I397" s="8">
        <v>23</v>
      </c>
      <c r="J397" s="8">
        <v>638</v>
      </c>
      <c r="K397" s="8" t="s">
        <v>37</v>
      </c>
      <c r="L397" s="8" t="e">
        <f>IF(#REF!=#REF!,IF(K397="Stroke",IF(K398="Stroke",IF((J398-J397)&lt;0,1000+J398-J397,J398-J397),""),""),"")</f>
        <v>#REF!</v>
      </c>
      <c r="M397" s="8" t="s">
        <v>21</v>
      </c>
      <c r="N397" s="8" t="s">
        <v>27</v>
      </c>
      <c r="O397" s="8">
        <v>1</v>
      </c>
      <c r="P397" s="8" t="e">
        <f>IF(#REF!=#REF!,IF(K397="Stroke",IF(K398="Stroke",IF(#REF!=#REF!,IF(Q397=Q398,IF((J398-J397)&lt;0,1000+J398-J397-O397,J398-J397-O397),""),""),""),""),"")</f>
        <v>#REF!</v>
      </c>
      <c r="Q397" s="8">
        <v>1</v>
      </c>
      <c r="R397" s="8" t="e">
        <f>IF(#REF!&lt;&gt;#REF!,COUNTIFS($K$112:$K$1378,$K$112,#REF!,#REF!),"")</f>
        <v>#REF!</v>
      </c>
      <c r="S397" s="8" t="e">
        <f>IF(AND(#REF!&lt;&gt;#REF!,#REF!=#REF!,M397="positive",M398="negative"),1,"")</f>
        <v>#REF!</v>
      </c>
      <c r="T397" s="8" t="e">
        <f>IF(AND(#REF!=#REF!,K:K="stroke",M:M="positive",S397&lt;&gt;"1"),1,"")</f>
        <v>#REF!</v>
      </c>
      <c r="U397" s="8" t="e">
        <f>IF((AND(R397&lt;&gt;"",W397&lt;&gt;1,K:K="stroke",M:M="negative",#REF!=#REF!)),IF(W397&lt;&gt;0,"",1),"")</f>
        <v>#REF!</v>
      </c>
      <c r="V397" s="8" t="e">
        <f t="shared" si="23"/>
        <v>#REF!</v>
      </c>
      <c r="W397" s="8" t="e">
        <f>IF(#REF!&lt;&gt;#REF!,COUNTIFS($K$112:$K$1378,"up",#REF!,#REF!),"")</f>
        <v>#REF!</v>
      </c>
      <c r="X397" s="8" t="e">
        <f>IF(#REF!&lt;&gt;#REF!,COUNTIFS($K$112:$K$1378,"SRS",#REF!,#REF!),"")</f>
        <v>#REF!</v>
      </c>
      <c r="Y397" s="8" t="e">
        <f>IF(R397&lt;&gt;"",IF(R397=1,"",COUNTIFS($O$112:$O$1378,"&gt;40",#REF!,#REF!)),"")</f>
        <v>#REF!</v>
      </c>
      <c r="Z397" s="8"/>
      <c r="AA397" s="8"/>
      <c r="AB397" s="8"/>
      <c r="AC397" s="8"/>
      <c r="AD397" s="8"/>
      <c r="AE397" s="8"/>
      <c r="AF397" s="8"/>
      <c r="AG397" s="8"/>
      <c r="AH397" s="8"/>
    </row>
    <row r="398" spans="1:34" x14ac:dyDescent="0.25">
      <c r="A398" s="8">
        <f t="shared" si="24"/>
        <v>72083</v>
      </c>
      <c r="B398" s="14" t="str">
        <f t="shared" si="25"/>
        <v>2017111420123</v>
      </c>
      <c r="C398" s="8" t="str">
        <f t="shared" si="26"/>
        <v>20171114</v>
      </c>
      <c r="D398" s="8">
        <v>2017</v>
      </c>
      <c r="E398" s="8">
        <v>11</v>
      </c>
      <c r="F398" s="8">
        <v>14</v>
      </c>
      <c r="G398" s="8">
        <v>20</v>
      </c>
      <c r="H398" s="8">
        <v>1</v>
      </c>
      <c r="I398" s="8">
        <v>23</v>
      </c>
      <c r="J398" s="8">
        <v>664</v>
      </c>
      <c r="K398" s="8" t="s">
        <v>37</v>
      </c>
      <c r="L398" s="8" t="e">
        <f>IF(#REF!=#REF!,IF(K398="Stroke",IF(K399="Stroke",IF((J399-J398)&lt;0,1000+J399-J398,J399-J398),""),""),"")</f>
        <v>#REF!</v>
      </c>
      <c r="M398" s="8" t="s">
        <v>21</v>
      </c>
      <c r="N398" s="8" t="s">
        <v>66</v>
      </c>
      <c r="O398" s="8">
        <v>1</v>
      </c>
      <c r="P398" s="8" t="e">
        <f>IF(#REF!=#REF!,IF(K398="Stroke",IF(K399="Stroke",IF(#REF!=#REF!,IF(Q398=Q399,IF((J399-J398)&lt;0,1000+J399-J398-O398,J399-J398-O398),""),""),""),""),"")</f>
        <v>#REF!</v>
      </c>
      <c r="Q398" s="8">
        <v>1</v>
      </c>
      <c r="R398" s="8" t="e">
        <f>IF(#REF!&lt;&gt;#REF!,COUNTIFS($K$112:$K$1378,$K$112,#REF!,#REF!),"")</f>
        <v>#REF!</v>
      </c>
      <c r="S398" s="8" t="e">
        <f>IF(AND(#REF!&lt;&gt;#REF!,#REF!=#REF!,M398="positive",M399="negative"),1,"")</f>
        <v>#REF!</v>
      </c>
      <c r="T398" s="8" t="e">
        <f>IF(AND(#REF!=#REF!,K:K="stroke",M:M="positive",S398&lt;&gt;"1"),1,"")</f>
        <v>#REF!</v>
      </c>
      <c r="U398" s="8" t="e">
        <f>IF((AND(R398&lt;&gt;"",W398&lt;&gt;1,K:K="stroke",M:M="negative",#REF!=#REF!)),IF(W398&lt;&gt;0,"",1),"")</f>
        <v>#REF!</v>
      </c>
      <c r="V398" s="8" t="e">
        <f t="shared" si="23"/>
        <v>#REF!</v>
      </c>
      <c r="W398" s="8" t="e">
        <f>IF(#REF!&lt;&gt;#REF!,COUNTIFS($K$112:$K$1378,"up",#REF!,#REF!),"")</f>
        <v>#REF!</v>
      </c>
      <c r="X398" s="8" t="e">
        <f>IF(#REF!&lt;&gt;#REF!,COUNTIFS($K$112:$K$1378,"SRS",#REF!,#REF!),"")</f>
        <v>#REF!</v>
      </c>
      <c r="Y398" s="8" t="e">
        <f>IF(R398&lt;&gt;"",IF(R398=1,"",COUNTIFS($O$112:$O$1378,"&gt;40",#REF!,#REF!)),"")</f>
        <v>#REF!</v>
      </c>
      <c r="Z398" s="8"/>
      <c r="AA398" s="8"/>
      <c r="AB398" s="8"/>
      <c r="AC398" s="8"/>
      <c r="AD398" s="8"/>
      <c r="AE398" s="8"/>
      <c r="AF398" s="8"/>
      <c r="AG398" s="8"/>
      <c r="AH398" s="8"/>
    </row>
    <row r="399" spans="1:34" x14ac:dyDescent="0.25">
      <c r="A399" s="8">
        <f t="shared" si="24"/>
        <v>72083</v>
      </c>
      <c r="B399" s="14" t="str">
        <f t="shared" si="25"/>
        <v>2017111420123</v>
      </c>
      <c r="C399" s="8" t="str">
        <f t="shared" si="26"/>
        <v>20171114</v>
      </c>
      <c r="D399" s="8">
        <v>2017</v>
      </c>
      <c r="E399" s="8">
        <v>11</v>
      </c>
      <c r="F399" s="8">
        <v>14</v>
      </c>
      <c r="G399" s="8">
        <v>20</v>
      </c>
      <c r="H399" s="8">
        <v>1</v>
      </c>
      <c r="I399" s="8">
        <v>23</v>
      </c>
      <c r="J399" s="8">
        <v>712</v>
      </c>
      <c r="K399" s="8" t="s">
        <v>37</v>
      </c>
      <c r="L399" s="8" t="e">
        <f>IF(#REF!=#REF!,IF(K399="Stroke",IF(K400="Stroke",IF((J400-J399)&lt;0,1000+J400-J399,J400-J399),""),""),"")</f>
        <v>#REF!</v>
      </c>
      <c r="M399" s="8" t="s">
        <v>21</v>
      </c>
      <c r="N399" s="8" t="s">
        <v>66</v>
      </c>
      <c r="O399" s="8">
        <v>1</v>
      </c>
      <c r="P399" s="8" t="e">
        <f>IF(#REF!=#REF!,IF(K399="Stroke",IF(K400="Stroke",IF(#REF!=#REF!,IF(Q399=Q400,IF((J400-J399)&lt;0,1000+J400-J399-O399,J400-J399-O399),""),""),""),""),"")</f>
        <v>#REF!</v>
      </c>
      <c r="Q399" s="8">
        <v>1</v>
      </c>
      <c r="R399" s="8" t="e">
        <f>IF(#REF!&lt;&gt;#REF!,COUNTIFS($K$112:$K$1378,$K$112,#REF!,#REF!),"")</f>
        <v>#REF!</v>
      </c>
      <c r="S399" s="8" t="e">
        <f>IF(AND(#REF!&lt;&gt;#REF!,#REF!=#REF!,M399="positive",M400="negative"),1,"")</f>
        <v>#REF!</v>
      </c>
      <c r="T399" s="8" t="e">
        <f>IF(AND(#REF!=#REF!,K:K="stroke",M:M="positive",S399&lt;&gt;"1"),1,"")</f>
        <v>#REF!</v>
      </c>
      <c r="U399" s="8" t="e">
        <f>IF((AND(R399&lt;&gt;"",W399&lt;&gt;1,K:K="stroke",M:M="negative",#REF!=#REF!)),IF(W399&lt;&gt;0,"",1),"")</f>
        <v>#REF!</v>
      </c>
      <c r="V399" s="8" t="e">
        <f t="shared" si="23"/>
        <v>#REF!</v>
      </c>
      <c r="W399" s="8" t="e">
        <f>IF(#REF!&lt;&gt;#REF!,COUNTIFS($K$112:$K$1378,"up",#REF!,#REF!),"")</f>
        <v>#REF!</v>
      </c>
      <c r="X399" s="8" t="e">
        <f>IF(#REF!&lt;&gt;#REF!,COUNTIFS($K$112:$K$1378,"SRS",#REF!,#REF!),"")</f>
        <v>#REF!</v>
      </c>
      <c r="Y399" s="8" t="e">
        <f>IF(R399&lt;&gt;"",IF(R399=1,"",COUNTIFS($O$112:$O$1378,"&gt;40",#REF!,#REF!)),"")</f>
        <v>#REF!</v>
      </c>
      <c r="Z399" s="8"/>
      <c r="AA399" s="8"/>
      <c r="AB399" s="8"/>
      <c r="AC399" s="8"/>
      <c r="AD399" s="8"/>
      <c r="AE399" s="8"/>
      <c r="AF399" s="8"/>
      <c r="AG399" s="8"/>
      <c r="AH399" s="8"/>
    </row>
    <row r="400" spans="1:34" s="7" customFormat="1" x14ac:dyDescent="0.25">
      <c r="A400" s="8">
        <f t="shared" si="24"/>
        <v>72083</v>
      </c>
      <c r="B400" s="14" t="str">
        <f t="shared" si="25"/>
        <v>2017111420123</v>
      </c>
      <c r="C400" s="8" t="str">
        <f t="shared" si="26"/>
        <v>20171114</v>
      </c>
      <c r="D400" s="8">
        <v>2017</v>
      </c>
      <c r="E400" s="8">
        <v>11</v>
      </c>
      <c r="F400" s="8">
        <v>14</v>
      </c>
      <c r="G400" s="8">
        <v>20</v>
      </c>
      <c r="H400" s="8">
        <v>1</v>
      </c>
      <c r="I400" s="8">
        <v>23</v>
      </c>
      <c r="J400" s="8">
        <v>760</v>
      </c>
      <c r="K400" s="8" t="s">
        <v>37</v>
      </c>
      <c r="L400" s="8" t="e">
        <f>IF(#REF!=#REF!,IF(K400="Stroke",IF(K401="Stroke",IF((J401-J400)&lt;0,1000+J401-J400,J401-J400),""),""),"")</f>
        <v>#REF!</v>
      </c>
      <c r="M400" s="8" t="s">
        <v>21</v>
      </c>
      <c r="N400" s="8" t="s">
        <v>66</v>
      </c>
      <c r="O400" s="8">
        <v>1</v>
      </c>
      <c r="P400" s="8" t="e">
        <f>IF(#REF!=#REF!,IF(K400="Stroke",IF(K401="Stroke",IF(#REF!=#REF!,IF(Q400=Q401,IF((J401-J400)&lt;0,1000+J401-J400-O400,J401-J400-O400),""),""),""),""),"")</f>
        <v>#REF!</v>
      </c>
      <c r="Q400" s="8">
        <v>1</v>
      </c>
      <c r="R400" s="8" t="e">
        <f>IF(#REF!&lt;&gt;#REF!,COUNTIFS($K$112:$K$1378,$K$112,#REF!,#REF!),"")</f>
        <v>#REF!</v>
      </c>
      <c r="S400" s="8" t="e">
        <f>IF(AND(#REF!&lt;&gt;#REF!,#REF!=#REF!,M400="positive",M401="negative"),1,"")</f>
        <v>#REF!</v>
      </c>
      <c r="T400" s="8" t="e">
        <f>IF(AND(#REF!=#REF!,K:K="stroke",M:M="positive",S400&lt;&gt;"1"),1,"")</f>
        <v>#REF!</v>
      </c>
      <c r="U400" s="8" t="e">
        <f>IF((AND(R400&lt;&gt;"",W400&lt;&gt;1,K:K="stroke",M:M="negative",#REF!=#REF!)),IF(W400&lt;&gt;0,"",1),"")</f>
        <v>#REF!</v>
      </c>
      <c r="V400" s="8" t="e">
        <f t="shared" si="23"/>
        <v>#REF!</v>
      </c>
      <c r="W400" s="8" t="e">
        <f>IF(#REF!&lt;&gt;#REF!,COUNTIFS($K$112:$K$1378,"up",#REF!,#REF!),"")</f>
        <v>#REF!</v>
      </c>
      <c r="X400" s="8" t="e">
        <f>IF(#REF!&lt;&gt;#REF!,COUNTIFS($K$112:$K$1378,"SRS",#REF!,#REF!),"")</f>
        <v>#REF!</v>
      </c>
      <c r="Y400" s="8" t="e">
        <f>IF(R400&lt;&gt;"",IF(R400=1,"",COUNTIFS($O$112:$O$1378,"&gt;40",#REF!,#REF!)),"")</f>
        <v>#REF!</v>
      </c>
      <c r="Z400" s="8"/>
      <c r="AA400" s="8"/>
      <c r="AB400" s="8"/>
      <c r="AC400" s="8"/>
      <c r="AD400" s="8"/>
      <c r="AE400" s="8"/>
      <c r="AF400" s="8"/>
      <c r="AG400" s="8"/>
      <c r="AH400" s="8"/>
    </row>
    <row r="401" spans="1:34" x14ac:dyDescent="0.25">
      <c r="A401" s="8">
        <f t="shared" si="24"/>
        <v>72083</v>
      </c>
      <c r="B401" s="14" t="str">
        <f t="shared" si="25"/>
        <v>2017111420123</v>
      </c>
      <c r="C401" s="8" t="str">
        <f t="shared" si="26"/>
        <v>20171114</v>
      </c>
      <c r="D401" s="8">
        <v>2017</v>
      </c>
      <c r="E401" s="8">
        <v>11</v>
      </c>
      <c r="F401" s="8">
        <v>14</v>
      </c>
      <c r="G401" s="8">
        <v>20</v>
      </c>
      <c r="H401" s="8">
        <v>1</v>
      </c>
      <c r="I401" s="8">
        <v>23</v>
      </c>
      <c r="J401" s="8">
        <v>800</v>
      </c>
      <c r="K401" s="8" t="s">
        <v>37</v>
      </c>
      <c r="L401" s="8" t="e">
        <f>IF(#REF!=#REF!,IF(K401="Stroke",IF(K402="Stroke",IF((J402-J401)&lt;0,1000+J402-J401,J402-J401),""),""),"")</f>
        <v>#REF!</v>
      </c>
      <c r="M401" s="8" t="s">
        <v>21</v>
      </c>
      <c r="N401" s="8" t="s">
        <v>27</v>
      </c>
      <c r="O401" s="8">
        <v>1</v>
      </c>
      <c r="P401" s="8" t="e">
        <f>IF(#REF!=#REF!,IF(K401="Stroke",IF(K402="Stroke",IF(#REF!=#REF!,IF(Q401=Q402,IF((J402-J401)&lt;0,1000+J402-J401-O401,J402-J401-O401),""),""),""),""),"")</f>
        <v>#REF!</v>
      </c>
      <c r="Q401" s="8">
        <v>1</v>
      </c>
      <c r="R401" s="8" t="e">
        <f>IF(#REF!&lt;&gt;#REF!,COUNTIFS($K$112:$K$1378,$K$112,#REF!,#REF!),"")</f>
        <v>#REF!</v>
      </c>
      <c r="S401" s="8" t="e">
        <f>IF(AND(#REF!&lt;&gt;#REF!,#REF!=#REF!,M401="positive",M402="negative"),1,"")</f>
        <v>#REF!</v>
      </c>
      <c r="T401" s="8" t="e">
        <f>IF(AND(#REF!=#REF!,K:K="stroke",M:M="positive",S401&lt;&gt;"1"),1,"")</f>
        <v>#REF!</v>
      </c>
      <c r="U401" s="8" t="e">
        <f>IF((AND(R401&lt;&gt;"",W401&lt;&gt;1,K:K="stroke",M:M="negative",#REF!=#REF!)),IF(W401&lt;&gt;0,"",1),"")</f>
        <v>#REF!</v>
      </c>
      <c r="V401" s="8" t="e">
        <f t="shared" si="23"/>
        <v>#REF!</v>
      </c>
      <c r="W401" s="8" t="e">
        <f>IF(#REF!&lt;&gt;#REF!,COUNTIFS($K$112:$K$1378,"up",#REF!,#REF!),"")</f>
        <v>#REF!</v>
      </c>
      <c r="X401" s="8" t="e">
        <f>IF(#REF!&lt;&gt;#REF!,COUNTIFS($K$112:$K$1378,"SRS",#REF!,#REF!),"")</f>
        <v>#REF!</v>
      </c>
      <c r="Y401" s="8" t="e">
        <f>IF(R401&lt;&gt;"",IF(R401=1,"",COUNTIFS($O$112:$O$1378,"&gt;40",#REF!,#REF!)),"")</f>
        <v>#REF!</v>
      </c>
      <c r="Z401" s="8"/>
      <c r="AA401" s="8"/>
      <c r="AB401" s="8"/>
      <c r="AC401" s="8"/>
      <c r="AD401" s="8"/>
      <c r="AE401" s="8"/>
      <c r="AF401" s="8"/>
      <c r="AG401" s="8"/>
      <c r="AH401" s="8"/>
    </row>
    <row r="402" spans="1:34" x14ac:dyDescent="0.25">
      <c r="A402" s="8">
        <f t="shared" si="24"/>
        <v>72083</v>
      </c>
      <c r="B402" s="14" t="str">
        <f t="shared" si="25"/>
        <v>2017111420123</v>
      </c>
      <c r="C402" s="8" t="str">
        <f t="shared" si="26"/>
        <v>20171114</v>
      </c>
      <c r="D402" s="8">
        <v>2017</v>
      </c>
      <c r="E402" s="8">
        <v>11</v>
      </c>
      <c r="F402" s="8">
        <v>14</v>
      </c>
      <c r="G402" s="8">
        <v>20</v>
      </c>
      <c r="H402" s="8">
        <v>1</v>
      </c>
      <c r="I402" s="8">
        <v>23</v>
      </c>
      <c r="J402" s="8">
        <v>813</v>
      </c>
      <c r="K402" s="8" t="s">
        <v>37</v>
      </c>
      <c r="L402" s="8" t="e">
        <f>IF(#REF!=#REF!,IF(K402="Stroke",IF(K403="Stroke",IF((J403-J402)&lt;0,1000+J403-J402,J403-J402),""),""),"")</f>
        <v>#REF!</v>
      </c>
      <c r="M402" s="8" t="s">
        <v>21</v>
      </c>
      <c r="N402" s="8" t="s">
        <v>27</v>
      </c>
      <c r="O402" s="8">
        <v>1</v>
      </c>
      <c r="P402" s="8" t="e">
        <f>IF(#REF!=#REF!,IF(K402="Stroke",IF(K403="Stroke",IF(#REF!=#REF!,IF(Q402=Q403,IF((J403-J402)&lt;0,1000+J403-J402-O402,J403-J402-O402),""),""),""),""),"")</f>
        <v>#REF!</v>
      </c>
      <c r="Q402" s="8">
        <v>1</v>
      </c>
      <c r="R402" s="8" t="e">
        <f>IF(#REF!&lt;&gt;#REF!,COUNTIFS($K$112:$K$1378,$K$112,#REF!,#REF!),"")</f>
        <v>#REF!</v>
      </c>
      <c r="S402" s="8" t="e">
        <f>IF(AND(#REF!&lt;&gt;#REF!,#REF!=#REF!,M402="positive",M403="negative"),1,"")</f>
        <v>#REF!</v>
      </c>
      <c r="T402" s="8" t="e">
        <f>IF(AND(#REF!=#REF!,K:K="stroke",M:M="positive",S402&lt;&gt;"1"),1,"")</f>
        <v>#REF!</v>
      </c>
      <c r="U402" s="8" t="e">
        <f>IF((AND(R402&lt;&gt;"",W402&lt;&gt;1,K:K="stroke",M:M="negative",#REF!=#REF!)),IF(W402&lt;&gt;0,"",1),"")</f>
        <v>#REF!</v>
      </c>
      <c r="V402" s="8" t="e">
        <f t="shared" si="23"/>
        <v>#REF!</v>
      </c>
      <c r="W402" s="8" t="e">
        <f>IF(#REF!&lt;&gt;#REF!,COUNTIFS($K$112:$K$1378,"up",#REF!,#REF!),"")</f>
        <v>#REF!</v>
      </c>
      <c r="X402" s="8" t="e">
        <f>IF(#REF!&lt;&gt;#REF!,COUNTIFS($K$112:$K$1378,"SRS",#REF!,#REF!),"")</f>
        <v>#REF!</v>
      </c>
      <c r="Y402" s="8" t="e">
        <f>IF(R402&lt;&gt;"",IF(R402=1,"",COUNTIFS($O$112:$O$1378,"&gt;40",#REF!,#REF!)),"")</f>
        <v>#REF!</v>
      </c>
      <c r="Z402" s="8"/>
      <c r="AA402" s="8"/>
      <c r="AB402" s="8"/>
      <c r="AC402" s="8"/>
      <c r="AD402" s="8"/>
      <c r="AE402" s="8"/>
      <c r="AF402" s="8"/>
      <c r="AG402" s="8"/>
      <c r="AH402" s="8"/>
    </row>
    <row r="403" spans="1:34" x14ac:dyDescent="0.25">
      <c r="A403" s="8">
        <f t="shared" si="24"/>
        <v>72083</v>
      </c>
      <c r="B403" s="14" t="str">
        <f t="shared" si="25"/>
        <v>2017111420123</v>
      </c>
      <c r="C403" s="8" t="str">
        <f t="shared" si="26"/>
        <v>20171114</v>
      </c>
      <c r="D403" s="8">
        <v>2017</v>
      </c>
      <c r="E403" s="8">
        <v>11</v>
      </c>
      <c r="F403" s="8">
        <v>14</v>
      </c>
      <c r="G403" s="8">
        <v>20</v>
      </c>
      <c r="H403" s="8">
        <v>1</v>
      </c>
      <c r="I403" s="8">
        <v>23</v>
      </c>
      <c r="J403" s="8">
        <v>827</v>
      </c>
      <c r="K403" s="8" t="s">
        <v>37</v>
      </c>
      <c r="L403" s="8" t="e">
        <f>IF(#REF!=#REF!,IF(K403="Stroke",IF(K404="Stroke",IF((J404-J403)&lt;0,1000+J404-J403,J404-J403),""),""),"")</f>
        <v>#REF!</v>
      </c>
      <c r="M403" s="8" t="s">
        <v>21</v>
      </c>
      <c r="N403" s="8" t="s">
        <v>27</v>
      </c>
      <c r="O403" s="8">
        <v>1</v>
      </c>
      <c r="P403" s="8" t="e">
        <f>IF(#REF!=#REF!,IF(K403="Stroke",IF(K404="Stroke",IF(#REF!=#REF!,IF(Q403=Q404,IF((J404-J403)&lt;0,1000+J404-J403-O403,J404-J403-O403),""),""),""),""),"")</f>
        <v>#REF!</v>
      </c>
      <c r="Q403" s="8">
        <v>1</v>
      </c>
      <c r="R403" s="8" t="e">
        <f>IF(#REF!&lt;&gt;#REF!,COUNTIFS($K$112:$K$1378,$K$112,#REF!,#REF!),"")</f>
        <v>#REF!</v>
      </c>
      <c r="S403" s="8" t="e">
        <f>IF(AND(#REF!&lt;&gt;#REF!,#REF!=#REF!,M403="positive",M404="negative"),1,"")</f>
        <v>#REF!</v>
      </c>
      <c r="T403" s="8" t="e">
        <f>IF(AND(#REF!=#REF!,K:K="stroke",M:M="positive",S403&lt;&gt;"1"),1,"")</f>
        <v>#REF!</v>
      </c>
      <c r="U403" s="8" t="e">
        <f>IF((AND(R403&lt;&gt;"",W403&lt;&gt;1,K:K="stroke",M:M="negative",#REF!=#REF!)),IF(W403&lt;&gt;0,"",1),"")</f>
        <v>#REF!</v>
      </c>
      <c r="V403" s="8" t="e">
        <f t="shared" si="23"/>
        <v>#REF!</v>
      </c>
      <c r="W403" s="8" t="e">
        <f>IF(#REF!&lt;&gt;#REF!,COUNTIFS($K$112:$K$1378,"up",#REF!,#REF!),"")</f>
        <v>#REF!</v>
      </c>
      <c r="X403" s="8" t="e">
        <f>IF(#REF!&lt;&gt;#REF!,COUNTIFS($K$112:$K$1378,"SRS",#REF!,#REF!),"")</f>
        <v>#REF!</v>
      </c>
      <c r="Y403" s="8" t="e">
        <f>IF(R403&lt;&gt;"",IF(R403=1,"",COUNTIFS($O$112:$O$1378,"&gt;40",#REF!,#REF!)),"")</f>
        <v>#REF!</v>
      </c>
      <c r="Z403" s="8"/>
      <c r="AA403" s="8"/>
      <c r="AB403" s="8"/>
      <c r="AC403" s="8"/>
      <c r="AD403" s="8"/>
      <c r="AE403" s="8"/>
      <c r="AF403" s="8"/>
      <c r="AG403" s="8"/>
      <c r="AH403" s="8"/>
    </row>
    <row r="404" spans="1:34" x14ac:dyDescent="0.25">
      <c r="A404" s="8">
        <f t="shared" si="24"/>
        <v>72083</v>
      </c>
      <c r="B404" s="14" t="str">
        <f t="shared" si="25"/>
        <v>2017111420123</v>
      </c>
      <c r="C404" s="8" t="str">
        <f t="shared" si="26"/>
        <v>20171114</v>
      </c>
      <c r="D404" s="8">
        <v>2017</v>
      </c>
      <c r="E404" s="8">
        <v>11</v>
      </c>
      <c r="F404" s="8">
        <v>14</v>
      </c>
      <c r="G404" s="8">
        <v>20</v>
      </c>
      <c r="H404" s="8">
        <v>1</v>
      </c>
      <c r="I404" s="8">
        <v>23</v>
      </c>
      <c r="J404" s="8">
        <v>848</v>
      </c>
      <c r="K404" s="8" t="s">
        <v>37</v>
      </c>
      <c r="L404" s="8" t="e">
        <f>IF(#REF!=#REF!,IF(K404="Stroke",IF(K405="Stroke",IF((J405-J404)&lt;0,1000+J405-J404,J405-J404),""),""),"")</f>
        <v>#REF!</v>
      </c>
      <c r="M404" s="8" t="s">
        <v>21</v>
      </c>
      <c r="N404" s="8" t="s">
        <v>27</v>
      </c>
      <c r="O404" s="8">
        <v>1</v>
      </c>
      <c r="P404" s="8" t="e">
        <f>IF(#REF!=#REF!,IF(K404="Stroke",IF(K405="Stroke",IF(#REF!=#REF!,IF(Q404=Q405,IF((J405-J404)&lt;0,1000+J405-J404-O404,J405-J404-O404),""),""),""),""),"")</f>
        <v>#REF!</v>
      </c>
      <c r="Q404" s="8">
        <v>1</v>
      </c>
      <c r="R404" s="8" t="e">
        <f>IF(#REF!&lt;&gt;#REF!,COUNTIFS($K$112:$K$1378,$K$112,#REF!,#REF!),"")</f>
        <v>#REF!</v>
      </c>
      <c r="S404" s="8" t="e">
        <f>IF(AND(#REF!&lt;&gt;#REF!,#REF!=#REF!,M404="positive",M405="negative"),1,"")</f>
        <v>#REF!</v>
      </c>
      <c r="T404" s="8" t="e">
        <f>IF(AND(#REF!=#REF!,K:K="stroke",M:M="positive",S404&lt;&gt;"1"),1,"")</f>
        <v>#REF!</v>
      </c>
      <c r="U404" s="8" t="e">
        <f>IF((AND(R404&lt;&gt;"",W404&lt;&gt;1,K:K="stroke",M:M="negative",#REF!=#REF!)),IF(W404&lt;&gt;0,"",1),"")</f>
        <v>#REF!</v>
      </c>
      <c r="V404" s="8" t="e">
        <f t="shared" si="23"/>
        <v>#REF!</v>
      </c>
      <c r="W404" s="8" t="e">
        <f>IF(#REF!&lt;&gt;#REF!,COUNTIFS($K$112:$K$1378,"up",#REF!,#REF!),"")</f>
        <v>#REF!</v>
      </c>
      <c r="X404" s="8" t="e">
        <f>IF(#REF!&lt;&gt;#REF!,COUNTIFS($K$112:$K$1378,"SRS",#REF!,#REF!),"")</f>
        <v>#REF!</v>
      </c>
      <c r="Y404" s="8" t="e">
        <f>IF(R404&lt;&gt;"",IF(R404=1,"",COUNTIFS($O$112:$O$1378,"&gt;40",#REF!,#REF!)),"")</f>
        <v>#REF!</v>
      </c>
      <c r="Z404" s="8"/>
      <c r="AA404" s="8"/>
      <c r="AB404" s="8"/>
      <c r="AC404" s="8"/>
      <c r="AD404" s="8"/>
      <c r="AE404" s="8"/>
      <c r="AF404" s="8"/>
      <c r="AG404" s="8"/>
      <c r="AH404" s="8"/>
    </row>
    <row r="405" spans="1:34" x14ac:dyDescent="0.25">
      <c r="A405" s="8">
        <f t="shared" si="24"/>
        <v>72083</v>
      </c>
      <c r="B405" s="14" t="str">
        <f t="shared" si="25"/>
        <v>2017111420123</v>
      </c>
      <c r="C405" s="8" t="str">
        <f t="shared" si="26"/>
        <v>20171114</v>
      </c>
      <c r="D405" s="8">
        <v>2017</v>
      </c>
      <c r="E405" s="8">
        <v>11</v>
      </c>
      <c r="F405" s="8">
        <v>14</v>
      </c>
      <c r="G405" s="8">
        <v>20</v>
      </c>
      <c r="H405" s="8">
        <v>1</v>
      </c>
      <c r="I405" s="8">
        <v>23</v>
      </c>
      <c r="J405" s="8">
        <v>873</v>
      </c>
      <c r="K405" s="8" t="s">
        <v>37</v>
      </c>
      <c r="L405" s="8" t="e">
        <f>IF(#REF!=#REF!,IF(K405="Stroke",IF(K406="Stroke",IF((J406-J405)&lt;0,1000+J406-J405,J406-J405),""),""),"")</f>
        <v>#REF!</v>
      </c>
      <c r="M405" s="8" t="s">
        <v>21</v>
      </c>
      <c r="N405" s="8" t="s">
        <v>27</v>
      </c>
      <c r="O405" s="8">
        <v>3</v>
      </c>
      <c r="P405" s="8" t="e">
        <f>IF(#REF!=#REF!,IF(K405="Stroke",IF(K406="Stroke",IF(#REF!=#REF!,IF(Q405=Q406,IF((J406-J405)&lt;0,1000+J406-J405-O405,J406-J405-O405),""),""),""),""),"")</f>
        <v>#REF!</v>
      </c>
      <c r="Q405" s="8">
        <v>1</v>
      </c>
      <c r="R405" s="8" t="e">
        <f>IF(#REF!&lt;&gt;#REF!,COUNTIFS($K$112:$K$1378,$K$112,#REF!,#REF!),"")</f>
        <v>#REF!</v>
      </c>
      <c r="S405" s="8" t="e">
        <f>IF(AND(#REF!&lt;&gt;#REF!,#REF!=#REF!,M405="positive",M406="negative"),1,"")</f>
        <v>#REF!</v>
      </c>
      <c r="T405" s="8" t="e">
        <f>IF(AND(#REF!=#REF!,K:K="stroke",M:M="positive",S405&lt;&gt;"1"),1,"")</f>
        <v>#REF!</v>
      </c>
      <c r="U405" s="8" t="e">
        <f>IF((AND(R405&lt;&gt;"",W405&lt;&gt;1,K:K="stroke",M:M="negative",#REF!=#REF!)),IF(W405&lt;&gt;0,"",1),"")</f>
        <v>#REF!</v>
      </c>
      <c r="V405" s="8" t="e">
        <f t="shared" si="23"/>
        <v>#REF!</v>
      </c>
      <c r="W405" s="8" t="e">
        <f>IF(#REF!&lt;&gt;#REF!,COUNTIFS($K$112:$K$1378,"up",#REF!,#REF!),"")</f>
        <v>#REF!</v>
      </c>
      <c r="X405" s="8" t="e">
        <f>IF(#REF!&lt;&gt;#REF!,COUNTIFS($K$112:$K$1378,"SRS",#REF!,#REF!),"")</f>
        <v>#REF!</v>
      </c>
      <c r="Y405" s="8" t="e">
        <f>IF(R405&lt;&gt;"",IF(R405=1,"",COUNTIFS($O$112:$O$1378,"&gt;40",#REF!,#REF!)),"")</f>
        <v>#REF!</v>
      </c>
      <c r="Z405" s="8"/>
      <c r="AA405" s="8"/>
      <c r="AB405" s="8"/>
      <c r="AC405" s="8"/>
      <c r="AD405" s="8"/>
      <c r="AE405" s="8"/>
      <c r="AF405" s="8"/>
      <c r="AG405" s="8"/>
      <c r="AH405" s="8"/>
    </row>
    <row r="406" spans="1:34" x14ac:dyDescent="0.25">
      <c r="A406" s="8">
        <f t="shared" si="24"/>
        <v>72084</v>
      </c>
      <c r="B406" s="14" t="str">
        <f t="shared" si="25"/>
        <v>2017111420124</v>
      </c>
      <c r="C406" s="8" t="str">
        <f t="shared" si="26"/>
        <v>20171114</v>
      </c>
      <c r="D406" s="8">
        <v>2017</v>
      </c>
      <c r="E406" s="8">
        <v>11</v>
      </c>
      <c r="F406" s="8">
        <v>14</v>
      </c>
      <c r="G406" s="8">
        <v>20</v>
      </c>
      <c r="H406" s="8">
        <v>1</v>
      </c>
      <c r="I406" s="8">
        <v>24</v>
      </c>
      <c r="J406" s="8">
        <v>105</v>
      </c>
      <c r="K406" s="8" t="s">
        <v>37</v>
      </c>
      <c r="L406" s="8" t="e">
        <f>IF(#REF!=#REF!,IF(K406="Stroke",IF(K407="Stroke",IF((J407-J406)&lt;0,1000+J407-J406,J407-J406),""),""),"")</f>
        <v>#REF!</v>
      </c>
      <c r="M406" s="8" t="s">
        <v>21</v>
      </c>
      <c r="N406" s="8" t="s">
        <v>27</v>
      </c>
      <c r="O406" s="8">
        <v>1</v>
      </c>
      <c r="P406" s="8" t="e">
        <f>IF(#REF!=#REF!,IF(K406="Stroke",IF(K407="Stroke",IF(#REF!=#REF!,IF(Q406=Q407,IF((J407-J406)&lt;0,1000+J407-J406-O406,J407-J406-O406),""),""),""),""),"")</f>
        <v>#REF!</v>
      </c>
      <c r="Q406" s="8">
        <v>1</v>
      </c>
      <c r="R406" s="8" t="e">
        <f>IF(#REF!&lt;&gt;#REF!,COUNTIFS($K$112:$K$1378,$K$112,#REF!,#REF!),"")</f>
        <v>#REF!</v>
      </c>
      <c r="S406" s="8" t="e">
        <f>IF(AND(#REF!&lt;&gt;#REF!,#REF!=#REF!,M406="positive",M407="negative"),1,"")</f>
        <v>#REF!</v>
      </c>
      <c r="T406" s="8" t="e">
        <f>IF(AND(#REF!=#REF!,K:K="stroke",M:M="positive",S406&lt;&gt;"1"),1,"")</f>
        <v>#REF!</v>
      </c>
      <c r="U406" s="8" t="e">
        <f>IF((AND(R406&lt;&gt;"",W406&lt;&gt;1,K:K="stroke",M:M="negative",#REF!=#REF!)),IF(W406&lt;&gt;0,"",1),"")</f>
        <v>#REF!</v>
      </c>
      <c r="V406" s="8" t="e">
        <f t="shared" si="23"/>
        <v>#REF!</v>
      </c>
      <c r="W406" s="8" t="e">
        <f>IF(#REF!&lt;&gt;#REF!,COUNTIFS($K$112:$K$1378,"up",#REF!,#REF!),"")</f>
        <v>#REF!</v>
      </c>
      <c r="X406" s="8" t="e">
        <f>IF(#REF!&lt;&gt;#REF!,COUNTIFS($K$112:$K$1378,"SRS",#REF!,#REF!),"")</f>
        <v>#REF!</v>
      </c>
      <c r="Y406" s="8" t="e">
        <f>IF(R406&lt;&gt;"",IF(R406=1,"",COUNTIFS($O$112:$O$1378,"&gt;40",#REF!,#REF!)),"")</f>
        <v>#REF!</v>
      </c>
      <c r="Z406" s="8"/>
      <c r="AA406" s="8"/>
      <c r="AB406" s="8"/>
      <c r="AC406" s="8"/>
      <c r="AD406" s="8"/>
      <c r="AE406" s="8"/>
      <c r="AF406" s="8"/>
      <c r="AG406" s="8"/>
      <c r="AH406" s="8"/>
    </row>
    <row r="407" spans="1:34" x14ac:dyDescent="0.25">
      <c r="A407" s="8">
        <f t="shared" si="24"/>
        <v>72084</v>
      </c>
      <c r="B407" s="14" t="str">
        <f t="shared" si="25"/>
        <v>2017111420124</v>
      </c>
      <c r="C407" s="8" t="str">
        <f t="shared" si="26"/>
        <v>20171114</v>
      </c>
      <c r="D407" s="8">
        <v>2017</v>
      </c>
      <c r="E407" s="8">
        <v>11</v>
      </c>
      <c r="F407" s="8">
        <v>14</v>
      </c>
      <c r="G407" s="8">
        <v>20</v>
      </c>
      <c r="H407" s="8">
        <v>1</v>
      </c>
      <c r="I407" s="8">
        <v>24</v>
      </c>
      <c r="J407" s="8">
        <v>169</v>
      </c>
      <c r="K407" s="8" t="s">
        <v>37</v>
      </c>
      <c r="L407" s="8" t="e">
        <f>IF(#REF!=#REF!,IF(K407="Stroke",IF(K408="Stroke",IF((J408-J407)&lt;0,1000+J408-J407,J408-J407),""),""),"")</f>
        <v>#REF!</v>
      </c>
      <c r="M407" s="8" t="s">
        <v>21</v>
      </c>
      <c r="N407" s="8" t="s">
        <v>27</v>
      </c>
      <c r="O407" s="8">
        <v>2</v>
      </c>
      <c r="P407" s="8" t="e">
        <f>IF(#REF!=#REF!,IF(K407="Stroke",IF(K408="Stroke",IF(#REF!=#REF!,IF(Q407=Q408,IF((J408-J407)&lt;0,1000+J408-J407-O407,J408-J407-O407),""),""),""),""),"")</f>
        <v>#REF!</v>
      </c>
      <c r="Q407" s="8">
        <v>1</v>
      </c>
      <c r="R407" s="8" t="e">
        <f>IF(#REF!&lt;&gt;#REF!,COUNTIFS($K$112:$K$1378,$K$112,#REF!,#REF!),"")</f>
        <v>#REF!</v>
      </c>
      <c r="S407" s="8" t="e">
        <f>IF(AND(#REF!&lt;&gt;#REF!,#REF!=#REF!,M407="positive",M408="negative"),1,"")</f>
        <v>#REF!</v>
      </c>
      <c r="T407" s="8" t="e">
        <f>IF(AND(#REF!=#REF!,K:K="stroke",M:M="positive",S407&lt;&gt;"1"),1,"")</f>
        <v>#REF!</v>
      </c>
      <c r="U407" s="8" t="e">
        <f>IF((AND(R407&lt;&gt;"",W407&lt;&gt;1,K:K="stroke",M:M="negative",#REF!=#REF!)),IF(W407&lt;&gt;0,"",1),"")</f>
        <v>#REF!</v>
      </c>
      <c r="V407" s="8" t="e">
        <f t="shared" si="23"/>
        <v>#REF!</v>
      </c>
      <c r="W407" s="8" t="e">
        <f>IF(#REF!&lt;&gt;#REF!,COUNTIFS($K$112:$K$1378,"up",#REF!,#REF!),"")</f>
        <v>#REF!</v>
      </c>
      <c r="X407" s="8" t="e">
        <f>IF(#REF!&lt;&gt;#REF!,COUNTIFS($K$112:$K$1378,"SRS",#REF!,#REF!),"")</f>
        <v>#REF!</v>
      </c>
      <c r="Y407" s="8" t="e">
        <f>IF(R407&lt;&gt;"",IF(R407=1,"",COUNTIFS($O$112:$O$1378,"&gt;40",#REF!,#REF!)),"")</f>
        <v>#REF!</v>
      </c>
      <c r="Z407" s="8"/>
      <c r="AA407" s="8"/>
      <c r="AB407" s="8"/>
      <c r="AC407" s="8"/>
      <c r="AD407" s="8"/>
      <c r="AE407" s="8"/>
      <c r="AF407" s="8"/>
      <c r="AG407" s="8"/>
      <c r="AH407" s="8"/>
    </row>
    <row r="408" spans="1:34" x14ac:dyDescent="0.25">
      <c r="A408" s="8">
        <f t="shared" si="24"/>
        <v>72084</v>
      </c>
      <c r="B408" s="14" t="str">
        <f t="shared" si="25"/>
        <v>2017111420124</v>
      </c>
      <c r="C408" s="8" t="str">
        <f t="shared" si="26"/>
        <v>20171114</v>
      </c>
      <c r="D408" s="8">
        <v>2017</v>
      </c>
      <c r="E408" s="8">
        <v>11</v>
      </c>
      <c r="F408" s="8">
        <v>14</v>
      </c>
      <c r="G408" s="8">
        <v>20</v>
      </c>
      <c r="H408" s="8">
        <v>1</v>
      </c>
      <c r="I408" s="8">
        <v>24</v>
      </c>
      <c r="J408" s="8">
        <v>202</v>
      </c>
      <c r="K408" s="8" t="s">
        <v>37</v>
      </c>
      <c r="L408" s="8" t="e">
        <f>IF(#REF!=#REF!,IF(K408="Stroke",IF(K409="Stroke",IF((J409-J408)&lt;0,1000+J409-J408,J409-J408),""),""),"")</f>
        <v>#REF!</v>
      </c>
      <c r="M408" s="8" t="s">
        <v>21</v>
      </c>
      <c r="N408" s="8" t="s">
        <v>27</v>
      </c>
      <c r="O408" s="8">
        <v>1</v>
      </c>
      <c r="P408" s="8" t="e">
        <f>IF(#REF!=#REF!,IF(K408="Stroke",IF(K409="Stroke",IF(#REF!=#REF!,IF(Q408=Q409,IF((J409-J408)&lt;0,1000+J409-J408-O408,J409-J408-O408),""),""),""),""),"")</f>
        <v>#REF!</v>
      </c>
      <c r="Q408" s="8">
        <v>1</v>
      </c>
      <c r="R408" s="8" t="e">
        <f>IF(#REF!&lt;&gt;#REF!,COUNTIFS($K$112:$K$1378,$K$112,#REF!,#REF!),"")</f>
        <v>#REF!</v>
      </c>
      <c r="S408" s="8" t="e">
        <f>IF(AND(#REF!&lt;&gt;#REF!,#REF!=#REF!,M408="positive",M409="negative"),1,"")</f>
        <v>#REF!</v>
      </c>
      <c r="T408" s="8" t="e">
        <f>IF(AND(#REF!=#REF!,K:K="stroke",M:M="positive",S408&lt;&gt;"1"),1,"")</f>
        <v>#REF!</v>
      </c>
      <c r="U408" s="8" t="e">
        <f>IF((AND(R408&lt;&gt;"",W408&lt;&gt;1,K:K="stroke",M:M="negative",#REF!=#REF!)),IF(W408&lt;&gt;0,"",1),"")</f>
        <v>#REF!</v>
      </c>
      <c r="V408" s="8" t="e">
        <f t="shared" si="23"/>
        <v>#REF!</v>
      </c>
      <c r="W408" s="8" t="e">
        <f>IF(#REF!&lt;&gt;#REF!,COUNTIFS($K$112:$K$1378,"up",#REF!,#REF!),"")</f>
        <v>#REF!</v>
      </c>
      <c r="X408" s="8" t="e">
        <f>IF(#REF!&lt;&gt;#REF!,COUNTIFS($K$112:$K$1378,"SRS",#REF!,#REF!),"")</f>
        <v>#REF!</v>
      </c>
      <c r="Y408" s="8" t="e">
        <f>IF(R408&lt;&gt;"",IF(R408=1,"",COUNTIFS($O$112:$O$1378,"&gt;40",#REF!,#REF!)),"")</f>
        <v>#REF!</v>
      </c>
      <c r="Z408" s="8"/>
      <c r="AA408" s="8"/>
      <c r="AB408" s="8"/>
      <c r="AC408" s="8"/>
      <c r="AD408" s="8"/>
      <c r="AE408" s="8"/>
      <c r="AF408" s="8"/>
      <c r="AG408" s="8"/>
      <c r="AH408" s="8"/>
    </row>
    <row r="409" spans="1:34" x14ac:dyDescent="0.25">
      <c r="A409" s="8">
        <f t="shared" si="24"/>
        <v>72084</v>
      </c>
      <c r="B409" s="14" t="str">
        <f t="shared" si="25"/>
        <v>2017111420124</v>
      </c>
      <c r="C409" s="8" t="str">
        <f t="shared" si="26"/>
        <v>20171114</v>
      </c>
      <c r="D409" s="8">
        <v>2017</v>
      </c>
      <c r="E409" s="8">
        <v>11</v>
      </c>
      <c r="F409" s="8">
        <v>14</v>
      </c>
      <c r="G409" s="8">
        <v>20</v>
      </c>
      <c r="H409" s="8">
        <v>1</v>
      </c>
      <c r="I409" s="8">
        <v>24</v>
      </c>
      <c r="J409" s="8">
        <v>210</v>
      </c>
      <c r="K409" s="8" t="s">
        <v>37</v>
      </c>
      <c r="L409" s="8" t="e">
        <f>IF(#REF!=#REF!,IF(K409="Stroke",IF(K410="Stroke",IF((J410-J409)&lt;0,1000+J410-J409,J410-J409),""),""),"")</f>
        <v>#REF!</v>
      </c>
      <c r="M409" s="8" t="s">
        <v>21</v>
      </c>
      <c r="N409" s="8" t="s">
        <v>27</v>
      </c>
      <c r="O409" s="8">
        <v>1</v>
      </c>
      <c r="P409" s="8" t="e">
        <f>IF(#REF!=#REF!,IF(K409="Stroke",IF(K410="Stroke",IF(#REF!=#REF!,IF(Q409=Q410,IF((J410-J409)&lt;0,1000+J410-J409-O409,J410-J409-O409),""),""),""),""),"")</f>
        <v>#REF!</v>
      </c>
      <c r="Q409" s="8">
        <v>1</v>
      </c>
      <c r="R409" s="8" t="e">
        <f>IF(#REF!&lt;&gt;#REF!,COUNTIFS($K$112:$K$1378,$K$112,#REF!,#REF!),"")</f>
        <v>#REF!</v>
      </c>
      <c r="S409" s="8" t="e">
        <f>IF(AND(#REF!&lt;&gt;#REF!,#REF!=#REF!,M409="positive",M410="negative"),1,"")</f>
        <v>#REF!</v>
      </c>
      <c r="T409" s="8" t="e">
        <f>IF(AND(#REF!=#REF!,K:K="stroke",M:M="positive",S409&lt;&gt;"1"),1,"")</f>
        <v>#REF!</v>
      </c>
      <c r="U409" s="8" t="e">
        <f>IF((AND(R409&lt;&gt;"",W409&lt;&gt;1,K:K="stroke",M:M="negative",#REF!=#REF!)),IF(W409&lt;&gt;0,"",1),"")</f>
        <v>#REF!</v>
      </c>
      <c r="V409" s="8" t="e">
        <f t="shared" si="23"/>
        <v>#REF!</v>
      </c>
      <c r="W409" s="8" t="e">
        <f>IF(#REF!&lt;&gt;#REF!,COUNTIFS($K$112:$K$1378,"up",#REF!,#REF!),"")</f>
        <v>#REF!</v>
      </c>
      <c r="X409" s="8" t="e">
        <f>IF(#REF!&lt;&gt;#REF!,COUNTIFS($K$112:$K$1378,"SRS",#REF!,#REF!),"")</f>
        <v>#REF!</v>
      </c>
      <c r="Y409" s="8" t="e">
        <f>IF(R409&lt;&gt;"",IF(R409=1,"",COUNTIFS($O$112:$O$1378,"&gt;40",#REF!,#REF!)),"")</f>
        <v>#REF!</v>
      </c>
      <c r="Z409" s="8"/>
      <c r="AA409" s="8"/>
      <c r="AB409" s="8"/>
      <c r="AC409" s="8"/>
      <c r="AD409" s="8"/>
      <c r="AE409" s="8"/>
      <c r="AF409" s="8"/>
      <c r="AG409" s="8"/>
      <c r="AH409" s="8"/>
    </row>
    <row r="410" spans="1:34" x14ac:dyDescent="0.25">
      <c r="A410" s="8">
        <f t="shared" si="24"/>
        <v>72084</v>
      </c>
      <c r="B410" s="14" t="str">
        <f t="shared" si="25"/>
        <v>2017111420124</v>
      </c>
      <c r="C410" s="8" t="str">
        <f t="shared" si="26"/>
        <v>20171114</v>
      </c>
      <c r="D410" s="8">
        <v>2017</v>
      </c>
      <c r="E410" s="8">
        <v>11</v>
      </c>
      <c r="F410" s="8">
        <v>14</v>
      </c>
      <c r="G410" s="8">
        <v>20</v>
      </c>
      <c r="H410" s="8">
        <v>1</v>
      </c>
      <c r="I410" s="8">
        <v>24</v>
      </c>
      <c r="J410" s="8">
        <v>279</v>
      </c>
      <c r="K410" s="8" t="s">
        <v>37</v>
      </c>
      <c r="L410" s="8" t="e">
        <f>IF(#REF!=#REF!,IF(K410="Stroke",IF(K411="Stroke",IF((J411-J410)&lt;0,1000+J411-J410,J411-J410),""),""),"")</f>
        <v>#REF!</v>
      </c>
      <c r="M410" s="8" t="s">
        <v>21</v>
      </c>
      <c r="N410" s="8" t="s">
        <v>27</v>
      </c>
      <c r="O410" s="17">
        <v>3</v>
      </c>
      <c r="P410" s="8" t="e">
        <f>IF(#REF!=#REF!,IF(K410="Stroke",IF(K411="Stroke",IF(#REF!=#REF!,IF(Q410=Q411,IF((J411-J410)&lt;0,1000+J411-J410-O410,J411-J410-O410),""),""),""),""),"")</f>
        <v>#REF!</v>
      </c>
      <c r="Q410" s="8">
        <v>1</v>
      </c>
      <c r="R410" s="8" t="e">
        <f>IF(#REF!&lt;&gt;#REF!,COUNTIFS($K$112:$K$1378,$K$112,#REF!,#REF!),"")</f>
        <v>#REF!</v>
      </c>
      <c r="S410" s="8" t="e">
        <f>IF(AND(#REF!&lt;&gt;#REF!,#REF!=#REF!,M410="positive",M411="negative"),1,"")</f>
        <v>#REF!</v>
      </c>
      <c r="T410" s="8" t="e">
        <f>IF(AND(#REF!=#REF!,K:K="stroke",M:M="positive",S410&lt;&gt;"1"),1,"")</f>
        <v>#REF!</v>
      </c>
      <c r="U410" s="8" t="e">
        <f>IF((AND(R410&lt;&gt;"",W410&lt;&gt;1,K:K="stroke",M:M="negative",#REF!=#REF!)),IF(W410&lt;&gt;0,"",1),"")</f>
        <v>#REF!</v>
      </c>
      <c r="V410" s="8" t="e">
        <f t="shared" si="23"/>
        <v>#REF!</v>
      </c>
      <c r="W410" s="8" t="e">
        <f>IF(#REF!&lt;&gt;#REF!,COUNTIFS($K$112:$K$1378,"up",#REF!,#REF!),"")</f>
        <v>#REF!</v>
      </c>
      <c r="X410" s="8" t="e">
        <f>IF(#REF!&lt;&gt;#REF!,COUNTIFS($K$112:$K$1378,"SRS",#REF!,#REF!),"")</f>
        <v>#REF!</v>
      </c>
      <c r="Y410" s="8" t="e">
        <f>IF(R410&lt;&gt;"",IF(R410=1,"",COUNTIFS($O$112:$O$1378,"&gt;40",#REF!,#REF!)),"")</f>
        <v>#REF!</v>
      </c>
      <c r="Z410" s="8"/>
      <c r="AA410" s="8"/>
      <c r="AB410" s="8"/>
      <c r="AC410" s="8"/>
      <c r="AD410" s="8"/>
      <c r="AE410" s="8"/>
      <c r="AF410" s="8"/>
      <c r="AG410" s="8"/>
      <c r="AH410" s="8"/>
    </row>
    <row r="411" spans="1:34" x14ac:dyDescent="0.25">
      <c r="A411" s="7">
        <f t="shared" si="24"/>
        <v>72170</v>
      </c>
      <c r="B411" s="11" t="str">
        <f t="shared" si="25"/>
        <v>2017111420250</v>
      </c>
      <c r="C411" s="7" t="str">
        <f t="shared" si="26"/>
        <v>20171114</v>
      </c>
      <c r="D411" s="7">
        <v>2017</v>
      </c>
      <c r="E411" s="7">
        <v>11</v>
      </c>
      <c r="F411" s="7">
        <v>14</v>
      </c>
      <c r="G411" s="7">
        <v>20</v>
      </c>
      <c r="H411" s="7">
        <v>2</v>
      </c>
      <c r="I411" s="7">
        <v>50</v>
      </c>
      <c r="J411" s="21">
        <v>47</v>
      </c>
      <c r="K411" s="7" t="s">
        <v>37</v>
      </c>
      <c r="L411" s="7" t="e">
        <f>IF(#REF!=#REF!,IF(K411="Stroke",IF(K412="Stroke",IF((J412-J411)&lt;0,1000+J412-J411,J412-J411),""),""),"")</f>
        <v>#REF!</v>
      </c>
      <c r="M411" s="7" t="s">
        <v>21</v>
      </c>
      <c r="N411" s="7" t="s">
        <v>27</v>
      </c>
      <c r="O411" s="21">
        <v>3</v>
      </c>
      <c r="P411" s="7" t="e">
        <f>IF(#REF!=#REF!,IF(K411="Stroke",IF(K412="Stroke",IF(#REF!=#REF!,IF(Q411=Q412,IF((J412-J411)&lt;0,1000+J412-J411-O411,J412-J411-O411),""),""),""),""),"")</f>
        <v>#REF!</v>
      </c>
      <c r="Q411" s="7">
        <v>1</v>
      </c>
      <c r="R411" s="7" t="e">
        <f>IF(#REF!&lt;&gt;#REF!,COUNTIFS($K$112:$K$1378,$K$112,#REF!,#REF!),"")</f>
        <v>#REF!</v>
      </c>
      <c r="S411" s="7" t="e">
        <f>IF(AND(#REF!&lt;&gt;#REF!,#REF!=#REF!,M411="positive",M412="negative"),1,"")</f>
        <v>#REF!</v>
      </c>
      <c r="T411" s="7" t="e">
        <f>IF(AND(#REF!=#REF!,K:K="stroke",M:M="positive",S411&lt;&gt;"1"),1,"")</f>
        <v>#REF!</v>
      </c>
      <c r="U411" s="7" t="e">
        <f>IF((AND(R411&lt;&gt;"",W411&lt;&gt;1,K:K="stroke",M:M="negative",#REF!=#REF!)),IF(W411&lt;&gt;0,"",1),"")</f>
        <v>#REF!</v>
      </c>
      <c r="V411" s="7" t="e">
        <f t="shared" si="23"/>
        <v>#REF!</v>
      </c>
      <c r="W411" s="7" t="e">
        <f>IF(#REF!&lt;&gt;#REF!,COUNTIFS($K$112:$K$1378,"up",#REF!,#REF!),"")</f>
        <v>#REF!</v>
      </c>
      <c r="X411" s="7" t="e">
        <f>IF(#REF!&lt;&gt;#REF!,COUNTIFS($K$112:$K$1378,"SRS",#REF!,#REF!),"")</f>
        <v>#REF!</v>
      </c>
      <c r="Y411" s="7" t="e">
        <f>IF(R411&lt;&gt;"",IF(R411=1,"",COUNTIFS($O$112:$O$1378,"&gt;40",#REF!,#REF!)),"")</f>
        <v>#REF!</v>
      </c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x14ac:dyDescent="0.25">
      <c r="A412" s="7">
        <f t="shared" si="24"/>
        <v>72188</v>
      </c>
      <c r="B412" s="11" t="str">
        <f t="shared" si="25"/>
        <v>201711142038</v>
      </c>
      <c r="C412" s="7" t="str">
        <f t="shared" si="26"/>
        <v>20171114</v>
      </c>
      <c r="D412" s="7">
        <v>2017</v>
      </c>
      <c r="E412" s="7">
        <v>11</v>
      </c>
      <c r="F412" s="7">
        <v>14</v>
      </c>
      <c r="G412" s="7">
        <v>20</v>
      </c>
      <c r="H412" s="7">
        <v>3</v>
      </c>
      <c r="I412" s="7">
        <v>8</v>
      </c>
      <c r="J412" s="7">
        <v>743</v>
      </c>
      <c r="K412" s="7" t="s">
        <v>37</v>
      </c>
      <c r="L412" s="7" t="e">
        <f>IF(#REF!=#REF!,IF(K412="Stroke",IF(K413="Stroke",IF((J413-J412)&lt;0,1000+J413-J412,J413-J412),""),""),"")</f>
        <v>#REF!</v>
      </c>
      <c r="M412" s="7" t="s">
        <v>21</v>
      </c>
      <c r="N412" s="7" t="s">
        <v>27</v>
      </c>
      <c r="O412" s="7">
        <v>7</v>
      </c>
      <c r="P412" s="7" t="e">
        <f>IF(#REF!=#REF!,IF(K412="Stroke",IF(K413="Stroke",IF(#REF!=#REF!,IF(Q412=Q413,IF((J413-J412)&lt;0,1000+J413-J412-O412,J413-J412-O412),""),""),""),""),"")</f>
        <v>#REF!</v>
      </c>
      <c r="Q412" s="7">
        <v>1</v>
      </c>
      <c r="R412" s="7" t="e">
        <f>IF(#REF!&lt;&gt;#REF!,COUNTIFS($K$112:$K$1378,$K$112,#REF!,#REF!),"")</f>
        <v>#REF!</v>
      </c>
      <c r="S412" s="7" t="e">
        <f>IF(AND(#REF!&lt;&gt;#REF!,#REF!=#REF!,M412="positive",M413="negative"),1,"")</f>
        <v>#REF!</v>
      </c>
      <c r="T412" s="7" t="e">
        <f>IF(AND(#REF!=#REF!,K:K="stroke",M:M="positive",S412&lt;&gt;"1"),1,"")</f>
        <v>#REF!</v>
      </c>
      <c r="U412" s="7" t="e">
        <f>IF((AND(R412&lt;&gt;"",W412&lt;&gt;1,K:K="stroke",M:M="negative",#REF!=#REF!)),IF(W412&lt;&gt;0,"",1),"")</f>
        <v>#REF!</v>
      </c>
      <c r="V412" s="7" t="e">
        <f t="shared" ref="V412:V418" si="27">IF(R412="","",(SUM(S412:U412)+W412))</f>
        <v>#REF!</v>
      </c>
      <c r="W412" s="7" t="e">
        <f>IF(#REF!&lt;&gt;#REF!,COUNTIFS($K$112:$K$1378,"up",#REF!,#REF!),"")</f>
        <v>#REF!</v>
      </c>
      <c r="X412" s="7" t="e">
        <f>IF(#REF!&lt;&gt;#REF!,COUNTIFS($K$112:$K$1378,"SRS",#REF!,#REF!),"")</f>
        <v>#REF!</v>
      </c>
      <c r="Y412" s="7" t="e">
        <f>IF(R412&lt;&gt;"",IF(R412=1,"",COUNTIFS($O$112:$O$1378,"&gt;40",#REF!,#REF!)),"")</f>
        <v>#REF!</v>
      </c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s="7" customFormat="1" x14ac:dyDescent="0.25">
      <c r="A413" s="8">
        <f t="shared" si="24"/>
        <v>72188</v>
      </c>
      <c r="B413" s="14" t="str">
        <f t="shared" si="25"/>
        <v>201711142038</v>
      </c>
      <c r="C413" s="8" t="str">
        <f t="shared" si="26"/>
        <v>20171114</v>
      </c>
      <c r="D413" s="8">
        <v>2017</v>
      </c>
      <c r="E413" s="8">
        <v>11</v>
      </c>
      <c r="F413" s="8">
        <v>14</v>
      </c>
      <c r="G413" s="8">
        <v>20</v>
      </c>
      <c r="H413" s="8">
        <v>3</v>
      </c>
      <c r="I413" s="8">
        <v>8</v>
      </c>
      <c r="J413" s="8">
        <v>795</v>
      </c>
      <c r="K413" s="8" t="s">
        <v>37</v>
      </c>
      <c r="L413" s="8" t="e">
        <f>IF(#REF!=#REF!,IF(K413="Stroke",IF(K414="Stroke",IF((J414-J413)&lt;0,1000+J414-J413,J414-J413),""),""),"")</f>
        <v>#REF!</v>
      </c>
      <c r="M413" s="8" t="s">
        <v>21</v>
      </c>
      <c r="N413" s="8" t="s">
        <v>27</v>
      </c>
      <c r="O413" s="8">
        <v>8</v>
      </c>
      <c r="P413" s="8" t="e">
        <f>IF(#REF!=#REF!,IF(K413="Stroke",IF(K414="Stroke",IF(#REF!=#REF!,IF(Q413=Q414,IF((J414-J413)&lt;0,1000+J414-J413-O413,J414-J413-O413),""),""),""),""),"")</f>
        <v>#REF!</v>
      </c>
      <c r="Q413" s="8">
        <v>1</v>
      </c>
      <c r="R413" s="8" t="e">
        <f>IF(#REF!&lt;&gt;#REF!,COUNTIFS($K$112:$K$1378,$K$112,#REF!,#REF!),"")</f>
        <v>#REF!</v>
      </c>
      <c r="S413" s="8" t="e">
        <f>IF(AND(#REF!&lt;&gt;#REF!,#REF!=#REF!,M413="positive",M414="negative"),1,"")</f>
        <v>#REF!</v>
      </c>
      <c r="T413" s="8" t="e">
        <f>IF(AND(#REF!=#REF!,K:K="stroke",M:M="positive",S413&lt;&gt;"1"),1,"")</f>
        <v>#REF!</v>
      </c>
      <c r="U413" s="8" t="e">
        <f>IF((AND(R413&lt;&gt;"",W413&lt;&gt;1,K:K="stroke",M:M="negative",#REF!=#REF!)),IF(W413&lt;&gt;0,"",1),"")</f>
        <v>#REF!</v>
      </c>
      <c r="V413" s="8" t="e">
        <f t="shared" si="27"/>
        <v>#REF!</v>
      </c>
      <c r="W413" s="8" t="e">
        <f>IF(#REF!&lt;&gt;#REF!,COUNTIFS($K$112:$K$1378,"up",#REF!,#REF!),"")</f>
        <v>#REF!</v>
      </c>
      <c r="X413" s="8" t="e">
        <f>IF(#REF!&lt;&gt;#REF!,COUNTIFS($K$112:$K$1378,"SRS",#REF!,#REF!),"")</f>
        <v>#REF!</v>
      </c>
      <c r="Y413" s="8" t="e">
        <f>IF(R413&lt;&gt;"",IF(R413=1,"",COUNTIFS($O$112:$O$1378,"&gt;40",#REF!,#REF!)),"")</f>
        <v>#REF!</v>
      </c>
      <c r="Z413" s="8"/>
      <c r="AA413" s="8"/>
      <c r="AB413" s="8"/>
      <c r="AC413" s="8"/>
      <c r="AD413" s="8"/>
      <c r="AE413" s="8"/>
      <c r="AF413" s="8"/>
      <c r="AG413" s="8"/>
      <c r="AH413" s="8"/>
    </row>
    <row r="414" spans="1:34" x14ac:dyDescent="0.25">
      <c r="A414" s="8">
        <f t="shared" si="24"/>
        <v>72188</v>
      </c>
      <c r="B414" s="14" t="str">
        <f t="shared" si="25"/>
        <v>201711142038</v>
      </c>
      <c r="C414" s="8" t="str">
        <f t="shared" si="26"/>
        <v>20171114</v>
      </c>
      <c r="D414" s="8">
        <v>2017</v>
      </c>
      <c r="E414" s="8">
        <v>11</v>
      </c>
      <c r="F414" s="8">
        <v>14</v>
      </c>
      <c r="G414" s="8">
        <v>20</v>
      </c>
      <c r="H414" s="8">
        <v>3</v>
      </c>
      <c r="I414" s="8">
        <v>8</v>
      </c>
      <c r="J414" s="8">
        <v>927</v>
      </c>
      <c r="K414" s="8" t="s">
        <v>37</v>
      </c>
      <c r="L414" s="8" t="e">
        <f>IF(#REF!=#REF!,IF(K414="Stroke",IF(K415="Stroke",IF((J415-J414)&lt;0,1000+J415-J414,J415-J414),""),""),"")</f>
        <v>#REF!</v>
      </c>
      <c r="M414" s="8" t="s">
        <v>21</v>
      </c>
      <c r="N414" s="8" t="s">
        <v>27</v>
      </c>
      <c r="O414" s="8">
        <v>7</v>
      </c>
      <c r="P414" s="8" t="e">
        <f>IF(#REF!=#REF!,IF(K414="Stroke",IF(K415="Stroke",IF(#REF!=#REF!,IF(Q414=Q415,IF((J415-J414)&lt;0,1000+J415-J414-O414,J415-J414-O414),""),""),""),""),"")</f>
        <v>#REF!</v>
      </c>
      <c r="Q414" s="8">
        <v>1</v>
      </c>
      <c r="R414" s="8" t="e">
        <f>IF(#REF!&lt;&gt;#REF!,COUNTIFS($K$112:$K$1378,$K$112,#REF!,#REF!),"")</f>
        <v>#REF!</v>
      </c>
      <c r="S414" s="8" t="e">
        <f>IF(AND(#REF!&lt;&gt;#REF!,#REF!=#REF!,M414="positive",M415="negative"),1,"")</f>
        <v>#REF!</v>
      </c>
      <c r="T414" s="8" t="e">
        <f>IF(AND(#REF!=#REF!,K:K="stroke",M:M="positive",S414&lt;&gt;"1"),1,"")</f>
        <v>#REF!</v>
      </c>
      <c r="U414" s="8" t="e">
        <f>IF((AND(R414&lt;&gt;"",W414&lt;&gt;1,K:K="stroke",M:M="negative",#REF!=#REF!)),IF(W414&lt;&gt;0,"",1),"")</f>
        <v>#REF!</v>
      </c>
      <c r="V414" s="8" t="e">
        <f t="shared" si="27"/>
        <v>#REF!</v>
      </c>
      <c r="W414" s="8" t="e">
        <f>IF(#REF!&lt;&gt;#REF!,COUNTIFS($K$112:$K$1378,"up",#REF!,#REF!),"")</f>
        <v>#REF!</v>
      </c>
      <c r="X414" s="8" t="e">
        <f>IF(#REF!&lt;&gt;#REF!,COUNTIFS($K$112:$K$1378,"SRS",#REF!,#REF!),"")</f>
        <v>#REF!</v>
      </c>
      <c r="Y414" s="8" t="e">
        <f>IF(R414&lt;&gt;"",IF(R414=1,"",COUNTIFS($O$112:$O$1378,"&gt;40",#REF!,#REF!)),"")</f>
        <v>#REF!</v>
      </c>
      <c r="Z414" s="8"/>
      <c r="AA414" s="8"/>
      <c r="AB414" s="8"/>
      <c r="AC414" s="8"/>
      <c r="AD414" s="8"/>
      <c r="AE414" s="8"/>
      <c r="AF414" s="8"/>
      <c r="AG414" s="8"/>
      <c r="AH414" s="8"/>
    </row>
    <row r="415" spans="1:34" x14ac:dyDescent="0.25">
      <c r="A415" s="8">
        <f t="shared" si="24"/>
        <v>72189</v>
      </c>
      <c r="B415" s="14" t="str">
        <f t="shared" si="25"/>
        <v>201711142039</v>
      </c>
      <c r="C415" s="8" t="str">
        <f t="shared" si="26"/>
        <v>20171114</v>
      </c>
      <c r="D415" s="8">
        <v>2017</v>
      </c>
      <c r="E415" s="8">
        <v>11</v>
      </c>
      <c r="F415" s="8">
        <v>14</v>
      </c>
      <c r="G415" s="8">
        <v>20</v>
      </c>
      <c r="H415" s="8">
        <v>3</v>
      </c>
      <c r="I415" s="4">
        <v>9</v>
      </c>
      <c r="J415" s="26">
        <v>25</v>
      </c>
      <c r="K415" s="4" t="s">
        <v>37</v>
      </c>
      <c r="L415" s="8" t="e">
        <f>IF(#REF!=#REF!,IF(K415="Stroke",IF(K416="Stroke",IF((J416-J415)&lt;0,1000+J416-J415,J416-J415),""),""),"")</f>
        <v>#REF!</v>
      </c>
      <c r="M415" s="4" t="s">
        <v>21</v>
      </c>
      <c r="N415" s="4" t="s">
        <v>27</v>
      </c>
      <c r="O415" s="4">
        <v>91</v>
      </c>
      <c r="P415" s="8" t="e">
        <f>IF(#REF!=#REF!,IF(K415="Stroke",IF(K416="Stroke",IF(#REF!=#REF!,IF(Q415=Q416,IF((J416-J415)&lt;0,1000+J416-J415-O415,J416-J415-O415),""),""),""),""),"")</f>
        <v>#REF!</v>
      </c>
      <c r="Q415" s="4">
        <v>1</v>
      </c>
      <c r="R415" s="8" t="e">
        <f>IF(#REF!&lt;&gt;#REF!,COUNTIFS($K$112:$K$1378,$K$112,#REF!,#REF!),"")</f>
        <v>#REF!</v>
      </c>
      <c r="S415" s="8" t="e">
        <f>IF(AND(#REF!&lt;&gt;#REF!,#REF!=#REF!,M415="positive",M416="negative"),1,"")</f>
        <v>#REF!</v>
      </c>
      <c r="T415" s="8" t="e">
        <f>IF(AND(#REF!=#REF!,K:K="stroke",M:M="positive",S415&lt;&gt;"1"),1,"")</f>
        <v>#REF!</v>
      </c>
      <c r="U415" s="8" t="e">
        <f>IF((AND(R415&lt;&gt;"",W415&lt;&gt;1,K:K="stroke",M:M="negative",#REF!=#REF!)),IF(W415&lt;&gt;0,"",1),"")</f>
        <v>#REF!</v>
      </c>
      <c r="V415" s="8" t="e">
        <f t="shared" si="27"/>
        <v>#REF!</v>
      </c>
      <c r="W415" s="8" t="e">
        <f>IF(#REF!&lt;&gt;#REF!,COUNTIFS($K$112:$K$1378,"up",#REF!,#REF!),"")</f>
        <v>#REF!</v>
      </c>
      <c r="X415" s="8" t="e">
        <f>IF(#REF!&lt;&gt;#REF!,COUNTIFS($K$112:$K$1378,"SRS",#REF!,#REF!),"")</f>
        <v>#REF!</v>
      </c>
      <c r="Y415" s="8" t="e">
        <f>IF(R415&lt;&gt;"",IF(R415=1,"",COUNTIFS($O$112:$O$1378,"&gt;40",#REF!,#REF!)),"")</f>
        <v>#REF!</v>
      </c>
    </row>
    <row r="416" spans="1:34" x14ac:dyDescent="0.25">
      <c r="A416" s="7">
        <f t="shared" si="24"/>
        <v>72211</v>
      </c>
      <c r="B416" s="11" t="str">
        <f t="shared" si="25"/>
        <v>2017111420331</v>
      </c>
      <c r="C416" s="7" t="str">
        <f t="shared" si="26"/>
        <v>20171114</v>
      </c>
      <c r="D416" s="7">
        <v>2017</v>
      </c>
      <c r="E416" s="7">
        <v>11</v>
      </c>
      <c r="F416" s="7">
        <v>14</v>
      </c>
      <c r="G416" s="7">
        <v>20</v>
      </c>
      <c r="H416" s="7">
        <v>3</v>
      </c>
      <c r="I416" s="7">
        <v>31</v>
      </c>
      <c r="J416" s="7">
        <v>811</v>
      </c>
      <c r="K416" s="7" t="s">
        <v>37</v>
      </c>
      <c r="L416" s="7" t="e">
        <f>IF(#REF!=#REF!,IF(K416="Stroke",IF(K417="Stroke",IF((J417-J416)&lt;0,1000+J417-J416,J417-J416),""),""),"")</f>
        <v>#REF!</v>
      </c>
      <c r="M416" s="7" t="s">
        <v>21</v>
      </c>
      <c r="N416" s="7" t="s">
        <v>27</v>
      </c>
      <c r="O416" s="7">
        <v>439</v>
      </c>
      <c r="P416" s="7" t="e">
        <f>IF(#REF!=#REF!,IF(K416="Stroke",IF(K417="Stroke",IF(#REF!=#REF!,IF(Q416=Q417,IF((J417-J416)&lt;0,1000+J417-J416-O416,J417-J416-O416),""),""),""),""),"")</f>
        <v>#REF!</v>
      </c>
      <c r="Q416" s="7">
        <v>1</v>
      </c>
      <c r="R416" s="7" t="e">
        <f>IF(#REF!&lt;&gt;#REF!,COUNTIFS($K$112:$K$1378,$K$112,#REF!,#REF!),"")</f>
        <v>#REF!</v>
      </c>
      <c r="S416" s="7" t="e">
        <f>IF(AND(#REF!&lt;&gt;#REF!,#REF!=#REF!,M416="positive",M417="negative"),1,"")</f>
        <v>#REF!</v>
      </c>
      <c r="T416" s="7" t="e">
        <f>IF(AND(#REF!=#REF!,K:K="stroke",M:M="positive",S416&lt;&gt;"1"),1,"")</f>
        <v>#REF!</v>
      </c>
      <c r="U416" s="7" t="e">
        <f>IF((AND(R416&lt;&gt;"",W416&lt;&gt;1,K:K="stroke",M:M="negative",#REF!=#REF!)),IF(W416&lt;&gt;0,"",1),"")</f>
        <v>#REF!</v>
      </c>
      <c r="V416" s="7" t="e">
        <f t="shared" si="27"/>
        <v>#REF!</v>
      </c>
      <c r="W416" s="7" t="e">
        <f>IF(#REF!&lt;&gt;#REF!,COUNTIFS($K$112:$K$1378,"up",#REF!,#REF!),"")</f>
        <v>#REF!</v>
      </c>
      <c r="X416" s="7" t="e">
        <f>IF(#REF!&lt;&gt;#REF!,COUNTIFS($K$112:$K$1378,"SRS",#REF!,#REF!),"")</f>
        <v>#REF!</v>
      </c>
      <c r="Y416" s="7" t="e">
        <f>IF(R416&lt;&gt;"",IF(R416=1,"",COUNTIFS($O$112:$O$1378,"&gt;40",#REF!,#REF!)),"")</f>
        <v>#REF!</v>
      </c>
      <c r="Z416" s="7" t="s">
        <v>71</v>
      </c>
      <c r="AA416" s="7"/>
      <c r="AB416" s="7"/>
      <c r="AC416" s="7"/>
      <c r="AD416" s="7"/>
      <c r="AE416" s="7"/>
      <c r="AF416" s="7"/>
      <c r="AG416" s="7"/>
      <c r="AH416" s="7"/>
    </row>
    <row r="417" spans="1:34" x14ac:dyDescent="0.25">
      <c r="A417" s="7">
        <f t="shared" si="24"/>
        <v>72313</v>
      </c>
      <c r="B417" s="11" t="str">
        <f t="shared" si="25"/>
        <v>2017111420513</v>
      </c>
      <c r="C417" s="7" t="str">
        <f t="shared" si="26"/>
        <v>20171114</v>
      </c>
      <c r="D417" s="7">
        <v>2017</v>
      </c>
      <c r="E417" s="7">
        <v>11</v>
      </c>
      <c r="F417" s="7">
        <v>14</v>
      </c>
      <c r="G417" s="7">
        <v>20</v>
      </c>
      <c r="H417" s="7">
        <v>5</v>
      </c>
      <c r="I417" s="7">
        <v>13</v>
      </c>
      <c r="J417" s="7">
        <v>543</v>
      </c>
      <c r="K417" s="7" t="s">
        <v>37</v>
      </c>
      <c r="L417" s="7" t="e">
        <f>IF(#REF!=#REF!,IF(K417="Stroke",IF(K418="Stroke",IF((J418-J417)&lt;0,1000+J418-J417,J418-J417),""),""),"")</f>
        <v>#REF!</v>
      </c>
      <c r="M417" s="7" t="s">
        <v>21</v>
      </c>
      <c r="N417" s="7" t="s">
        <v>27</v>
      </c>
      <c r="O417" s="7">
        <v>4</v>
      </c>
      <c r="P417" s="7" t="e">
        <f>IF(#REF!=#REF!,IF(K417="Stroke",IF(K418="Stroke",IF(#REF!=#REF!,IF(Q417=Q418,IF((J418-J417)&lt;0,1000+J418-J417-O417,J418-J417-O417),""),""),""),""),"")</f>
        <v>#REF!</v>
      </c>
      <c r="Q417" s="7">
        <v>1</v>
      </c>
      <c r="R417" s="7" t="e">
        <f>IF(#REF!&lt;&gt;#REF!,COUNTIFS($K$112:$K$1378,$K$112,#REF!,#REF!),"")</f>
        <v>#REF!</v>
      </c>
      <c r="S417" s="7" t="e">
        <f>IF(AND(#REF!&lt;&gt;#REF!,#REF!=#REF!,M417="positive",M418="negative"),1,"")</f>
        <v>#REF!</v>
      </c>
      <c r="T417" s="7" t="e">
        <f>IF(AND(#REF!=#REF!,K:K="stroke",M:M="positive",S417&lt;&gt;"1"),1,"")</f>
        <v>#REF!</v>
      </c>
      <c r="U417" s="7" t="e">
        <f>IF((AND(R417&lt;&gt;"",W417&lt;&gt;1,K:K="stroke",M:M="negative",#REF!=#REF!)),IF(W417&lt;&gt;0,"",1),"")</f>
        <v>#REF!</v>
      </c>
      <c r="V417" s="7" t="e">
        <f t="shared" si="27"/>
        <v>#REF!</v>
      </c>
      <c r="W417" s="7" t="e">
        <f>IF(#REF!&lt;&gt;#REF!,COUNTIFS($K$112:$K$1378,"up",#REF!,#REF!),"")</f>
        <v>#REF!</v>
      </c>
      <c r="X417" s="7" t="e">
        <f>IF(#REF!&lt;&gt;#REF!,COUNTIFS($K$112:$K$1378,"SRS",#REF!,#REF!),"")</f>
        <v>#REF!</v>
      </c>
      <c r="Y417" s="7" t="e">
        <f>IF(R417&lt;&gt;"",IF(R417=1,"",COUNTIFS($O$112:$O$1378,"&gt;40",#REF!,#REF!)),"")</f>
        <v>#REF!</v>
      </c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x14ac:dyDescent="0.25">
      <c r="A418" s="7">
        <f t="shared" si="24"/>
        <v>72313</v>
      </c>
      <c r="B418" s="11" t="str">
        <f t="shared" si="25"/>
        <v>2017111420513</v>
      </c>
      <c r="C418" s="7" t="str">
        <f t="shared" si="26"/>
        <v>20171114</v>
      </c>
      <c r="D418" s="7">
        <v>2017</v>
      </c>
      <c r="E418" s="7">
        <v>11</v>
      </c>
      <c r="F418" s="7">
        <v>14</v>
      </c>
      <c r="G418" s="7">
        <v>20</v>
      </c>
      <c r="H418" s="7">
        <v>5</v>
      </c>
      <c r="I418" s="7">
        <v>13</v>
      </c>
      <c r="J418" s="7">
        <v>562</v>
      </c>
      <c r="K418" s="7" t="s">
        <v>37</v>
      </c>
      <c r="L418" s="7" t="e">
        <f>IF(#REF!=#REF!,IF(K418="Stroke",IF(K420="Stroke",IF((J420-J418)&lt;0,1000+J420-J418,J420-J418),""),""),"")</f>
        <v>#REF!</v>
      </c>
      <c r="M418" s="7" t="s">
        <v>21</v>
      </c>
      <c r="N418" s="7" t="s">
        <v>27</v>
      </c>
      <c r="O418" s="7">
        <v>1</v>
      </c>
      <c r="P418" s="7" t="e">
        <f>IF(#REF!=#REF!,IF(K418="Stroke",IF(K420="Stroke",IF(#REF!=#REF!,IF(Q418=Q420,IF((J420-J418)&lt;0,1000+J420-J418-O418,J420-J418-O418),""),""),""),""),"")</f>
        <v>#REF!</v>
      </c>
      <c r="Q418" s="7">
        <v>1</v>
      </c>
      <c r="R418" s="7" t="e">
        <f>IF(#REF!&lt;&gt;#REF!,COUNTIFS($K$112:$K$1378,$K$112,#REF!,#REF!),"")</f>
        <v>#REF!</v>
      </c>
      <c r="S418" s="7" t="e">
        <f>IF(AND(#REF!&lt;&gt;#REF!,#REF!=#REF!,M418="positive",M420="negative"),1,"")</f>
        <v>#REF!</v>
      </c>
      <c r="T418" s="7" t="e">
        <f>IF(AND(#REF!=#REF!,K:K="stroke",M:M="positive",S418&lt;&gt;"1"),1,"")</f>
        <v>#REF!</v>
      </c>
      <c r="U418" s="7" t="e">
        <f>IF((AND(R418&lt;&gt;"",W418&lt;&gt;1,K:K="stroke",M:M="negative",#REF!=#REF!)),IF(W418&lt;&gt;0,"",1),"")</f>
        <v>#REF!</v>
      </c>
      <c r="V418" s="7" t="e">
        <f t="shared" si="27"/>
        <v>#REF!</v>
      </c>
      <c r="W418" s="7" t="e">
        <f>IF(#REF!&lt;&gt;#REF!,COUNTIFS($K$112:$K$1378,"up",#REF!,#REF!),"")</f>
        <v>#REF!</v>
      </c>
      <c r="X418" s="7" t="e">
        <f>IF(#REF!&lt;&gt;#REF!,COUNTIFS($K$112:$K$1378,"SRS",#REF!,#REF!),"")</f>
        <v>#REF!</v>
      </c>
      <c r="Y418" s="7" t="e">
        <f>IF(R418&lt;&gt;"",IF(R418=1,"",COUNTIFS($O$112:$O$1378,"&gt;40",#REF!,#REF!)),"")</f>
        <v>#REF!</v>
      </c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x14ac:dyDescent="0.25">
      <c r="A419" s="8">
        <f t="shared" si="24"/>
        <v>72313</v>
      </c>
      <c r="B419" s="14" t="str">
        <f t="shared" si="25"/>
        <v>2017111420513</v>
      </c>
      <c r="C419" s="16">
        <v>20171114</v>
      </c>
      <c r="D419" s="16">
        <v>2017</v>
      </c>
      <c r="E419" s="16">
        <v>11</v>
      </c>
      <c r="F419" s="16">
        <v>14</v>
      </c>
      <c r="G419" s="16">
        <v>20</v>
      </c>
      <c r="H419" s="16">
        <v>5</v>
      </c>
      <c r="I419" s="16">
        <v>13</v>
      </c>
      <c r="J419" s="16">
        <v>575</v>
      </c>
      <c r="K419" s="16" t="s">
        <v>37</v>
      </c>
      <c r="L419" s="16">
        <f>IF(B420=B419,IF(K419="Stroke",IF(K420="Stroke",IF((J420-J419)&lt;0,1000+J420-J419,J420-J419),""),""),"")</f>
        <v>0</v>
      </c>
      <c r="M419" s="16" t="s">
        <v>21</v>
      </c>
      <c r="N419" s="16" t="s">
        <v>27</v>
      </c>
      <c r="O419" s="16">
        <v>1</v>
      </c>
      <c r="P419" s="16">
        <f>IF(B420=B419,IF(K419="Stroke",IF(K420="Stroke",IF(B420=B419,IF(Q419=Q420,IF((J420-J419)&lt;0,1000+J420-J419-O419,J420-J419-O419),""),""),""),""),"")</f>
        <v>-1</v>
      </c>
      <c r="Q419" s="16">
        <v>1</v>
      </c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spans="1:34" x14ac:dyDescent="0.25">
      <c r="A420" s="13">
        <f t="shared" si="24"/>
        <v>72313</v>
      </c>
      <c r="B420" s="38" t="str">
        <f t="shared" si="25"/>
        <v>2017111420513</v>
      </c>
      <c r="C420" s="7">
        <v>20171114</v>
      </c>
      <c r="D420" s="7">
        <v>2017</v>
      </c>
      <c r="E420" s="7">
        <v>11</v>
      </c>
      <c r="F420" s="7">
        <v>14</v>
      </c>
      <c r="G420" s="7">
        <v>20</v>
      </c>
      <c r="H420" s="7">
        <v>5</v>
      </c>
      <c r="I420" s="7">
        <v>13</v>
      </c>
      <c r="J420" s="7">
        <v>575</v>
      </c>
      <c r="K420" s="7" t="s">
        <v>37</v>
      </c>
      <c r="L420" s="7">
        <f>IF(B421=B420,IF(K420="Stroke",IF(K421="Stroke",IF((J421-J420)&lt;0,1000+J421-J420,J421-J420),""),""),"")</f>
        <v>11</v>
      </c>
      <c r="M420" s="7" t="s">
        <v>21</v>
      </c>
      <c r="N420" s="7" t="s">
        <v>27</v>
      </c>
      <c r="O420" s="7">
        <v>1</v>
      </c>
      <c r="P420" s="7">
        <f>IF(B421=B420,IF(K420="Stroke",IF(K421="Stroke",IF(B421=B420,IF(Q420=Q421,IF((J421-J420)&lt;0,1000+J421-J420-O420,J421-J420-O420),""),""),""),""),"")</f>
        <v>10</v>
      </c>
      <c r="Q420" s="7">
        <v>1</v>
      </c>
      <c r="R420" s="7" t="e">
        <f>IF(#REF!&lt;&gt;#REF!,COUNTIFS($K$112:$K$1378,$K$112,#REF!,#REF!),"")</f>
        <v>#REF!</v>
      </c>
      <c r="S420" s="7" t="e">
        <f>IF(AND(#REF!&lt;&gt;#REF!,#REF!=#REF!,M420="positive",M421="negative"),1,"")</f>
        <v>#REF!</v>
      </c>
      <c r="T420" s="7" t="e">
        <f>IF(AND(#REF!=#REF!,K:K="stroke",M:M="positive",S420&lt;&gt;"1"),1,"")</f>
        <v>#REF!</v>
      </c>
      <c r="U420" s="7" t="e">
        <f>IF((AND(R420&lt;&gt;"",W420&lt;&gt;1,K:K="stroke",M:M="negative",#REF!=#REF!)),IF(W420&lt;&gt;0,"",1),"")</f>
        <v>#REF!</v>
      </c>
      <c r="V420" s="7" t="e">
        <f t="shared" ref="V420:V451" si="28">IF(R420="","",(SUM(S420:U420)+W420))</f>
        <v>#REF!</v>
      </c>
      <c r="W420" s="7" t="e">
        <f>IF(#REF!&lt;&gt;#REF!,COUNTIFS($K$112:$K$1378,"up",#REF!,#REF!),"")</f>
        <v>#REF!</v>
      </c>
      <c r="X420" s="7" t="e">
        <f>IF(#REF!&lt;&gt;#REF!,COUNTIFS($K$112:$K$1378,"SRS",#REF!,#REF!),"")</f>
        <v>#REF!</v>
      </c>
      <c r="Y420" s="7" t="e">
        <f>IF(R420&lt;&gt;"",IF(R420=1,"",COUNTIFS($O$112:$O$1378,"&gt;40",#REF!,#REF!)),"")</f>
        <v>#REF!</v>
      </c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x14ac:dyDescent="0.25">
      <c r="A421" s="8">
        <f t="shared" si="24"/>
        <v>72313</v>
      </c>
      <c r="B421" s="14" t="str">
        <f t="shared" si="25"/>
        <v>2017111420513</v>
      </c>
      <c r="C421" s="8" t="str">
        <f t="shared" ref="C421:C452" si="29">CONCATENATE(D421,E421,F421)</f>
        <v>20171114</v>
      </c>
      <c r="D421" s="4">
        <v>2017</v>
      </c>
      <c r="E421" s="4">
        <v>11</v>
      </c>
      <c r="F421" s="4">
        <v>14</v>
      </c>
      <c r="G421" s="4">
        <v>20</v>
      </c>
      <c r="H421" s="4">
        <v>5</v>
      </c>
      <c r="I421" s="4">
        <v>13</v>
      </c>
      <c r="J421" s="4">
        <v>586</v>
      </c>
      <c r="K421" s="4" t="s">
        <v>37</v>
      </c>
      <c r="L421" s="8" t="e">
        <f>IF(#REF!=#REF!,IF(K421="Stroke",IF(K422="Stroke",IF((J422-J421)&lt;0,1000+J422-J421,J422-J421),""),""),"")</f>
        <v>#REF!</v>
      </c>
      <c r="M421" s="4" t="s">
        <v>21</v>
      </c>
      <c r="N421" s="4" t="s">
        <v>27</v>
      </c>
      <c r="O421" s="4">
        <v>2</v>
      </c>
      <c r="P421" s="8" t="e">
        <f>IF(#REF!=#REF!,IF(K421="Stroke",IF(K422="Stroke",IF(#REF!=#REF!,IF(Q421=Q422,IF((J422-J421)&lt;0,1000+J422-J421-O421,J422-J421-O421),""),""),""),""),"")</f>
        <v>#REF!</v>
      </c>
      <c r="Q421" s="4">
        <v>1</v>
      </c>
      <c r="R421" s="8" t="e">
        <f>IF(#REF!&lt;&gt;#REF!,COUNTIFS($K$112:$K$1378,$K$112,#REF!,#REF!),"")</f>
        <v>#REF!</v>
      </c>
      <c r="S421" s="8" t="e">
        <f>IF(AND(#REF!&lt;&gt;#REF!,#REF!=#REF!,M421="positive",M422="negative"),1,"")</f>
        <v>#REF!</v>
      </c>
      <c r="T421" s="8" t="e">
        <f>IF(AND(#REF!=#REF!,K:K="stroke",M:M="positive",S421&lt;&gt;"1"),1,"")</f>
        <v>#REF!</v>
      </c>
      <c r="U421" s="8" t="e">
        <f>IF((AND(R421&lt;&gt;"",W421&lt;&gt;1,K:K="stroke",M:M="negative",#REF!=#REF!)),IF(W421&lt;&gt;0,"",1),"")</f>
        <v>#REF!</v>
      </c>
      <c r="V421" s="8" t="e">
        <f t="shared" si="28"/>
        <v>#REF!</v>
      </c>
      <c r="W421" s="8" t="e">
        <f>IF(#REF!&lt;&gt;#REF!,COUNTIFS($K$112:$K$1378,"up",#REF!,#REF!),"")</f>
        <v>#REF!</v>
      </c>
      <c r="X421" s="8" t="e">
        <f>IF(#REF!&lt;&gt;#REF!,COUNTIFS($K$112:$K$1378,"SRS",#REF!,#REF!),"")</f>
        <v>#REF!</v>
      </c>
      <c r="Y421" s="8" t="e">
        <f>IF(R421&lt;&gt;"",IF(R421=1,"",COUNTIFS($O$112:$O$1378,"&gt;40",#REF!,#REF!)),"")</f>
        <v>#REF!</v>
      </c>
    </row>
    <row r="422" spans="1:34" x14ac:dyDescent="0.25">
      <c r="A422" s="8">
        <f t="shared" si="24"/>
        <v>72313</v>
      </c>
      <c r="B422" s="14" t="str">
        <f t="shared" si="25"/>
        <v>2017111420513</v>
      </c>
      <c r="C422" s="8" t="str">
        <f t="shared" si="29"/>
        <v>20171114</v>
      </c>
      <c r="D422" s="4">
        <v>2017</v>
      </c>
      <c r="E422" s="4">
        <v>11</v>
      </c>
      <c r="F422" s="4">
        <v>14</v>
      </c>
      <c r="G422" s="4">
        <v>20</v>
      </c>
      <c r="H422" s="4">
        <v>5</v>
      </c>
      <c r="I422" s="4">
        <v>13</v>
      </c>
      <c r="J422" s="4">
        <v>603</v>
      </c>
      <c r="K422" s="4" t="s">
        <v>37</v>
      </c>
      <c r="L422" s="8" t="e">
        <f>IF(#REF!=#REF!,IF(K422="Stroke",IF(K423="Stroke",IF((J423-J422)&lt;0,1000+J423-J422,J423-J422),""),""),"")</f>
        <v>#REF!</v>
      </c>
      <c r="M422" s="4" t="s">
        <v>21</v>
      </c>
      <c r="N422" s="4" t="s">
        <v>27</v>
      </c>
      <c r="O422" s="4">
        <v>1</v>
      </c>
      <c r="P422" s="8" t="e">
        <f>IF(#REF!=#REF!,IF(K422="Stroke",IF(K423="Stroke",IF(#REF!=#REF!,IF(Q422=Q423,IF((J423-J422)&lt;0,1000+J423-J422-O422,J423-J422-O422),""),""),""),""),"")</f>
        <v>#REF!</v>
      </c>
      <c r="Q422" s="4">
        <v>1</v>
      </c>
      <c r="R422" s="8" t="e">
        <f>IF(#REF!&lt;&gt;#REF!,COUNTIFS($K$112:$K$1378,$K$112,#REF!,#REF!),"")</f>
        <v>#REF!</v>
      </c>
      <c r="S422" s="8" t="e">
        <f>IF(AND(#REF!&lt;&gt;#REF!,#REF!=#REF!,M422="positive",M423="negative"),1,"")</f>
        <v>#REF!</v>
      </c>
      <c r="T422" s="8" t="e">
        <f>IF(AND(#REF!=#REF!,K:K="stroke",M:M="positive",S422&lt;&gt;"1"),1,"")</f>
        <v>#REF!</v>
      </c>
      <c r="U422" s="8" t="e">
        <f>IF((AND(R422&lt;&gt;"",W422&lt;&gt;1,K:K="stroke",M:M="negative",#REF!=#REF!)),IF(W422&lt;&gt;0,"",1),"")</f>
        <v>#REF!</v>
      </c>
      <c r="V422" s="8" t="e">
        <f t="shared" si="28"/>
        <v>#REF!</v>
      </c>
      <c r="W422" s="8" t="e">
        <f>IF(#REF!&lt;&gt;#REF!,COUNTIFS($K$112:$K$1378,"up",#REF!,#REF!),"")</f>
        <v>#REF!</v>
      </c>
      <c r="X422" s="8" t="e">
        <f>IF(#REF!&lt;&gt;#REF!,COUNTIFS($K$112:$K$1378,"SRS",#REF!,#REF!),"")</f>
        <v>#REF!</v>
      </c>
      <c r="Y422" s="8" t="e">
        <f>IF(R422&lt;&gt;"",IF(R422=1,"",COUNTIFS($O$112:$O$1378,"&gt;40",#REF!,#REF!)),"")</f>
        <v>#REF!</v>
      </c>
    </row>
    <row r="423" spans="1:34" s="7" customFormat="1" x14ac:dyDescent="0.25">
      <c r="A423" s="16">
        <f t="shared" si="24"/>
        <v>72313</v>
      </c>
      <c r="B423" s="18" t="str">
        <f t="shared" si="25"/>
        <v>2017111420513</v>
      </c>
      <c r="C423" s="8" t="str">
        <f t="shared" si="29"/>
        <v>20171114</v>
      </c>
      <c r="D423" s="4">
        <v>2017</v>
      </c>
      <c r="E423" s="4">
        <v>11</v>
      </c>
      <c r="F423" s="4">
        <v>14</v>
      </c>
      <c r="G423" s="4">
        <v>20</v>
      </c>
      <c r="H423" s="4">
        <v>5</v>
      </c>
      <c r="I423" s="4">
        <v>13</v>
      </c>
      <c r="J423" s="4">
        <v>643</v>
      </c>
      <c r="K423" s="4" t="s">
        <v>37</v>
      </c>
      <c r="L423" s="8" t="e">
        <f>IF(#REF!=#REF!,IF(K423="Stroke",IF(K424="Stroke",IF((J424-J423)&lt;0,1000+J424-J423,J424-J423),""),""),"")</f>
        <v>#REF!</v>
      </c>
      <c r="M423" s="4" t="s">
        <v>21</v>
      </c>
      <c r="N423" s="4" t="s">
        <v>27</v>
      </c>
      <c r="O423" s="4">
        <v>11</v>
      </c>
      <c r="P423" s="8" t="e">
        <f>IF(#REF!=#REF!,IF(K423="Stroke",IF(K424="Stroke",IF(#REF!=#REF!,IF(Q423=Q424,IF((J424-J423)&lt;0,1000+J424-J423-O423,J424-J423-O423),""),""),""),""),"")</f>
        <v>#REF!</v>
      </c>
      <c r="Q423" s="4">
        <v>2</v>
      </c>
      <c r="R423" s="8" t="e">
        <f>IF(#REF!&lt;&gt;#REF!,COUNTIFS($K$112:$K$1378,$K$112,#REF!,#REF!),"")</f>
        <v>#REF!</v>
      </c>
      <c r="S423" s="8" t="e">
        <f>IF(AND(#REF!&lt;&gt;#REF!,#REF!=#REF!,M423="positive",M424="negative"),1,"")</f>
        <v>#REF!</v>
      </c>
      <c r="T423" s="8" t="e">
        <f>IF(AND(#REF!=#REF!,K:K="stroke",M:M="positive",S423&lt;&gt;"1"),1,"")</f>
        <v>#REF!</v>
      </c>
      <c r="U423" s="8" t="e">
        <f>IF((AND(R423&lt;&gt;"",W423&lt;&gt;1,K:K="stroke",M:M="negative",#REF!=#REF!)),IF(W423&lt;&gt;0,"",1),"")</f>
        <v>#REF!</v>
      </c>
      <c r="V423" s="8" t="e">
        <f t="shared" si="28"/>
        <v>#REF!</v>
      </c>
      <c r="W423" s="8" t="e">
        <f>IF(#REF!&lt;&gt;#REF!,COUNTIFS($K$112:$K$1378,"up",#REF!,#REF!),"")</f>
        <v>#REF!</v>
      </c>
      <c r="X423" s="8" t="e">
        <f>IF(#REF!&lt;&gt;#REF!,COUNTIFS($K$112:$K$1378,"SRS",#REF!,#REF!),"")</f>
        <v>#REF!</v>
      </c>
      <c r="Y423" s="8" t="e">
        <f>IF(R423&lt;&gt;"",IF(R423=1,"",COUNTIFS($O$112:$O$1378,"&gt;40",#REF!,#REF!)),"")</f>
        <v>#REF!</v>
      </c>
      <c r="Z423" s="4"/>
      <c r="AA423" s="4"/>
      <c r="AB423" s="4"/>
      <c r="AC423" s="4"/>
      <c r="AD423" s="4"/>
      <c r="AE423" s="4"/>
      <c r="AF423" s="4"/>
      <c r="AG423" s="4"/>
      <c r="AH423" s="4"/>
    </row>
    <row r="424" spans="1:34" x14ac:dyDescent="0.25">
      <c r="A424" s="8">
        <f t="shared" si="24"/>
        <v>72313</v>
      </c>
      <c r="B424" s="14" t="str">
        <f t="shared" si="25"/>
        <v>2017111420513</v>
      </c>
      <c r="C424" s="8" t="str">
        <f t="shared" si="29"/>
        <v>20171114</v>
      </c>
      <c r="D424" s="4">
        <v>2017</v>
      </c>
      <c r="E424" s="4">
        <v>11</v>
      </c>
      <c r="F424" s="4">
        <v>14</v>
      </c>
      <c r="G424" s="4">
        <v>20</v>
      </c>
      <c r="H424" s="4">
        <v>5</v>
      </c>
      <c r="I424" s="4">
        <v>13</v>
      </c>
      <c r="J424" s="4">
        <v>669</v>
      </c>
      <c r="K424" s="4" t="s">
        <v>37</v>
      </c>
      <c r="L424" s="8" t="e">
        <f>IF(#REF!=#REF!,IF(K424="Stroke",IF(K425="Stroke",IF((J425-J424)&lt;0,1000+J425-J424,J425-J424),""),""),"")</f>
        <v>#REF!</v>
      </c>
      <c r="M424" s="4" t="s">
        <v>21</v>
      </c>
      <c r="N424" s="4" t="s">
        <v>27</v>
      </c>
      <c r="O424" s="4">
        <v>5</v>
      </c>
      <c r="P424" s="8" t="e">
        <f>IF(#REF!=#REF!,IF(K424="Stroke",IF(K425="Stroke",IF(#REF!=#REF!,IF(Q424=Q425,IF((J425-J424)&lt;0,1000+J425-J424-O424,J425-J424-O424),""),""),""),""),"")</f>
        <v>#REF!</v>
      </c>
      <c r="Q424" s="4">
        <v>2</v>
      </c>
      <c r="R424" s="8" t="e">
        <f>IF(#REF!&lt;&gt;#REF!,COUNTIFS($K$112:$K$1378,$K$112,#REF!,#REF!),"")</f>
        <v>#REF!</v>
      </c>
      <c r="S424" s="8" t="e">
        <f>IF(AND(#REF!&lt;&gt;#REF!,#REF!=#REF!,M424="positive",M425="negative"),1,"")</f>
        <v>#REF!</v>
      </c>
      <c r="T424" s="8" t="e">
        <f>IF(AND(#REF!=#REF!,K:K="stroke",M:M="positive",S424&lt;&gt;"1"),1,"")</f>
        <v>#REF!</v>
      </c>
      <c r="U424" s="8" t="e">
        <f>IF((AND(R424&lt;&gt;"",W424&lt;&gt;1,K:K="stroke",M:M="negative",#REF!=#REF!)),IF(W424&lt;&gt;0,"",1),"")</f>
        <v>#REF!</v>
      </c>
      <c r="V424" s="8" t="e">
        <f t="shared" si="28"/>
        <v>#REF!</v>
      </c>
      <c r="W424" s="8" t="e">
        <f>IF(#REF!&lt;&gt;#REF!,COUNTIFS($K$112:$K$1378,"up",#REF!,#REF!),"")</f>
        <v>#REF!</v>
      </c>
      <c r="X424" s="8" t="e">
        <f>IF(#REF!&lt;&gt;#REF!,COUNTIFS($K$112:$K$1378,"SRS",#REF!,#REF!),"")</f>
        <v>#REF!</v>
      </c>
      <c r="Y424" s="8" t="e">
        <f>IF(R424&lt;&gt;"",IF(R424=1,"",COUNTIFS($O$112:$O$1378,"&gt;40",#REF!,#REF!)),"")</f>
        <v>#REF!</v>
      </c>
    </row>
    <row r="425" spans="1:34" x14ac:dyDescent="0.25">
      <c r="A425" s="8">
        <f t="shared" si="24"/>
        <v>72313</v>
      </c>
      <c r="B425" s="14" t="str">
        <f t="shared" si="25"/>
        <v>2017111420513</v>
      </c>
      <c r="C425" s="8" t="str">
        <f t="shared" si="29"/>
        <v>20171114</v>
      </c>
      <c r="D425" s="4">
        <v>2017</v>
      </c>
      <c r="E425" s="4">
        <v>11</v>
      </c>
      <c r="F425" s="4">
        <v>14</v>
      </c>
      <c r="G425" s="4">
        <v>20</v>
      </c>
      <c r="H425" s="4">
        <v>5</v>
      </c>
      <c r="I425" s="4">
        <v>13</v>
      </c>
      <c r="J425" s="4">
        <v>680</v>
      </c>
      <c r="K425" s="4" t="s">
        <v>37</v>
      </c>
      <c r="L425" s="8" t="e">
        <f>IF(#REF!=#REF!,IF(K425="Stroke",IF(K426="Stroke",IF((J426-J425)&lt;0,1000+J426-J425,J426-J425),""),""),"")</f>
        <v>#REF!</v>
      </c>
      <c r="M425" s="4" t="s">
        <v>21</v>
      </c>
      <c r="N425" s="4" t="s">
        <v>27</v>
      </c>
      <c r="O425" s="4">
        <v>2</v>
      </c>
      <c r="P425" s="8" t="e">
        <f>IF(#REF!=#REF!,IF(K425="Stroke",IF(K426="Stroke",IF(#REF!=#REF!,IF(Q425=Q426,IF((J426-J425)&lt;0,1000+J426-J425-O425,J426-J425-O425),""),""),""),""),"")</f>
        <v>#REF!</v>
      </c>
      <c r="Q425" s="4">
        <v>1</v>
      </c>
      <c r="R425" s="8" t="e">
        <f>IF(#REF!&lt;&gt;#REF!,COUNTIFS($K$112:$K$1378,$K$112,#REF!,#REF!),"")</f>
        <v>#REF!</v>
      </c>
      <c r="S425" s="8" t="e">
        <f>IF(AND(#REF!&lt;&gt;#REF!,#REF!=#REF!,M425="positive",M426="negative"),1,"")</f>
        <v>#REF!</v>
      </c>
      <c r="T425" s="8" t="e">
        <f>IF(AND(#REF!=#REF!,K:K="stroke",M:M="positive",S425&lt;&gt;"1"),1,"")</f>
        <v>#REF!</v>
      </c>
      <c r="U425" s="8" t="e">
        <f>IF((AND(R425&lt;&gt;"",W425&lt;&gt;1,K:K="stroke",M:M="negative",#REF!=#REF!)),IF(W425&lt;&gt;0,"",1),"")</f>
        <v>#REF!</v>
      </c>
      <c r="V425" s="8" t="e">
        <f t="shared" si="28"/>
        <v>#REF!</v>
      </c>
      <c r="W425" s="8" t="e">
        <f>IF(#REF!&lt;&gt;#REF!,COUNTIFS($K$112:$K$1378,"up",#REF!,#REF!),"")</f>
        <v>#REF!</v>
      </c>
      <c r="X425" s="8" t="e">
        <f>IF(#REF!&lt;&gt;#REF!,COUNTIFS($K$112:$K$1378,"SRS",#REF!,#REF!),"")</f>
        <v>#REF!</v>
      </c>
      <c r="Y425" s="8" t="e">
        <f>IF(R425&lt;&gt;"",IF(R425=1,"",COUNTIFS($O$112:$O$1378,"&gt;40",#REF!,#REF!)),"")</f>
        <v>#REF!</v>
      </c>
    </row>
    <row r="426" spans="1:34" x14ac:dyDescent="0.25">
      <c r="A426" s="8">
        <f t="shared" si="24"/>
        <v>72313</v>
      </c>
      <c r="B426" s="14" t="str">
        <f t="shared" si="25"/>
        <v>2017111420513</v>
      </c>
      <c r="C426" s="8" t="str">
        <f t="shared" si="29"/>
        <v>20171114</v>
      </c>
      <c r="D426" s="4">
        <v>2017</v>
      </c>
      <c r="E426" s="4">
        <v>11</v>
      </c>
      <c r="F426" s="4">
        <v>14</v>
      </c>
      <c r="G426" s="4">
        <v>20</v>
      </c>
      <c r="H426" s="4">
        <v>5</v>
      </c>
      <c r="I426" s="4">
        <v>13</v>
      </c>
      <c r="J426" s="4">
        <v>735</v>
      </c>
      <c r="K426" s="4" t="s">
        <v>37</v>
      </c>
      <c r="L426" s="8" t="e">
        <f>IF(#REF!=#REF!,IF(K426="Stroke",IF(K427="Stroke",IF((J427-J426)&lt;0,1000+J427-J426,J427-J426),""),""),"")</f>
        <v>#REF!</v>
      </c>
      <c r="M426" s="4" t="s">
        <v>21</v>
      </c>
      <c r="N426" s="4" t="s">
        <v>27</v>
      </c>
      <c r="O426" s="4">
        <v>3</v>
      </c>
      <c r="P426" s="8" t="e">
        <f>IF(#REF!=#REF!,IF(K426="Stroke",IF(K427="Stroke",IF(#REF!=#REF!,IF(Q426=Q427,IF((J427-J426)&lt;0,1000+J427-J426-O426,J427-J426-O426),""),""),""),""),"")</f>
        <v>#REF!</v>
      </c>
      <c r="Q426" s="4">
        <v>1</v>
      </c>
      <c r="R426" s="8" t="e">
        <f>IF(#REF!&lt;&gt;#REF!,COUNTIFS($K$112:$K$1378,$K$112,#REF!,#REF!),"")</f>
        <v>#REF!</v>
      </c>
      <c r="S426" s="8" t="e">
        <f>IF(AND(#REF!&lt;&gt;#REF!,#REF!=#REF!,M426="positive",M427="negative"),1,"")</f>
        <v>#REF!</v>
      </c>
      <c r="T426" s="8" t="e">
        <f>IF(AND(#REF!=#REF!,K:K="stroke",M:M="positive",S426&lt;&gt;"1"),1,"")</f>
        <v>#REF!</v>
      </c>
      <c r="U426" s="8" t="e">
        <f>IF((AND(R426&lt;&gt;"",W426&lt;&gt;1,K:K="stroke",M:M="negative",#REF!=#REF!)),IF(W426&lt;&gt;0,"",1),"")</f>
        <v>#REF!</v>
      </c>
      <c r="V426" s="8" t="e">
        <f t="shared" si="28"/>
        <v>#REF!</v>
      </c>
      <c r="W426" s="8" t="e">
        <f>IF(#REF!&lt;&gt;#REF!,COUNTIFS($K$112:$K$1378,"up",#REF!,#REF!),"")</f>
        <v>#REF!</v>
      </c>
      <c r="X426" s="8" t="e">
        <f>IF(#REF!&lt;&gt;#REF!,COUNTIFS($K$112:$K$1378,"SRS",#REF!,#REF!),"")</f>
        <v>#REF!</v>
      </c>
      <c r="Y426" s="8" t="e">
        <f>IF(R426&lt;&gt;"",IF(R426=1,"",COUNTIFS($O$112:$O$1378,"&gt;40",#REF!,#REF!)),"")</f>
        <v>#REF!</v>
      </c>
    </row>
    <row r="427" spans="1:34" x14ac:dyDescent="0.25">
      <c r="A427" s="8">
        <f t="shared" si="24"/>
        <v>72313</v>
      </c>
      <c r="B427" s="14" t="str">
        <f t="shared" si="25"/>
        <v>2017111420513</v>
      </c>
      <c r="C427" s="8" t="str">
        <f t="shared" si="29"/>
        <v>20171114</v>
      </c>
      <c r="D427" s="4">
        <v>2017</v>
      </c>
      <c r="E427" s="4">
        <v>11</v>
      </c>
      <c r="F427" s="4">
        <v>14</v>
      </c>
      <c r="G427" s="4">
        <v>20</v>
      </c>
      <c r="H427" s="4">
        <v>5</v>
      </c>
      <c r="I427" s="4">
        <v>13</v>
      </c>
      <c r="J427" s="4">
        <v>760</v>
      </c>
      <c r="K427" s="4" t="s">
        <v>37</v>
      </c>
      <c r="L427" s="8" t="e">
        <f>IF(#REF!=#REF!,IF(K427="Stroke",IF(K428="Stroke",IF((J428-J427)&lt;0,1000+J428-J427,J428-J427),""),""),"")</f>
        <v>#REF!</v>
      </c>
      <c r="M427" s="4" t="s">
        <v>21</v>
      </c>
      <c r="N427" s="4" t="s">
        <v>27</v>
      </c>
      <c r="O427" s="4">
        <v>1</v>
      </c>
      <c r="P427" s="8" t="e">
        <f>IF(#REF!=#REF!,IF(K427="Stroke",IF(K428="Stroke",IF(#REF!=#REF!,IF(Q427=Q428,IF((J428-J427)&lt;0,1000+J428-J427-O427,J428-J427-O427),""),""),""),""),"")</f>
        <v>#REF!</v>
      </c>
      <c r="Q427" s="4">
        <v>2</v>
      </c>
      <c r="R427" s="8" t="e">
        <f>IF(#REF!&lt;&gt;#REF!,COUNTIFS($K$112:$K$1378,$K$112,#REF!,#REF!),"")</f>
        <v>#REF!</v>
      </c>
      <c r="S427" s="8" t="e">
        <f>IF(AND(#REF!&lt;&gt;#REF!,#REF!=#REF!,M427="positive",M428="negative"),1,"")</f>
        <v>#REF!</v>
      </c>
      <c r="T427" s="8" t="e">
        <f>IF(AND(#REF!=#REF!,K:K="stroke",M:M="positive",S427&lt;&gt;"1"),1,"")</f>
        <v>#REF!</v>
      </c>
      <c r="U427" s="8" t="e">
        <f>IF((AND(R427&lt;&gt;"",W427&lt;&gt;1,K:K="stroke",M:M="negative",#REF!=#REF!)),IF(W427&lt;&gt;0,"",1),"")</f>
        <v>#REF!</v>
      </c>
      <c r="V427" s="8" t="e">
        <f t="shared" si="28"/>
        <v>#REF!</v>
      </c>
      <c r="W427" s="8" t="e">
        <f>IF(#REF!&lt;&gt;#REF!,COUNTIFS($K$112:$K$1378,"up",#REF!,#REF!),"")</f>
        <v>#REF!</v>
      </c>
      <c r="X427" s="8" t="e">
        <f>IF(#REF!&lt;&gt;#REF!,COUNTIFS($K$112:$K$1378,"SRS",#REF!,#REF!),"")</f>
        <v>#REF!</v>
      </c>
      <c r="Y427" s="8" t="e">
        <f>IF(R427&lt;&gt;"",IF(R427=1,"",COUNTIFS($O$112:$O$1378,"&gt;40",#REF!,#REF!)),"")</f>
        <v>#REF!</v>
      </c>
    </row>
    <row r="428" spans="1:34" x14ac:dyDescent="0.25">
      <c r="A428" s="8">
        <f t="shared" si="24"/>
        <v>72313</v>
      </c>
      <c r="B428" s="14" t="str">
        <f t="shared" si="25"/>
        <v>2017111420513</v>
      </c>
      <c r="C428" s="8" t="str">
        <f t="shared" si="29"/>
        <v>20171114</v>
      </c>
      <c r="D428" s="4">
        <v>2017</v>
      </c>
      <c r="E428" s="4">
        <v>11</v>
      </c>
      <c r="F428" s="4">
        <v>14</v>
      </c>
      <c r="G428" s="4">
        <v>20</v>
      </c>
      <c r="H428" s="4">
        <v>5</v>
      </c>
      <c r="I428" s="4">
        <v>13</v>
      </c>
      <c r="J428" s="4">
        <v>815</v>
      </c>
      <c r="K428" s="4" t="s">
        <v>37</v>
      </c>
      <c r="L428" s="8" t="e">
        <f>IF(#REF!=#REF!,IF(K428="Stroke",IF(K429="Stroke",IF((J429-J428)&lt;0,1000+J429-J428,J429-J428),""),""),"")</f>
        <v>#REF!</v>
      </c>
      <c r="M428" s="4" t="s">
        <v>21</v>
      </c>
      <c r="N428" s="4" t="s">
        <v>27</v>
      </c>
      <c r="O428" s="4">
        <v>2</v>
      </c>
      <c r="P428" s="8" t="e">
        <f>IF(#REF!=#REF!,IF(K428="Stroke",IF(K429="Stroke",IF(#REF!=#REF!,IF(Q428=Q429,IF((J429-J428)&lt;0,1000+J429-J428-O428,J429-J428-O428),""),""),""),""),"")</f>
        <v>#REF!</v>
      </c>
      <c r="Q428" s="4">
        <v>2</v>
      </c>
      <c r="R428" s="8" t="e">
        <f>IF(#REF!&lt;&gt;#REF!,COUNTIFS($K$112:$K$1378,$K$112,#REF!,#REF!),"")</f>
        <v>#REF!</v>
      </c>
      <c r="S428" s="8" t="e">
        <f>IF(AND(#REF!&lt;&gt;#REF!,#REF!=#REF!,M428="positive",M429="negative"),1,"")</f>
        <v>#REF!</v>
      </c>
      <c r="T428" s="8" t="e">
        <f>IF(AND(#REF!=#REF!,K:K="stroke",M:M="positive",S428&lt;&gt;"1"),1,"")</f>
        <v>#REF!</v>
      </c>
      <c r="U428" s="8" t="e">
        <f>IF((AND(R428&lt;&gt;"",W428&lt;&gt;1,K:K="stroke",M:M="negative",#REF!=#REF!)),IF(W428&lt;&gt;0,"",1),"")</f>
        <v>#REF!</v>
      </c>
      <c r="V428" s="8" t="e">
        <f t="shared" si="28"/>
        <v>#REF!</v>
      </c>
      <c r="W428" s="8" t="e">
        <f>IF(#REF!&lt;&gt;#REF!,COUNTIFS($K$112:$K$1378,"up",#REF!,#REF!),"")</f>
        <v>#REF!</v>
      </c>
      <c r="X428" s="8" t="e">
        <f>IF(#REF!&lt;&gt;#REF!,COUNTIFS($K$112:$K$1378,"SRS",#REF!,#REF!),"")</f>
        <v>#REF!</v>
      </c>
      <c r="Y428" s="8" t="e">
        <f>IF(R428&lt;&gt;"",IF(R428=1,"",COUNTIFS($O$112:$O$1378,"&gt;40",#REF!,#REF!)),"")</f>
        <v>#REF!</v>
      </c>
    </row>
    <row r="429" spans="1:34" x14ac:dyDescent="0.25">
      <c r="A429" s="8">
        <f t="shared" si="24"/>
        <v>72313</v>
      </c>
      <c r="B429" s="14" t="str">
        <f t="shared" si="25"/>
        <v>2017111420513</v>
      </c>
      <c r="C429" s="8" t="str">
        <f t="shared" si="29"/>
        <v>20171114</v>
      </c>
      <c r="D429" s="4">
        <v>2017</v>
      </c>
      <c r="E429" s="4">
        <v>11</v>
      </c>
      <c r="F429" s="4">
        <v>14</v>
      </c>
      <c r="G429" s="4">
        <v>20</v>
      </c>
      <c r="H429" s="4">
        <v>5</v>
      </c>
      <c r="I429" s="4">
        <v>13</v>
      </c>
      <c r="J429" s="4">
        <v>856</v>
      </c>
      <c r="K429" s="4" t="s">
        <v>37</v>
      </c>
      <c r="L429" s="8" t="e">
        <f>IF(#REF!=#REF!,IF(K429="Stroke",IF(K430="Stroke",IF((J430-J429)&lt;0,1000+J430-J429,J430-J429),""),""),"")</f>
        <v>#REF!</v>
      </c>
      <c r="M429" s="4" t="s">
        <v>21</v>
      </c>
      <c r="N429" s="4" t="s">
        <v>27</v>
      </c>
      <c r="O429" s="4">
        <v>4</v>
      </c>
      <c r="P429" s="8" t="e">
        <f>IF(#REF!=#REF!,IF(K429="Stroke",IF(K430="Stroke",IF(#REF!=#REF!,IF(Q429=Q430,IF((J430-J429)&lt;0,1000+J430-J429-O429,J430-J429-O429),""),""),""),""),"")</f>
        <v>#REF!</v>
      </c>
      <c r="Q429" s="4">
        <v>1</v>
      </c>
      <c r="R429" s="8" t="e">
        <f>IF(#REF!&lt;&gt;#REF!,COUNTIFS($K$112:$K$1378,$K$112,#REF!,#REF!),"")</f>
        <v>#REF!</v>
      </c>
      <c r="S429" s="8" t="e">
        <f>IF(AND(#REF!&lt;&gt;#REF!,#REF!=#REF!,M429="positive",M430="negative"),1,"")</f>
        <v>#REF!</v>
      </c>
      <c r="T429" s="8" t="e">
        <f>IF(AND(#REF!=#REF!,K:K="stroke",M:M="positive",S429&lt;&gt;"1"),1,"")</f>
        <v>#REF!</v>
      </c>
      <c r="U429" s="8" t="e">
        <f>IF((AND(R429&lt;&gt;"",W429&lt;&gt;1,K:K="stroke",M:M="negative",#REF!=#REF!)),IF(W429&lt;&gt;0,"",1),"")</f>
        <v>#REF!</v>
      </c>
      <c r="V429" s="8" t="e">
        <f t="shared" si="28"/>
        <v>#REF!</v>
      </c>
      <c r="W429" s="8" t="e">
        <f>IF(#REF!&lt;&gt;#REF!,COUNTIFS($K$112:$K$1378,"up",#REF!,#REF!),"")</f>
        <v>#REF!</v>
      </c>
      <c r="X429" s="8" t="e">
        <f>IF(#REF!&lt;&gt;#REF!,COUNTIFS($K$112:$K$1378,"SRS",#REF!,#REF!),"")</f>
        <v>#REF!</v>
      </c>
      <c r="Y429" s="8" t="e">
        <f>IF(R429&lt;&gt;"",IF(R429=1,"",COUNTIFS($O$112:$O$1378,"&gt;40",#REF!,#REF!)),"")</f>
        <v>#REF!</v>
      </c>
    </row>
    <row r="430" spans="1:34" x14ac:dyDescent="0.25">
      <c r="A430" s="8">
        <f t="shared" si="24"/>
        <v>72313</v>
      </c>
      <c r="B430" s="14" t="str">
        <f t="shared" si="25"/>
        <v>2017111420513</v>
      </c>
      <c r="C430" s="8" t="str">
        <f t="shared" si="29"/>
        <v>20171114</v>
      </c>
      <c r="D430" s="4">
        <v>2017</v>
      </c>
      <c r="E430" s="4">
        <v>11</v>
      </c>
      <c r="F430" s="4">
        <v>14</v>
      </c>
      <c r="G430" s="4">
        <v>20</v>
      </c>
      <c r="H430" s="4">
        <v>5</v>
      </c>
      <c r="I430" s="4">
        <v>13</v>
      </c>
      <c r="J430" s="4">
        <v>891</v>
      </c>
      <c r="K430" s="4" t="s">
        <v>37</v>
      </c>
      <c r="L430" s="8" t="e">
        <f>IF(#REF!=#REF!,IF(K430="Stroke",IF(K431="Stroke",IF((J431-J430)&lt;0,1000+J431-J430,J431-J430),""),""),"")</f>
        <v>#REF!</v>
      </c>
      <c r="M430" s="4" t="s">
        <v>21</v>
      </c>
      <c r="N430" s="4" t="s">
        <v>27</v>
      </c>
      <c r="O430" s="4">
        <v>1</v>
      </c>
      <c r="P430" s="8" t="e">
        <f>IF(#REF!=#REF!,IF(K430="Stroke",IF(K431="Stroke",IF(#REF!=#REF!,IF(Q430=Q431,IF((J431-J430)&lt;0,1000+J431-J430-O430,J431-J430-O430),""),""),""),""),"")</f>
        <v>#REF!</v>
      </c>
      <c r="Q430" s="4">
        <v>1</v>
      </c>
      <c r="R430" s="8" t="e">
        <f>IF(#REF!&lt;&gt;#REF!,COUNTIFS($K$112:$K$1378,$K$112,#REF!,#REF!),"")</f>
        <v>#REF!</v>
      </c>
      <c r="S430" s="8" t="e">
        <f>IF(AND(#REF!&lt;&gt;#REF!,#REF!=#REF!,M430="positive",M431="negative"),1,"")</f>
        <v>#REF!</v>
      </c>
      <c r="T430" s="8" t="e">
        <f>IF(AND(#REF!=#REF!,K:K="stroke",M:M="positive",S430&lt;&gt;"1"),1,"")</f>
        <v>#REF!</v>
      </c>
      <c r="U430" s="8" t="e">
        <f>IF((AND(R430&lt;&gt;"",W430&lt;&gt;1,K:K="stroke",M:M="negative",#REF!=#REF!)),IF(W430&lt;&gt;0,"",1),"")</f>
        <v>#REF!</v>
      </c>
      <c r="V430" s="8" t="e">
        <f t="shared" si="28"/>
        <v>#REF!</v>
      </c>
      <c r="W430" s="8" t="e">
        <f>IF(#REF!&lt;&gt;#REF!,COUNTIFS($K$112:$K$1378,"up",#REF!,#REF!),"")</f>
        <v>#REF!</v>
      </c>
      <c r="X430" s="8" t="e">
        <f>IF(#REF!&lt;&gt;#REF!,COUNTIFS($K$112:$K$1378,"SRS",#REF!,#REF!),"")</f>
        <v>#REF!</v>
      </c>
      <c r="Y430" s="8" t="e">
        <f>IF(R430&lt;&gt;"",IF(R430=1,"",COUNTIFS($O$112:$O$1378,"&gt;40",#REF!,#REF!)),"")</f>
        <v>#REF!</v>
      </c>
    </row>
    <row r="431" spans="1:34" x14ac:dyDescent="0.25">
      <c r="A431" s="8">
        <f t="shared" si="24"/>
        <v>72313</v>
      </c>
      <c r="B431" s="14" t="str">
        <f t="shared" si="25"/>
        <v>2017111420513</v>
      </c>
      <c r="C431" s="8" t="str">
        <f t="shared" si="29"/>
        <v>20171114</v>
      </c>
      <c r="D431" s="4">
        <v>2017</v>
      </c>
      <c r="E431" s="4">
        <v>11</v>
      </c>
      <c r="F431" s="4">
        <v>14</v>
      </c>
      <c r="G431" s="4">
        <v>20</v>
      </c>
      <c r="H431" s="4">
        <v>5</v>
      </c>
      <c r="I431" s="4">
        <v>13</v>
      </c>
      <c r="J431" s="4">
        <v>917</v>
      </c>
      <c r="K431" s="4" t="s">
        <v>37</v>
      </c>
      <c r="L431" s="8" t="e">
        <f>IF(#REF!=#REF!,IF(K431="Stroke",IF(K432="Stroke",IF((J432-J431)&lt;0,1000+J432-J431,J432-J431),""),""),"")</f>
        <v>#REF!</v>
      </c>
      <c r="M431" s="4" t="s">
        <v>21</v>
      </c>
      <c r="N431" s="4" t="s">
        <v>27</v>
      </c>
      <c r="O431" s="4">
        <v>5</v>
      </c>
      <c r="P431" s="8" t="e">
        <f>IF(#REF!=#REF!,IF(K431="Stroke",IF(K432="Stroke",IF(#REF!=#REF!,IF(Q431=Q432,IF((J432-J431)&lt;0,1000+J432-J431-O431,J432-J431-O431),""),""),""),""),"")</f>
        <v>#REF!</v>
      </c>
      <c r="Q431" s="4">
        <v>1</v>
      </c>
      <c r="R431" s="8" t="e">
        <f>IF(#REF!&lt;&gt;#REF!,COUNTIFS($K$112:$K$1378,$K$112,#REF!,#REF!),"")</f>
        <v>#REF!</v>
      </c>
      <c r="S431" s="8" t="e">
        <f>IF(AND(#REF!&lt;&gt;#REF!,#REF!=#REF!,M431="positive",M432="negative"),1,"")</f>
        <v>#REF!</v>
      </c>
      <c r="T431" s="8" t="e">
        <f>IF(AND(#REF!=#REF!,K:K="stroke",M:M="positive",S431&lt;&gt;"1"),1,"")</f>
        <v>#REF!</v>
      </c>
      <c r="U431" s="8" t="e">
        <f>IF((AND(R431&lt;&gt;"",W431&lt;&gt;1,K:K="stroke",M:M="negative",#REF!=#REF!)),IF(W431&lt;&gt;0,"",1),"")</f>
        <v>#REF!</v>
      </c>
      <c r="V431" s="8" t="e">
        <f t="shared" si="28"/>
        <v>#REF!</v>
      </c>
      <c r="W431" s="8" t="e">
        <f>IF(#REF!&lt;&gt;#REF!,COUNTIFS($K$112:$K$1378,"up",#REF!,#REF!),"")</f>
        <v>#REF!</v>
      </c>
      <c r="X431" s="8" t="e">
        <f>IF(#REF!&lt;&gt;#REF!,COUNTIFS($K$112:$K$1378,"SRS",#REF!,#REF!),"")</f>
        <v>#REF!</v>
      </c>
      <c r="Y431" s="8" t="e">
        <f>IF(R431&lt;&gt;"",IF(R431=1,"",COUNTIFS($O$112:$O$1378,"&gt;40",#REF!,#REF!)),"")</f>
        <v>#REF!</v>
      </c>
    </row>
    <row r="432" spans="1:34" x14ac:dyDescent="0.25">
      <c r="A432" s="8">
        <f t="shared" si="24"/>
        <v>72313</v>
      </c>
      <c r="B432" s="14" t="str">
        <f t="shared" si="25"/>
        <v>2017111420513</v>
      </c>
      <c r="C432" s="8" t="str">
        <f t="shared" si="29"/>
        <v>20171114</v>
      </c>
      <c r="D432" s="4">
        <v>2017</v>
      </c>
      <c r="E432" s="4">
        <v>11</v>
      </c>
      <c r="F432" s="4">
        <v>14</v>
      </c>
      <c r="G432" s="4">
        <v>20</v>
      </c>
      <c r="H432" s="4">
        <v>5</v>
      </c>
      <c r="I432" s="4">
        <v>13</v>
      </c>
      <c r="J432" s="4">
        <v>954</v>
      </c>
      <c r="K432" s="4" t="s">
        <v>37</v>
      </c>
      <c r="L432" s="8" t="e">
        <f>IF(#REF!=#REF!,IF(K432="Stroke",IF(K433="Stroke",IF((J433-J432)&lt;0,1000+J433-J432,J433-J432),""),""),"")</f>
        <v>#REF!</v>
      </c>
      <c r="M432" s="4" t="s">
        <v>21</v>
      </c>
      <c r="N432" s="4" t="s">
        <v>27</v>
      </c>
      <c r="O432" s="4">
        <v>78</v>
      </c>
      <c r="P432" s="8" t="e">
        <f>IF(#REF!=#REF!,IF(K432="Stroke",IF(K433="Stroke",IF(#REF!=#REF!,IF(Q432=Q433,IF((J433-J432)&lt;0,1000+J433-J432-O432,J433-J432-O432),""),""),""),""),"")</f>
        <v>#REF!</v>
      </c>
      <c r="Q432" s="4">
        <v>1</v>
      </c>
      <c r="R432" s="8" t="e">
        <f>IF(#REF!&lt;&gt;#REF!,COUNTIFS($K$112:$K$1378,$K$112,#REF!,#REF!),"")</f>
        <v>#REF!</v>
      </c>
      <c r="S432" s="8" t="e">
        <f>IF(AND(#REF!&lt;&gt;#REF!,#REF!=#REF!,M432="positive",M433="negative"),1,"")</f>
        <v>#REF!</v>
      </c>
      <c r="T432" s="8" t="e">
        <f>IF(AND(#REF!=#REF!,K:K="stroke",M:M="positive",S432&lt;&gt;"1"),1,"")</f>
        <v>#REF!</v>
      </c>
      <c r="U432" s="8" t="e">
        <f>IF((AND(R432&lt;&gt;"",W432&lt;&gt;1,K:K="stroke",M:M="negative",#REF!=#REF!)),IF(W432&lt;&gt;0,"",1),"")</f>
        <v>#REF!</v>
      </c>
      <c r="V432" s="8" t="e">
        <f t="shared" si="28"/>
        <v>#REF!</v>
      </c>
      <c r="W432" s="8" t="e">
        <f>IF(#REF!&lt;&gt;#REF!,COUNTIFS($K$112:$K$1378,"up",#REF!,#REF!),"")</f>
        <v>#REF!</v>
      </c>
      <c r="X432" s="8" t="e">
        <f>IF(#REF!&lt;&gt;#REF!,COUNTIFS($K$112:$K$1378,"SRS",#REF!,#REF!),"")</f>
        <v>#REF!</v>
      </c>
      <c r="Y432" s="8" t="e">
        <f>IF(R432&lt;&gt;"",IF(R432=1,"",COUNTIFS($O$112:$O$1378,"&gt;40",#REF!,#REF!)),"")</f>
        <v>#REF!</v>
      </c>
    </row>
    <row r="433" spans="1:34" s="7" customFormat="1" x14ac:dyDescent="0.25">
      <c r="A433" s="8">
        <f t="shared" si="24"/>
        <v>72314</v>
      </c>
      <c r="B433" s="14" t="str">
        <f t="shared" si="25"/>
        <v>2017111420514</v>
      </c>
      <c r="C433" s="8" t="str">
        <f t="shared" si="29"/>
        <v>20171114</v>
      </c>
      <c r="D433" s="4">
        <v>2017</v>
      </c>
      <c r="E433" s="4">
        <v>11</v>
      </c>
      <c r="F433" s="4">
        <v>14</v>
      </c>
      <c r="G433" s="4">
        <v>20</v>
      </c>
      <c r="H433" s="4">
        <v>5</v>
      </c>
      <c r="I433" s="4">
        <v>14</v>
      </c>
      <c r="J433" s="26">
        <v>84</v>
      </c>
      <c r="K433" s="4" t="s">
        <v>37</v>
      </c>
      <c r="L433" s="8" t="e">
        <f>IF(#REF!=#REF!,IF(K433="Stroke",IF(K434="Stroke",IF((J434-J433)&lt;0,1000+J434-J433,J434-J433),""),""),"")</f>
        <v>#REF!</v>
      </c>
      <c r="M433" s="4" t="s">
        <v>21</v>
      </c>
      <c r="N433" s="4" t="s">
        <v>27</v>
      </c>
      <c r="O433" s="4">
        <v>2</v>
      </c>
      <c r="P433" s="8" t="e">
        <f>IF(#REF!=#REF!,IF(K433="Stroke",IF(K434="Stroke",IF(#REF!=#REF!,IF(Q433=Q434,IF((J434-J433)&lt;0,1000+J434-J433-O433,J434-J433-O433),""),""),""),""),"")</f>
        <v>#REF!</v>
      </c>
      <c r="Q433" s="4">
        <v>1</v>
      </c>
      <c r="R433" s="8" t="e">
        <f>IF(#REF!&lt;&gt;#REF!,COUNTIFS($K$112:$K$1378,$K$112,#REF!,#REF!),"")</f>
        <v>#REF!</v>
      </c>
      <c r="S433" s="8" t="e">
        <f>IF(AND(#REF!&lt;&gt;#REF!,#REF!=#REF!,M433="positive",M434="negative"),1,"")</f>
        <v>#REF!</v>
      </c>
      <c r="T433" s="8" t="e">
        <f>IF(AND(#REF!=#REF!,K:K="stroke",M:M="positive",S433&lt;&gt;"1"),1,"")</f>
        <v>#REF!</v>
      </c>
      <c r="U433" s="8" t="e">
        <f>IF((AND(R433&lt;&gt;"",W433&lt;&gt;1,K:K="stroke",M:M="negative",#REF!=#REF!)),IF(W433&lt;&gt;0,"",1),"")</f>
        <v>#REF!</v>
      </c>
      <c r="V433" s="8" t="e">
        <f t="shared" si="28"/>
        <v>#REF!</v>
      </c>
      <c r="W433" s="8" t="e">
        <f>IF(#REF!&lt;&gt;#REF!,COUNTIFS($K$112:$K$1378,"up",#REF!,#REF!),"")</f>
        <v>#REF!</v>
      </c>
      <c r="X433" s="8" t="e">
        <f>IF(#REF!&lt;&gt;#REF!,COUNTIFS($K$112:$K$1378,"SRS",#REF!,#REF!),"")</f>
        <v>#REF!</v>
      </c>
      <c r="Y433" s="8" t="e">
        <f>IF(R433&lt;&gt;"",IF(R433=1,"",COUNTIFS($O$112:$O$1378,"&gt;40",#REF!,#REF!)),"")</f>
        <v>#REF!</v>
      </c>
      <c r="Z433" s="4"/>
      <c r="AA433" s="4"/>
      <c r="AB433" s="4"/>
      <c r="AC433" s="4"/>
      <c r="AD433" s="4"/>
      <c r="AE433" s="4"/>
      <c r="AF433" s="4"/>
      <c r="AG433" s="4"/>
      <c r="AH433" s="4"/>
    </row>
    <row r="434" spans="1:34" x14ac:dyDescent="0.25">
      <c r="A434" s="8">
        <f t="shared" si="24"/>
        <v>72314</v>
      </c>
      <c r="B434" s="14" t="str">
        <f t="shared" si="25"/>
        <v>2017111420514</v>
      </c>
      <c r="C434" s="8" t="str">
        <f t="shared" si="29"/>
        <v>20171114</v>
      </c>
      <c r="D434" s="4">
        <v>2017</v>
      </c>
      <c r="E434" s="4">
        <v>11</v>
      </c>
      <c r="F434" s="4">
        <v>14</v>
      </c>
      <c r="G434" s="4">
        <v>20</v>
      </c>
      <c r="H434" s="4">
        <v>5</v>
      </c>
      <c r="I434" s="4">
        <v>14</v>
      </c>
      <c r="J434" s="4">
        <v>155</v>
      </c>
      <c r="K434" s="4" t="s">
        <v>37</v>
      </c>
      <c r="L434" s="8" t="e">
        <f>IF(#REF!=#REF!,IF(K434="Stroke",IF(K435="Stroke",IF((J435-J434)&lt;0,1000+J435-J434,J435-J434),""),""),"")</f>
        <v>#REF!</v>
      </c>
      <c r="M434" s="4" t="s">
        <v>21</v>
      </c>
      <c r="N434" s="4" t="s">
        <v>27</v>
      </c>
      <c r="O434" s="4">
        <v>1</v>
      </c>
      <c r="P434" s="8" t="e">
        <f>IF(#REF!=#REF!,IF(K434="Stroke",IF(K435="Stroke",IF(#REF!=#REF!,IF(Q434=Q435,IF((J435-J434)&lt;0,1000+J435-J434-O434,J435-J434-O434),""),""),""),""),"")</f>
        <v>#REF!</v>
      </c>
      <c r="Q434" s="4">
        <v>1</v>
      </c>
      <c r="R434" s="8" t="e">
        <f>IF(#REF!&lt;&gt;#REF!,COUNTIFS($K$112:$K$1378,$K$112,#REF!,#REF!),"")</f>
        <v>#REF!</v>
      </c>
      <c r="S434" s="8" t="e">
        <f>IF(AND(#REF!&lt;&gt;#REF!,#REF!=#REF!,M434="positive",M435="negative"),1,"")</f>
        <v>#REF!</v>
      </c>
      <c r="T434" s="8" t="e">
        <f>IF(AND(#REF!=#REF!,K:K="stroke",M:M="positive",S434&lt;&gt;"1"),1,"")</f>
        <v>#REF!</v>
      </c>
      <c r="U434" s="8" t="e">
        <f>IF((AND(R434&lt;&gt;"",W434&lt;&gt;1,K:K="stroke",M:M="negative",#REF!=#REF!)),IF(W434&lt;&gt;0,"",1),"")</f>
        <v>#REF!</v>
      </c>
      <c r="V434" s="8" t="e">
        <f t="shared" si="28"/>
        <v>#REF!</v>
      </c>
      <c r="W434" s="8" t="e">
        <f>IF(#REF!&lt;&gt;#REF!,COUNTIFS($K$112:$K$1378,"up",#REF!,#REF!),"")</f>
        <v>#REF!</v>
      </c>
      <c r="X434" s="8" t="e">
        <f>IF(#REF!&lt;&gt;#REF!,COUNTIFS($K$112:$K$1378,"SRS",#REF!,#REF!),"")</f>
        <v>#REF!</v>
      </c>
      <c r="Y434" s="8" t="e">
        <f>IF(R434&lt;&gt;"",IF(R434=1,"",COUNTIFS($O$112:$O$1378,"&gt;40",#REF!,#REF!)),"")</f>
        <v>#REF!</v>
      </c>
    </row>
    <row r="435" spans="1:34" x14ac:dyDescent="0.25">
      <c r="A435" s="7">
        <f t="shared" si="24"/>
        <v>72386</v>
      </c>
      <c r="B435" s="11" t="str">
        <f t="shared" si="25"/>
        <v>2017111420626</v>
      </c>
      <c r="C435" s="7" t="str">
        <f t="shared" si="29"/>
        <v>20171114</v>
      </c>
      <c r="D435" s="7">
        <v>2017</v>
      </c>
      <c r="E435" s="7">
        <v>11</v>
      </c>
      <c r="F435" s="7">
        <v>14</v>
      </c>
      <c r="G435" s="7">
        <v>20</v>
      </c>
      <c r="H435" s="7">
        <v>6</v>
      </c>
      <c r="I435" s="7">
        <v>26</v>
      </c>
      <c r="J435" s="12">
        <v>119</v>
      </c>
      <c r="K435" s="7" t="s">
        <v>37</v>
      </c>
      <c r="L435" s="7" t="e">
        <f>IF(#REF!=#REF!,IF(K435="Stroke",IF(K436="Stroke",IF((J436-J435)&lt;0,1000+J436-J435,J436-J435),""),""),"")</f>
        <v>#REF!</v>
      </c>
      <c r="M435" s="7" t="s">
        <v>21</v>
      </c>
      <c r="N435" s="7" t="s">
        <v>27</v>
      </c>
      <c r="O435" s="7">
        <v>6</v>
      </c>
      <c r="P435" s="7" t="e">
        <f>IF(#REF!=#REF!,IF(K435="Stroke",IF(K436="Stroke",IF(#REF!=#REF!,IF(Q435=Q436,IF((J436-J435)&lt;0,1000+J436-J435-O435,J436-J435-O435),""),""),""),""),"")</f>
        <v>#REF!</v>
      </c>
      <c r="Q435" s="7">
        <v>1</v>
      </c>
      <c r="R435" s="7" t="e">
        <f>IF(#REF!&lt;&gt;#REF!,COUNTIFS($K$112:$K$1378,$K$112,#REF!,#REF!),"")</f>
        <v>#REF!</v>
      </c>
      <c r="S435" s="7" t="e">
        <f>IF(AND(#REF!&lt;&gt;#REF!,#REF!=#REF!,M435="positive",M436="negative"),1,"")</f>
        <v>#REF!</v>
      </c>
      <c r="T435" s="7" t="e">
        <f>IF(AND(#REF!=#REF!,K:K="stroke",M:M="positive",S435&lt;&gt;"1"),1,"")</f>
        <v>#REF!</v>
      </c>
      <c r="U435" s="7" t="e">
        <f>IF((AND(R435&lt;&gt;"",W435&lt;&gt;1,K:K="stroke",M:M="negative",#REF!=#REF!)),IF(W435&lt;&gt;0,"",1),"")</f>
        <v>#REF!</v>
      </c>
      <c r="V435" s="7" t="e">
        <f t="shared" si="28"/>
        <v>#REF!</v>
      </c>
      <c r="W435" s="7" t="e">
        <f>IF(#REF!&lt;&gt;#REF!,COUNTIFS($K$112:$K$1378,"up",#REF!,#REF!),"")</f>
        <v>#REF!</v>
      </c>
      <c r="X435" s="7" t="e">
        <f>IF(#REF!&lt;&gt;#REF!,COUNTIFS($K$112:$K$1378,"SRS",#REF!,#REF!),"")</f>
        <v>#REF!</v>
      </c>
      <c r="Y435" s="7" t="e">
        <f>IF(R435&lt;&gt;"",IF(R435=1,"",COUNTIFS($O$112:$O$1378,"&gt;40",#REF!,#REF!)),"")</f>
        <v>#REF!</v>
      </c>
      <c r="Z435" s="7" t="s">
        <v>72</v>
      </c>
      <c r="AA435" s="7"/>
      <c r="AB435" s="7"/>
      <c r="AC435" s="7"/>
      <c r="AD435" s="7"/>
      <c r="AE435" s="7"/>
      <c r="AF435" s="7"/>
      <c r="AG435" s="7"/>
      <c r="AH435" s="7"/>
    </row>
    <row r="436" spans="1:34" x14ac:dyDescent="0.25">
      <c r="A436" s="8">
        <f t="shared" si="24"/>
        <v>72386</v>
      </c>
      <c r="B436" s="14" t="str">
        <f t="shared" si="25"/>
        <v>2017111420626</v>
      </c>
      <c r="C436" s="8" t="str">
        <f t="shared" si="29"/>
        <v>20171114</v>
      </c>
      <c r="D436" s="4">
        <v>2017</v>
      </c>
      <c r="E436" s="4">
        <v>11</v>
      </c>
      <c r="F436" s="4">
        <v>14</v>
      </c>
      <c r="G436" s="4">
        <v>20</v>
      </c>
      <c r="H436" s="4">
        <v>6</v>
      </c>
      <c r="I436" s="4">
        <v>26</v>
      </c>
      <c r="J436" s="4">
        <v>144</v>
      </c>
      <c r="K436" s="4" t="s">
        <v>37</v>
      </c>
      <c r="L436" s="8" t="e">
        <f>IF(#REF!=#REF!,IF(K436="Stroke",IF(K437="Stroke",IF((J437-J436)&lt;0,1000+J437-J436,J437-J436),""),""),"")</f>
        <v>#REF!</v>
      </c>
      <c r="M436" s="4" t="s">
        <v>21</v>
      </c>
      <c r="N436" s="4" t="s">
        <v>27</v>
      </c>
      <c r="O436" s="4">
        <v>1</v>
      </c>
      <c r="P436" s="8" t="e">
        <f>IF(#REF!=#REF!,IF(K436="Stroke",IF(K437="Stroke",IF(#REF!=#REF!,IF(Q436=Q437,IF((J437-J436)&lt;0,1000+J437-J436-O436,J437-J436-O436),""),""),""),""),"")</f>
        <v>#REF!</v>
      </c>
      <c r="Q436" s="4">
        <v>1</v>
      </c>
      <c r="R436" s="8" t="e">
        <f>IF(#REF!&lt;&gt;#REF!,COUNTIFS($K$112:$K$1378,$K$112,#REF!,#REF!),"")</f>
        <v>#REF!</v>
      </c>
      <c r="S436" s="8" t="e">
        <f>IF(AND(#REF!&lt;&gt;#REF!,#REF!=#REF!,M436="positive",M437="negative"),1,"")</f>
        <v>#REF!</v>
      </c>
      <c r="T436" s="8" t="e">
        <f>IF(AND(#REF!=#REF!,K:K="stroke",M:M="positive",S436&lt;&gt;"1"),1,"")</f>
        <v>#REF!</v>
      </c>
      <c r="U436" s="8" t="e">
        <f>IF((AND(R436&lt;&gt;"",W436&lt;&gt;1,K:K="stroke",M:M="negative",#REF!=#REF!)),IF(W436&lt;&gt;0,"",1),"")</f>
        <v>#REF!</v>
      </c>
      <c r="V436" s="8" t="e">
        <f t="shared" si="28"/>
        <v>#REF!</v>
      </c>
      <c r="W436" s="8" t="e">
        <f>IF(#REF!&lt;&gt;#REF!,COUNTIFS($K$112:$K$1378,"up",#REF!,#REF!),"")</f>
        <v>#REF!</v>
      </c>
      <c r="X436" s="8" t="e">
        <f>IF(#REF!&lt;&gt;#REF!,COUNTIFS($K$112:$K$1378,"SRS",#REF!,#REF!),"")</f>
        <v>#REF!</v>
      </c>
      <c r="Y436" s="8" t="e">
        <f>IF(R436&lt;&gt;"",IF(R436=1,"",COUNTIFS($O$112:$O$1378,"&gt;40",#REF!,#REF!)),"")</f>
        <v>#REF!</v>
      </c>
    </row>
    <row r="437" spans="1:34" x14ac:dyDescent="0.25">
      <c r="A437" s="8">
        <f t="shared" si="24"/>
        <v>72386</v>
      </c>
      <c r="B437" s="14" t="str">
        <f t="shared" si="25"/>
        <v>2017111420626</v>
      </c>
      <c r="C437" s="8" t="str">
        <f t="shared" si="29"/>
        <v>20171114</v>
      </c>
      <c r="D437" s="4">
        <v>2017</v>
      </c>
      <c r="E437" s="4">
        <v>11</v>
      </c>
      <c r="F437" s="4">
        <v>14</v>
      </c>
      <c r="G437" s="4">
        <v>20</v>
      </c>
      <c r="H437" s="4">
        <v>6</v>
      </c>
      <c r="I437" s="4">
        <v>26</v>
      </c>
      <c r="J437" s="4">
        <v>160</v>
      </c>
      <c r="K437" s="4" t="s">
        <v>37</v>
      </c>
      <c r="L437" s="8" t="e">
        <f>IF(#REF!=#REF!,IF(K437="Stroke",IF(K438="Stroke",IF((J438-J437)&lt;0,1000+J438-J437,J438-J437),""),""),"")</f>
        <v>#REF!</v>
      </c>
      <c r="M437" s="4" t="s">
        <v>21</v>
      </c>
      <c r="N437" s="4" t="s">
        <v>27</v>
      </c>
      <c r="O437" s="4">
        <v>1</v>
      </c>
      <c r="P437" s="8" t="e">
        <f>IF(#REF!=#REF!,IF(K437="Stroke",IF(K438="Stroke",IF(#REF!=#REF!,IF(Q437=Q438,IF((J438-J437)&lt;0,1000+J438-J437-O437,J438-J437-O437),""),""),""),""),"")</f>
        <v>#REF!</v>
      </c>
      <c r="Q437" s="4">
        <v>1</v>
      </c>
      <c r="R437" s="8" t="e">
        <f>IF(#REF!&lt;&gt;#REF!,COUNTIFS($K$112:$K$1378,$K$112,#REF!,#REF!),"")</f>
        <v>#REF!</v>
      </c>
      <c r="S437" s="8" t="e">
        <f>IF(AND(#REF!&lt;&gt;#REF!,#REF!=#REF!,M437="positive",M438="negative"),1,"")</f>
        <v>#REF!</v>
      </c>
      <c r="T437" s="8" t="e">
        <f>IF(AND(#REF!=#REF!,K:K="stroke",M:M="positive",S437&lt;&gt;"1"),1,"")</f>
        <v>#REF!</v>
      </c>
      <c r="U437" s="8" t="e">
        <f>IF((AND(R437&lt;&gt;"",W437&lt;&gt;1,K:K="stroke",M:M="negative",#REF!=#REF!)),IF(W437&lt;&gt;0,"",1),"")</f>
        <v>#REF!</v>
      </c>
      <c r="V437" s="8" t="e">
        <f t="shared" si="28"/>
        <v>#REF!</v>
      </c>
      <c r="W437" s="8" t="e">
        <f>IF(#REF!&lt;&gt;#REF!,COUNTIFS($K$112:$K$1378,"up",#REF!,#REF!),"")</f>
        <v>#REF!</v>
      </c>
      <c r="X437" s="8" t="e">
        <f>IF(#REF!&lt;&gt;#REF!,COUNTIFS($K$112:$K$1378,"SRS",#REF!,#REF!),"")</f>
        <v>#REF!</v>
      </c>
      <c r="Y437" s="8" t="e">
        <f>IF(R437&lt;&gt;"",IF(R437=1,"",COUNTIFS($O$112:$O$1378,"&gt;40",#REF!,#REF!)),"")</f>
        <v>#REF!</v>
      </c>
    </row>
    <row r="438" spans="1:34" x14ac:dyDescent="0.25">
      <c r="A438" s="8">
        <f t="shared" si="24"/>
        <v>72386</v>
      </c>
      <c r="B438" s="14" t="str">
        <f t="shared" si="25"/>
        <v>2017111420626</v>
      </c>
      <c r="C438" s="8" t="str">
        <f t="shared" si="29"/>
        <v>20171114</v>
      </c>
      <c r="D438" s="4">
        <v>2017</v>
      </c>
      <c r="E438" s="4">
        <v>11</v>
      </c>
      <c r="F438" s="4">
        <v>14</v>
      </c>
      <c r="G438" s="4">
        <v>20</v>
      </c>
      <c r="H438" s="4">
        <v>6</v>
      </c>
      <c r="I438" s="4">
        <v>26</v>
      </c>
      <c r="J438" s="4">
        <v>185</v>
      </c>
      <c r="K438" s="4" t="s">
        <v>37</v>
      </c>
      <c r="L438" s="8" t="e">
        <f>IF(#REF!=#REF!,IF(K438="Stroke",IF(K439="Stroke",IF((J439-J438)&lt;0,1000+J439-J438,J439-J438),""),""),"")</f>
        <v>#REF!</v>
      </c>
      <c r="M438" s="4" t="s">
        <v>21</v>
      </c>
      <c r="N438" s="4" t="s">
        <v>27</v>
      </c>
      <c r="O438" s="4">
        <v>2</v>
      </c>
      <c r="P438" s="8" t="e">
        <f>IF(#REF!=#REF!,IF(K438="Stroke",IF(K439="Stroke",IF(#REF!=#REF!,IF(Q438=Q439,IF((J439-J438)&lt;0,1000+J439-J438-O438,J439-J438-O438),""),""),""),""),"")</f>
        <v>#REF!</v>
      </c>
      <c r="Q438" s="4">
        <v>1</v>
      </c>
      <c r="R438" s="8" t="e">
        <f>IF(#REF!&lt;&gt;#REF!,COUNTIFS($K$112:$K$1378,$K$112,#REF!,#REF!),"")</f>
        <v>#REF!</v>
      </c>
      <c r="S438" s="8" t="e">
        <f>IF(AND(#REF!&lt;&gt;#REF!,#REF!=#REF!,M438="positive",M439="negative"),1,"")</f>
        <v>#REF!</v>
      </c>
      <c r="T438" s="8" t="e">
        <f>IF(AND(#REF!=#REF!,K:K="stroke",M:M="positive",S438&lt;&gt;"1"),1,"")</f>
        <v>#REF!</v>
      </c>
      <c r="U438" s="8" t="e">
        <f>IF((AND(R438&lt;&gt;"",W438&lt;&gt;1,K:K="stroke",M:M="negative",#REF!=#REF!)),IF(W438&lt;&gt;0,"",1),"")</f>
        <v>#REF!</v>
      </c>
      <c r="V438" s="8" t="e">
        <f t="shared" si="28"/>
        <v>#REF!</v>
      </c>
      <c r="W438" s="8" t="e">
        <f>IF(#REF!&lt;&gt;#REF!,COUNTIFS($K$112:$K$1378,"up",#REF!,#REF!),"")</f>
        <v>#REF!</v>
      </c>
      <c r="X438" s="8" t="e">
        <f>IF(#REF!&lt;&gt;#REF!,COUNTIFS($K$112:$K$1378,"SRS",#REF!,#REF!),"")</f>
        <v>#REF!</v>
      </c>
      <c r="Y438" s="8" t="e">
        <f>IF(R438&lt;&gt;"",IF(R438=1,"",COUNTIFS($O$112:$O$1378,"&gt;40",#REF!,#REF!)),"")</f>
        <v>#REF!</v>
      </c>
    </row>
    <row r="439" spans="1:34" x14ac:dyDescent="0.25">
      <c r="A439" s="8">
        <f t="shared" si="24"/>
        <v>72386</v>
      </c>
      <c r="B439" s="14" t="str">
        <f t="shared" si="25"/>
        <v>2017111420626</v>
      </c>
      <c r="C439" s="8" t="str">
        <f t="shared" si="29"/>
        <v>20171114</v>
      </c>
      <c r="D439" s="4">
        <v>2017</v>
      </c>
      <c r="E439" s="4">
        <v>11</v>
      </c>
      <c r="F439" s="4">
        <v>14</v>
      </c>
      <c r="G439" s="4">
        <v>20</v>
      </c>
      <c r="H439" s="4">
        <v>6</v>
      </c>
      <c r="I439" s="4">
        <v>26</v>
      </c>
      <c r="J439" s="4">
        <v>211</v>
      </c>
      <c r="K439" s="4" t="s">
        <v>37</v>
      </c>
      <c r="L439" s="8" t="e">
        <f>IF(#REF!=#REF!,IF(K439="Stroke",IF(K440="Stroke",IF((J440-J439)&lt;0,1000+J440-J439,J440-J439),""),""),"")</f>
        <v>#REF!</v>
      </c>
      <c r="M439" s="4" t="s">
        <v>21</v>
      </c>
      <c r="N439" s="4" t="s">
        <v>27</v>
      </c>
      <c r="O439" s="4">
        <v>2</v>
      </c>
      <c r="P439" s="8" t="e">
        <f>IF(#REF!=#REF!,IF(K439="Stroke",IF(K440="Stroke",IF(#REF!=#REF!,IF(Q439=Q440,IF((J440-J439)&lt;0,1000+J440-J439-O439,J440-J439-O439),""),""),""),""),"")</f>
        <v>#REF!</v>
      </c>
      <c r="Q439" s="4">
        <v>1</v>
      </c>
      <c r="R439" s="8" t="e">
        <f>IF(#REF!&lt;&gt;#REF!,COUNTIFS($K$112:$K$1378,$K$112,#REF!,#REF!),"")</f>
        <v>#REF!</v>
      </c>
      <c r="S439" s="8" t="e">
        <f>IF(AND(#REF!&lt;&gt;#REF!,#REF!=#REF!,M439="positive",M440="negative"),1,"")</f>
        <v>#REF!</v>
      </c>
      <c r="T439" s="8" t="e">
        <f>IF(AND(#REF!=#REF!,K:K="stroke",M:M="positive",S439&lt;&gt;"1"),1,"")</f>
        <v>#REF!</v>
      </c>
      <c r="U439" s="8" t="e">
        <f>IF((AND(R439&lt;&gt;"",W439&lt;&gt;1,K:K="stroke",M:M="negative",#REF!=#REF!)),IF(W439&lt;&gt;0,"",1),"")</f>
        <v>#REF!</v>
      </c>
      <c r="V439" s="8" t="e">
        <f t="shared" si="28"/>
        <v>#REF!</v>
      </c>
      <c r="W439" s="8" t="e">
        <f>IF(#REF!&lt;&gt;#REF!,COUNTIFS($K$112:$K$1378,"up",#REF!,#REF!),"")</f>
        <v>#REF!</v>
      </c>
      <c r="X439" s="8" t="e">
        <f>IF(#REF!&lt;&gt;#REF!,COUNTIFS($K$112:$K$1378,"SRS",#REF!,#REF!),"")</f>
        <v>#REF!</v>
      </c>
      <c r="Y439" s="8" t="e">
        <f>IF(R439&lt;&gt;"",IF(R439=1,"",COUNTIFS($O$112:$O$1378,"&gt;40",#REF!,#REF!)),"")</f>
        <v>#REF!</v>
      </c>
    </row>
    <row r="440" spans="1:34" x14ac:dyDescent="0.25">
      <c r="A440" s="8">
        <f t="shared" si="24"/>
        <v>72386</v>
      </c>
      <c r="B440" s="14" t="str">
        <f t="shared" si="25"/>
        <v>2017111420626</v>
      </c>
      <c r="C440" s="8" t="str">
        <f t="shared" si="29"/>
        <v>20171114</v>
      </c>
      <c r="D440" s="4">
        <v>2017</v>
      </c>
      <c r="E440" s="4">
        <v>11</v>
      </c>
      <c r="F440" s="4">
        <v>14</v>
      </c>
      <c r="G440" s="4">
        <v>20</v>
      </c>
      <c r="H440" s="4">
        <v>6</v>
      </c>
      <c r="I440" s="4">
        <v>26</v>
      </c>
      <c r="J440" s="4">
        <v>253</v>
      </c>
      <c r="K440" s="4" t="s">
        <v>37</v>
      </c>
      <c r="L440" s="8" t="e">
        <f>IF(#REF!=#REF!,IF(K440="Stroke",IF(K441="Stroke",IF((J441-J440)&lt;0,1000+J441-J440,J441-J440),""),""),"")</f>
        <v>#REF!</v>
      </c>
      <c r="M440" s="4" t="s">
        <v>21</v>
      </c>
      <c r="N440" s="4" t="s">
        <v>27</v>
      </c>
      <c r="O440" s="4">
        <v>6</v>
      </c>
      <c r="P440" s="8" t="e">
        <f>IF(#REF!=#REF!,IF(K440="Stroke",IF(K441="Stroke",IF(#REF!=#REF!,IF(Q440=Q441,IF((J441-J440)&lt;0,1000+J441-J440-O440,J441-J440-O440),""),""),""),""),"")</f>
        <v>#REF!</v>
      </c>
      <c r="Q440" s="4">
        <v>1</v>
      </c>
      <c r="R440" s="8" t="e">
        <f>IF(#REF!&lt;&gt;#REF!,COUNTIFS($K$112:$K$1378,$K$112,#REF!,#REF!),"")</f>
        <v>#REF!</v>
      </c>
      <c r="S440" s="8" t="e">
        <f>IF(AND(#REF!&lt;&gt;#REF!,#REF!=#REF!,M440="positive",M441="negative"),1,"")</f>
        <v>#REF!</v>
      </c>
      <c r="T440" s="8" t="e">
        <f>IF(AND(#REF!=#REF!,K:K="stroke",M:M="positive",S440&lt;&gt;"1"),1,"")</f>
        <v>#REF!</v>
      </c>
      <c r="U440" s="8" t="e">
        <f>IF((AND(R440&lt;&gt;"",W440&lt;&gt;1,K:K="stroke",M:M="negative",#REF!=#REF!)),IF(W440&lt;&gt;0,"",1),"")</f>
        <v>#REF!</v>
      </c>
      <c r="V440" s="8" t="e">
        <f t="shared" si="28"/>
        <v>#REF!</v>
      </c>
      <c r="W440" s="8" t="e">
        <f>IF(#REF!&lt;&gt;#REF!,COUNTIFS($K$112:$K$1378,"up",#REF!,#REF!),"")</f>
        <v>#REF!</v>
      </c>
      <c r="X440" s="8" t="e">
        <f>IF(#REF!&lt;&gt;#REF!,COUNTIFS($K$112:$K$1378,"SRS",#REF!,#REF!),"")</f>
        <v>#REF!</v>
      </c>
      <c r="Y440" s="8" t="e">
        <f>IF(R440&lt;&gt;"",IF(R440=1,"",COUNTIFS($O$112:$O$1378,"&gt;40",#REF!,#REF!)),"")</f>
        <v>#REF!</v>
      </c>
    </row>
    <row r="441" spans="1:34" x14ac:dyDescent="0.25">
      <c r="A441" s="8">
        <f t="shared" si="24"/>
        <v>72386</v>
      </c>
      <c r="B441" s="14" t="str">
        <f t="shared" si="25"/>
        <v>2017111420626</v>
      </c>
      <c r="C441" s="8" t="str">
        <f t="shared" si="29"/>
        <v>20171114</v>
      </c>
      <c r="D441" s="4">
        <v>2017</v>
      </c>
      <c r="E441" s="4">
        <v>11</v>
      </c>
      <c r="F441" s="4">
        <v>14</v>
      </c>
      <c r="G441" s="4">
        <v>20</v>
      </c>
      <c r="H441" s="4">
        <v>6</v>
      </c>
      <c r="I441" s="4">
        <v>26</v>
      </c>
      <c r="J441" s="4">
        <v>255</v>
      </c>
      <c r="K441" s="4" t="s">
        <v>29</v>
      </c>
      <c r="L441" s="8" t="e">
        <f>IF(#REF!=#REF!,IF(K441="Stroke",IF(K442="Stroke",IF((J442-J441)&lt;0,1000+J442-J441,J442-J441),""),""),"")</f>
        <v>#REF!</v>
      </c>
      <c r="M441" s="4" t="s">
        <v>21</v>
      </c>
      <c r="N441" s="4" t="s">
        <v>27</v>
      </c>
      <c r="O441" s="4">
        <v>0</v>
      </c>
      <c r="P441" s="8" t="e">
        <f>IF(#REF!=#REF!,IF(K441="Stroke",IF(K442="Stroke",IF(#REF!=#REF!,IF(Q441=Q442,IF((J442-J441)&lt;0,1000+J442-J441-O441,J442-J441-O441),""),""),""),""),"")</f>
        <v>#REF!</v>
      </c>
      <c r="Q441" s="4">
        <v>1</v>
      </c>
      <c r="R441" s="8" t="e">
        <f>IF(#REF!&lt;&gt;#REF!,COUNTIFS($K$112:$K$1378,$K$112,#REF!,#REF!),"")</f>
        <v>#REF!</v>
      </c>
      <c r="S441" s="8" t="e">
        <f>IF(AND(#REF!&lt;&gt;#REF!,#REF!=#REF!,M441="positive",M442="negative"),1,"")</f>
        <v>#REF!</v>
      </c>
      <c r="T441" s="8" t="e">
        <f>IF(AND(#REF!=#REF!,K:K="stroke",M:M="positive",S441&lt;&gt;"1"),1,"")</f>
        <v>#REF!</v>
      </c>
      <c r="U441" s="8" t="e">
        <f>IF((AND(R441&lt;&gt;"",W441&lt;&gt;1,K:K="stroke",M:M="negative",#REF!=#REF!)),IF(W441&lt;&gt;0,"",1),"")</f>
        <v>#REF!</v>
      </c>
      <c r="V441" s="8" t="e">
        <f t="shared" si="28"/>
        <v>#REF!</v>
      </c>
      <c r="W441" s="8" t="e">
        <f>IF(#REF!&lt;&gt;#REF!,COUNTIFS($K$112:$K$1378,"up",#REF!,#REF!),"")</f>
        <v>#REF!</v>
      </c>
      <c r="X441" s="8" t="e">
        <f>IF(#REF!&lt;&gt;#REF!,COUNTIFS($K$112:$K$1378,"SRS",#REF!,#REF!),"")</f>
        <v>#REF!</v>
      </c>
      <c r="Y441" s="8" t="e">
        <f>IF(R441&lt;&gt;"",IF(R441=1,"",COUNTIFS($O$112:$O$1378,"&gt;40",#REF!,#REF!)),"")</f>
        <v>#REF!</v>
      </c>
    </row>
    <row r="442" spans="1:34" x14ac:dyDescent="0.25">
      <c r="A442" s="8">
        <f t="shared" si="24"/>
        <v>72386</v>
      </c>
      <c r="B442" s="14" t="str">
        <f t="shared" si="25"/>
        <v>2017111420626</v>
      </c>
      <c r="C442" s="8" t="str">
        <f t="shared" si="29"/>
        <v>20171114</v>
      </c>
      <c r="D442" s="4">
        <v>2017</v>
      </c>
      <c r="E442" s="4">
        <v>11</v>
      </c>
      <c r="F442" s="4">
        <v>14</v>
      </c>
      <c r="G442" s="4">
        <v>20</v>
      </c>
      <c r="H442" s="4">
        <v>6</v>
      </c>
      <c r="I442" s="4">
        <v>26</v>
      </c>
      <c r="J442" s="4">
        <v>266</v>
      </c>
      <c r="K442" s="4" t="s">
        <v>37</v>
      </c>
      <c r="L442" s="8" t="e">
        <f>IF(#REF!=#REF!,IF(K442="Stroke",IF(K443="Stroke",IF((J443-J442)&lt;0,1000+J443-J442,J443-J442),""),""),"")</f>
        <v>#REF!</v>
      </c>
      <c r="M442" s="4" t="s">
        <v>21</v>
      </c>
      <c r="N442" s="4" t="s">
        <v>27</v>
      </c>
      <c r="O442" s="4">
        <v>3</v>
      </c>
      <c r="P442" s="8" t="e">
        <f>IF(#REF!=#REF!,IF(K442="Stroke",IF(K443="Stroke",IF(#REF!=#REF!,IF(Q442=Q443,IF((J443-J442)&lt;0,1000+J443-J442-O442,J443-J442-O442),""),""),""),""),"")</f>
        <v>#REF!</v>
      </c>
      <c r="Q442" s="4">
        <v>1</v>
      </c>
      <c r="R442" s="8" t="e">
        <f>IF(#REF!&lt;&gt;#REF!,COUNTIFS($K$112:$K$1378,$K$112,#REF!,#REF!),"")</f>
        <v>#REF!</v>
      </c>
      <c r="S442" s="8" t="e">
        <f>IF(AND(#REF!&lt;&gt;#REF!,#REF!=#REF!,M442="positive",M443="negative"),1,"")</f>
        <v>#REF!</v>
      </c>
      <c r="T442" s="8" t="e">
        <f>IF(AND(#REF!=#REF!,K:K="stroke",M:M="positive",S442&lt;&gt;"1"),1,"")</f>
        <v>#REF!</v>
      </c>
      <c r="U442" s="8" t="e">
        <f>IF((AND(R442&lt;&gt;"",W442&lt;&gt;1,K:K="stroke",M:M="negative",#REF!=#REF!)),IF(W442&lt;&gt;0,"",1),"")</f>
        <v>#REF!</v>
      </c>
      <c r="V442" s="8" t="e">
        <f t="shared" si="28"/>
        <v>#REF!</v>
      </c>
      <c r="W442" s="8" t="e">
        <f>IF(#REF!&lt;&gt;#REF!,COUNTIFS($K$112:$K$1378,"up",#REF!,#REF!),"")</f>
        <v>#REF!</v>
      </c>
      <c r="X442" s="8" t="e">
        <f>IF(#REF!&lt;&gt;#REF!,COUNTIFS($K$112:$K$1378,"SRS",#REF!,#REF!),"")</f>
        <v>#REF!</v>
      </c>
      <c r="Y442" s="8" t="e">
        <f>IF(R442&lt;&gt;"",IF(R442=1,"",COUNTIFS($O$112:$O$1378,"&gt;40",#REF!,#REF!)),"")</f>
        <v>#REF!</v>
      </c>
    </row>
    <row r="443" spans="1:34" x14ac:dyDescent="0.25">
      <c r="A443" s="8">
        <f t="shared" si="24"/>
        <v>72386</v>
      </c>
      <c r="B443" s="14" t="str">
        <f t="shared" si="25"/>
        <v>2017111420626</v>
      </c>
      <c r="C443" s="8" t="str">
        <f t="shared" si="29"/>
        <v>20171114</v>
      </c>
      <c r="D443" s="4">
        <v>2017</v>
      </c>
      <c r="E443" s="4">
        <v>11</v>
      </c>
      <c r="F443" s="4">
        <v>14</v>
      </c>
      <c r="G443" s="4">
        <v>20</v>
      </c>
      <c r="H443" s="4">
        <v>6</v>
      </c>
      <c r="I443" s="4">
        <v>26</v>
      </c>
      <c r="J443" s="4">
        <v>279</v>
      </c>
      <c r="K443" s="4" t="s">
        <v>37</v>
      </c>
      <c r="L443" s="8" t="e">
        <f>IF(#REF!=#REF!,IF(K443="Stroke",IF(K444="Stroke",IF((J444-J443)&lt;0,1000+J444-J443,J444-J443),""),""),"")</f>
        <v>#REF!</v>
      </c>
      <c r="M443" s="4" t="s">
        <v>21</v>
      </c>
      <c r="N443" s="4" t="s">
        <v>27</v>
      </c>
      <c r="O443" s="4">
        <v>79</v>
      </c>
      <c r="P443" s="8" t="e">
        <f>IF(#REF!=#REF!,IF(K443="Stroke",IF(K444="Stroke",IF(#REF!=#REF!,IF(Q443=Q444,IF((J444-J443)&lt;0,1000+J444-J443-O443,J444-J443-O443),""),""),""),""),"")</f>
        <v>#REF!</v>
      </c>
      <c r="Q443" s="4">
        <v>1</v>
      </c>
      <c r="R443" s="8" t="e">
        <f>IF(#REF!&lt;&gt;#REF!,COUNTIFS($K$112:$K$1378,$K$112,#REF!,#REF!),"")</f>
        <v>#REF!</v>
      </c>
      <c r="S443" s="8" t="e">
        <f>IF(AND(#REF!&lt;&gt;#REF!,#REF!=#REF!,M443="positive",M444="negative"),1,"")</f>
        <v>#REF!</v>
      </c>
      <c r="T443" s="8" t="e">
        <f>IF(AND(#REF!=#REF!,K:K="stroke",M:M="positive",S443&lt;&gt;"1"),1,"")</f>
        <v>#REF!</v>
      </c>
      <c r="U443" s="8" t="e">
        <f>IF((AND(R443&lt;&gt;"",W443&lt;&gt;1,K:K="stroke",M:M="negative",#REF!=#REF!)),IF(W443&lt;&gt;0,"",1),"")</f>
        <v>#REF!</v>
      </c>
      <c r="V443" s="8" t="e">
        <f t="shared" si="28"/>
        <v>#REF!</v>
      </c>
      <c r="W443" s="8" t="e">
        <f>IF(#REF!&lt;&gt;#REF!,COUNTIFS($K$112:$K$1378,"up",#REF!,#REF!),"")</f>
        <v>#REF!</v>
      </c>
      <c r="X443" s="8" t="e">
        <f>IF(#REF!&lt;&gt;#REF!,COUNTIFS($K$112:$K$1378,"SRS",#REF!,#REF!),"")</f>
        <v>#REF!</v>
      </c>
      <c r="Y443" s="8" t="e">
        <f>IF(R443&lt;&gt;"",IF(R443=1,"",COUNTIFS($O$112:$O$1378,"&gt;40",#REF!,#REF!)),"")</f>
        <v>#REF!</v>
      </c>
    </row>
    <row r="444" spans="1:34" x14ac:dyDescent="0.25">
      <c r="A444" s="8">
        <f t="shared" si="24"/>
        <v>72386</v>
      </c>
      <c r="B444" s="14" t="str">
        <f t="shared" si="25"/>
        <v>2017111420626</v>
      </c>
      <c r="C444" s="8" t="str">
        <f t="shared" si="29"/>
        <v>20171114</v>
      </c>
      <c r="D444" s="4">
        <v>2017</v>
      </c>
      <c r="E444" s="4">
        <v>11</v>
      </c>
      <c r="F444" s="4">
        <v>14</v>
      </c>
      <c r="G444" s="4">
        <v>20</v>
      </c>
      <c r="H444" s="4">
        <v>6</v>
      </c>
      <c r="I444" s="4">
        <v>26</v>
      </c>
      <c r="J444" s="4">
        <v>293</v>
      </c>
      <c r="K444" s="4" t="s">
        <v>29</v>
      </c>
      <c r="L444" s="8" t="e">
        <f>IF(#REF!=#REF!,IF(K444="Stroke",IF(K445="Stroke",IF((J445-J444)&lt;0,1000+J445-J444,J445-J444),""),""),"")</f>
        <v>#REF!</v>
      </c>
      <c r="M444" s="4" t="s">
        <v>21</v>
      </c>
      <c r="N444" s="4" t="s">
        <v>27</v>
      </c>
      <c r="P444" s="8" t="e">
        <f>IF(#REF!=#REF!,IF(K444="Stroke",IF(K445="Stroke",IF(#REF!=#REF!,IF(Q444=Q445,IF((J445-J444)&lt;0,1000+J445-J444-O444,J445-J444-O444),""),""),""),""),"")</f>
        <v>#REF!</v>
      </c>
      <c r="Q444" s="4">
        <v>1</v>
      </c>
      <c r="R444" s="8" t="e">
        <f>IF(#REF!&lt;&gt;#REF!,COUNTIFS($K$112:$K$1378,$K$112,#REF!,#REF!),"")</f>
        <v>#REF!</v>
      </c>
      <c r="S444" s="8" t="e">
        <f>IF(AND(#REF!&lt;&gt;#REF!,#REF!=#REF!,M444="positive",M445="negative"),1,"")</f>
        <v>#REF!</v>
      </c>
      <c r="T444" s="8" t="e">
        <f>IF(AND(#REF!=#REF!,K:K="stroke",M:M="positive",S444&lt;&gt;"1"),1,"")</f>
        <v>#REF!</v>
      </c>
      <c r="U444" s="8" t="e">
        <f>IF((AND(R444&lt;&gt;"",W444&lt;&gt;1,K:K="stroke",M:M="negative",#REF!=#REF!)),IF(W444&lt;&gt;0,"",1),"")</f>
        <v>#REF!</v>
      </c>
      <c r="V444" s="8" t="e">
        <f t="shared" si="28"/>
        <v>#REF!</v>
      </c>
      <c r="W444" s="8" t="e">
        <f>IF(#REF!&lt;&gt;#REF!,COUNTIFS($K$112:$K$1378,"up",#REF!,#REF!),"")</f>
        <v>#REF!</v>
      </c>
      <c r="X444" s="8" t="e">
        <f>IF(#REF!&lt;&gt;#REF!,COUNTIFS($K$112:$K$1378,"SRS",#REF!,#REF!),"")</f>
        <v>#REF!</v>
      </c>
      <c r="Y444" s="8" t="e">
        <f>IF(R444&lt;&gt;"",IF(R444=1,"",COUNTIFS($O$112:$O$1378,"&gt;40",#REF!,#REF!)),"")</f>
        <v>#REF!</v>
      </c>
    </row>
    <row r="445" spans="1:34" x14ac:dyDescent="0.25">
      <c r="A445" s="7">
        <f t="shared" si="24"/>
        <v>72543</v>
      </c>
      <c r="B445" s="11" t="str">
        <f t="shared" si="25"/>
        <v>201711142093</v>
      </c>
      <c r="C445" s="7" t="str">
        <f t="shared" si="29"/>
        <v>20171114</v>
      </c>
      <c r="D445" s="7">
        <v>2017</v>
      </c>
      <c r="E445" s="7">
        <v>11</v>
      </c>
      <c r="F445" s="7">
        <v>14</v>
      </c>
      <c r="G445" s="7">
        <v>20</v>
      </c>
      <c r="H445" s="7">
        <v>9</v>
      </c>
      <c r="I445" s="7">
        <v>3</v>
      </c>
      <c r="J445" s="7">
        <v>757</v>
      </c>
      <c r="K445" s="7" t="s">
        <v>37</v>
      </c>
      <c r="L445" s="7" t="e">
        <f>IF(#REF!=#REF!,IF(K445="Stroke",IF(K446="Stroke",IF((J446-J445)&lt;0,1000+J446-J445,J446-J445),""),""),"")</f>
        <v>#REF!</v>
      </c>
      <c r="M445" s="7" t="s">
        <v>21</v>
      </c>
      <c r="N445" s="7" t="s">
        <v>27</v>
      </c>
      <c r="O445" s="7">
        <v>271</v>
      </c>
      <c r="P445" s="7" t="e">
        <f>IF(#REF!=#REF!,IF(K445="Stroke",IF(K446="Stroke",IF(#REF!=#REF!,IF(Q445=Q446,IF((J446-J445)&lt;0,1000+J446-J445-O445,J446-J445-O445),""),""),""),""),"")</f>
        <v>#REF!</v>
      </c>
      <c r="Q445" s="7">
        <v>1</v>
      </c>
      <c r="R445" s="7" t="e">
        <f>IF(#REF!&lt;&gt;#REF!,COUNTIFS($K$112:$K$1378,$K$112,#REF!,#REF!),"")</f>
        <v>#REF!</v>
      </c>
      <c r="S445" s="7" t="e">
        <f>IF(AND(#REF!&lt;&gt;#REF!,#REF!=#REF!,M445="positive",M446="negative"),1,"")</f>
        <v>#REF!</v>
      </c>
      <c r="T445" s="7" t="e">
        <f>IF(AND(#REF!=#REF!,K:K="stroke",M:M="positive",S445&lt;&gt;"1"),1,"")</f>
        <v>#REF!</v>
      </c>
      <c r="U445" s="7" t="e">
        <f>IF((AND(R445&lt;&gt;"",W445&lt;&gt;1,K:K="stroke",M:M="negative",#REF!=#REF!)),IF(W445&lt;&gt;0,"",1),"")</f>
        <v>#REF!</v>
      </c>
      <c r="V445" s="7" t="e">
        <f t="shared" si="28"/>
        <v>#REF!</v>
      </c>
      <c r="W445" s="7" t="e">
        <f>IF(#REF!&lt;&gt;#REF!,COUNTIFS($K$112:$K$1378,"up",#REF!,#REF!),"")</f>
        <v>#REF!</v>
      </c>
      <c r="X445" s="7" t="e">
        <f>IF(#REF!&lt;&gt;#REF!,COUNTIFS($K$112:$K$1378,"SRS",#REF!,#REF!),"")</f>
        <v>#REF!</v>
      </c>
      <c r="Y445" s="7" t="e">
        <f>IF(R445&lt;&gt;"",IF(R445=1,"",COUNTIFS($O$112:$O$1378,"&gt;40",#REF!,#REF!)),"")</f>
        <v>#REF!</v>
      </c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x14ac:dyDescent="0.25">
      <c r="A446" s="7">
        <f t="shared" si="24"/>
        <v>72829</v>
      </c>
      <c r="B446" s="11" t="str">
        <f t="shared" si="25"/>
        <v>20171114201349</v>
      </c>
      <c r="C446" s="7" t="str">
        <f t="shared" si="29"/>
        <v>20171114</v>
      </c>
      <c r="D446" s="7">
        <v>2017</v>
      </c>
      <c r="E446" s="7">
        <v>11</v>
      </c>
      <c r="F446" s="7">
        <v>14</v>
      </c>
      <c r="G446" s="7">
        <v>20</v>
      </c>
      <c r="H446" s="7">
        <v>13</v>
      </c>
      <c r="I446" s="7">
        <v>49</v>
      </c>
      <c r="J446" s="7">
        <v>490</v>
      </c>
      <c r="K446" s="7" t="s">
        <v>37</v>
      </c>
      <c r="L446" s="7" t="e">
        <f>IF(#REF!=#REF!,IF(K446="Stroke",IF(K447="Stroke",IF((J447-J446)&lt;0,1000+J447-J446,J447-J446),""),""),"")</f>
        <v>#REF!</v>
      </c>
      <c r="M446" s="7" t="s">
        <v>21</v>
      </c>
      <c r="N446" s="7" t="s">
        <v>27</v>
      </c>
      <c r="O446" s="7">
        <v>9</v>
      </c>
      <c r="P446" s="7" t="e">
        <f>IF(#REF!=#REF!,IF(K446="Stroke",IF(K447="Stroke",IF(#REF!=#REF!,IF(Q446=Q447,IF((J447-J446)&lt;0,1000+J447-J446-O446,J447-J446-O446),""),""),""),""),"")</f>
        <v>#REF!</v>
      </c>
      <c r="Q446" s="7">
        <v>1</v>
      </c>
      <c r="R446" s="7" t="e">
        <f>IF(#REF!&lt;&gt;#REF!,COUNTIFS($K$112:$K$1378,$K$112,#REF!,#REF!),"")</f>
        <v>#REF!</v>
      </c>
      <c r="S446" s="7" t="e">
        <f>IF(AND(#REF!&lt;&gt;#REF!,#REF!=#REF!,M446="positive",M447="negative"),1,"")</f>
        <v>#REF!</v>
      </c>
      <c r="T446" s="7" t="e">
        <f>IF(AND(#REF!=#REF!,K:K="stroke",M:M="positive",S446&lt;&gt;"1"),1,"")</f>
        <v>#REF!</v>
      </c>
      <c r="U446" s="7" t="e">
        <f>IF((AND(R446&lt;&gt;"",W446&lt;&gt;1,K:K="stroke",M:M="negative",#REF!=#REF!)),IF(W446&lt;&gt;0,"",1),"")</f>
        <v>#REF!</v>
      </c>
      <c r="V446" s="7" t="e">
        <f t="shared" si="28"/>
        <v>#REF!</v>
      </c>
      <c r="W446" s="7" t="e">
        <f>IF(#REF!&lt;&gt;#REF!,COUNTIFS($K$112:$K$1378,"up",#REF!,#REF!),"")</f>
        <v>#REF!</v>
      </c>
      <c r="X446" s="7" t="e">
        <f>IF(#REF!&lt;&gt;#REF!,COUNTIFS($K$112:$K$1378,"SRS",#REF!,#REF!),"")</f>
        <v>#REF!</v>
      </c>
      <c r="Y446" s="7" t="e">
        <f>IF(R446&lt;&gt;"",IF(R446=1,"",COUNTIFS($O$112:$O$1378,"&gt;40",#REF!,#REF!)),"")</f>
        <v>#REF!</v>
      </c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s="7" customFormat="1" x14ac:dyDescent="0.25">
      <c r="A447" s="8">
        <f t="shared" si="24"/>
        <v>72829</v>
      </c>
      <c r="B447" s="14" t="str">
        <f t="shared" si="25"/>
        <v>20171114201349</v>
      </c>
      <c r="C447" s="8" t="str">
        <f t="shared" si="29"/>
        <v>20171114</v>
      </c>
      <c r="D447" s="4">
        <v>2017</v>
      </c>
      <c r="E447" s="4">
        <v>11</v>
      </c>
      <c r="F447" s="4">
        <v>14</v>
      </c>
      <c r="G447" s="4">
        <v>20</v>
      </c>
      <c r="H447" s="4">
        <v>13</v>
      </c>
      <c r="I447" s="4">
        <v>49</v>
      </c>
      <c r="J447" s="4">
        <v>535</v>
      </c>
      <c r="K447" s="4" t="s">
        <v>37</v>
      </c>
      <c r="L447" s="8" t="e">
        <f>IF(#REF!=#REF!,IF(K447="Stroke",IF(K448="Stroke",IF((J448-J447)&lt;0,1000+J448-J447,J448-J447),""),""),"")</f>
        <v>#REF!</v>
      </c>
      <c r="M447" s="4" t="s">
        <v>21</v>
      </c>
      <c r="N447" s="4" t="s">
        <v>27</v>
      </c>
      <c r="O447" s="4">
        <v>7</v>
      </c>
      <c r="P447" s="8" t="e">
        <f>IF(#REF!=#REF!,IF(K447="Stroke",IF(K448="Stroke",IF(#REF!=#REF!,IF(Q447=Q448,IF((J448-J447)&lt;0,1000+J448-J447-O447,J448-J447-O447),""),""),""),""),"")</f>
        <v>#REF!</v>
      </c>
      <c r="Q447" s="4">
        <v>1</v>
      </c>
      <c r="R447" s="8" t="e">
        <f>IF(#REF!&lt;&gt;#REF!,COUNTIFS($K$112:$K$1378,$K$112,#REF!,#REF!),"")</f>
        <v>#REF!</v>
      </c>
      <c r="S447" s="8" t="e">
        <f>IF(AND(#REF!&lt;&gt;#REF!,#REF!=#REF!,M447="positive",M448="negative"),1,"")</f>
        <v>#REF!</v>
      </c>
      <c r="T447" s="8" t="e">
        <f>IF(AND(#REF!=#REF!,K:K="stroke",M:M="positive",S447&lt;&gt;"1"),1,"")</f>
        <v>#REF!</v>
      </c>
      <c r="U447" s="8" t="e">
        <f>IF((AND(R447&lt;&gt;"",W447&lt;&gt;1,K:K="stroke",M:M="negative",#REF!=#REF!)),IF(W447&lt;&gt;0,"",1),"")</f>
        <v>#REF!</v>
      </c>
      <c r="V447" s="8" t="e">
        <f t="shared" si="28"/>
        <v>#REF!</v>
      </c>
      <c r="W447" s="8" t="e">
        <f>IF(#REF!&lt;&gt;#REF!,COUNTIFS($K$112:$K$1378,"up",#REF!,#REF!),"")</f>
        <v>#REF!</v>
      </c>
      <c r="X447" s="8" t="e">
        <f>IF(#REF!&lt;&gt;#REF!,COUNTIFS($K$112:$K$1378,"SRS",#REF!,#REF!),"")</f>
        <v>#REF!</v>
      </c>
      <c r="Y447" s="8" t="e">
        <f>IF(R447&lt;&gt;"",IF(R447=1,"",COUNTIFS($O$112:$O$1378,"&gt;40",#REF!,#REF!)),"")</f>
        <v>#REF!</v>
      </c>
      <c r="Z447" s="4"/>
      <c r="AA447" s="4"/>
      <c r="AB447" s="4"/>
      <c r="AC447" s="4"/>
      <c r="AD447" s="4"/>
      <c r="AE447" s="4"/>
      <c r="AF447" s="4"/>
      <c r="AG447" s="4"/>
      <c r="AH447" s="4"/>
    </row>
    <row r="448" spans="1:34" x14ac:dyDescent="0.25">
      <c r="A448" s="8">
        <f t="shared" si="24"/>
        <v>72829</v>
      </c>
      <c r="B448" s="14" t="str">
        <f t="shared" si="25"/>
        <v>20171114201349</v>
      </c>
      <c r="C448" s="8" t="str">
        <f t="shared" si="29"/>
        <v>20171114</v>
      </c>
      <c r="D448" s="4">
        <v>2017</v>
      </c>
      <c r="E448" s="4">
        <v>11</v>
      </c>
      <c r="F448" s="4">
        <v>14</v>
      </c>
      <c r="G448" s="4">
        <v>20</v>
      </c>
      <c r="H448" s="4">
        <v>13</v>
      </c>
      <c r="I448" s="4">
        <v>49</v>
      </c>
      <c r="J448" s="4">
        <v>568</v>
      </c>
      <c r="K448" s="4" t="s">
        <v>37</v>
      </c>
      <c r="L448" s="8" t="e">
        <f>IF(#REF!=#REF!,IF(K448="Stroke",IF(K449="Stroke",IF((J449-J448)&lt;0,1000+J449-J448,J449-J448),""),""),"")</f>
        <v>#REF!</v>
      </c>
      <c r="M448" s="4" t="s">
        <v>21</v>
      </c>
      <c r="N448" s="4" t="s">
        <v>27</v>
      </c>
      <c r="O448" s="4">
        <v>6</v>
      </c>
      <c r="P448" s="8" t="e">
        <f>IF(#REF!=#REF!,IF(K448="Stroke",IF(K449="Stroke",IF(#REF!=#REF!,IF(Q448=Q449,IF((J449-J448)&lt;0,1000+J449-J448-O448,J449-J448-O448),""),""),""),""),"")</f>
        <v>#REF!</v>
      </c>
      <c r="Q448" s="4">
        <v>1</v>
      </c>
      <c r="R448" s="8" t="e">
        <f>IF(#REF!&lt;&gt;#REF!,COUNTIFS($K$112:$K$1378,$K$112,#REF!,#REF!),"")</f>
        <v>#REF!</v>
      </c>
      <c r="S448" s="8" t="e">
        <f>IF(AND(#REF!&lt;&gt;#REF!,#REF!=#REF!,M448="positive",M449="negative"),1,"")</f>
        <v>#REF!</v>
      </c>
      <c r="T448" s="8" t="e">
        <f>IF(AND(#REF!=#REF!,K:K="stroke",M:M="positive",S448&lt;&gt;"1"),1,"")</f>
        <v>#REF!</v>
      </c>
      <c r="U448" s="8" t="e">
        <f>IF((AND(R448&lt;&gt;"",W448&lt;&gt;1,K:K="stroke",M:M="negative",#REF!=#REF!)),IF(W448&lt;&gt;0,"",1),"")</f>
        <v>#REF!</v>
      </c>
      <c r="V448" s="8" t="e">
        <f t="shared" si="28"/>
        <v>#REF!</v>
      </c>
      <c r="W448" s="8" t="e">
        <f>IF(#REF!&lt;&gt;#REF!,COUNTIFS($K$112:$K$1378,"up",#REF!,#REF!),"")</f>
        <v>#REF!</v>
      </c>
      <c r="X448" s="8" t="e">
        <f>IF(#REF!&lt;&gt;#REF!,COUNTIFS($K$112:$K$1378,"SRS",#REF!,#REF!),"")</f>
        <v>#REF!</v>
      </c>
      <c r="Y448" s="8" t="e">
        <f>IF(R448&lt;&gt;"",IF(R448=1,"",COUNTIFS($O$112:$O$1378,"&gt;40",#REF!,#REF!)),"")</f>
        <v>#REF!</v>
      </c>
    </row>
    <row r="449" spans="1:34" s="7" customFormat="1" x14ac:dyDescent="0.25">
      <c r="A449" s="8">
        <f t="shared" ref="A449:A512" si="30">I449+(H449*60)+(G449*3600)</f>
        <v>72829</v>
      </c>
      <c r="B449" s="14" t="str">
        <f t="shared" ref="B449:B512" si="31">CONCATENATE(D449,E449,F449,G449,H449,I449)</f>
        <v>20171114201349</v>
      </c>
      <c r="C449" s="8" t="str">
        <f t="shared" si="29"/>
        <v>20171114</v>
      </c>
      <c r="D449" s="4">
        <v>2017</v>
      </c>
      <c r="E449" s="4">
        <v>11</v>
      </c>
      <c r="F449" s="4">
        <v>14</v>
      </c>
      <c r="G449" s="4">
        <v>20</v>
      </c>
      <c r="H449" s="4">
        <v>13</v>
      </c>
      <c r="I449" s="4">
        <v>49</v>
      </c>
      <c r="J449" s="4">
        <v>590</v>
      </c>
      <c r="K449" s="4" t="s">
        <v>37</v>
      </c>
      <c r="L449" s="8" t="e">
        <f>IF(#REF!=#REF!,IF(K449="Stroke",IF(K450="Stroke",IF((J450-J449)&lt;0,1000+J450-J449,J450-J449),""),""),"")</f>
        <v>#REF!</v>
      </c>
      <c r="M449" s="4" t="s">
        <v>21</v>
      </c>
      <c r="N449" s="4" t="s">
        <v>27</v>
      </c>
      <c r="O449" s="4">
        <v>3</v>
      </c>
      <c r="P449" s="8" t="e">
        <f>IF(#REF!=#REF!,IF(K449="Stroke",IF(K450="Stroke",IF(#REF!=#REF!,IF(Q449=Q450,IF((J450-J449)&lt;0,1000+J450-J449-O449,J450-J449-O449),""),""),""),""),"")</f>
        <v>#REF!</v>
      </c>
      <c r="Q449" s="4">
        <v>1</v>
      </c>
      <c r="R449" s="8" t="e">
        <f>IF(#REF!&lt;&gt;#REF!,COUNTIFS($K$112:$K$1378,$K$112,#REF!,#REF!),"")</f>
        <v>#REF!</v>
      </c>
      <c r="S449" s="8" t="e">
        <f>IF(AND(#REF!&lt;&gt;#REF!,#REF!=#REF!,M449="positive",M450="negative"),1,"")</f>
        <v>#REF!</v>
      </c>
      <c r="T449" s="8" t="e">
        <f>IF(AND(#REF!=#REF!,K:K="stroke",M:M="positive",S449&lt;&gt;"1"),1,"")</f>
        <v>#REF!</v>
      </c>
      <c r="U449" s="8" t="e">
        <f>IF((AND(R449&lt;&gt;"",W449&lt;&gt;1,K:K="stroke",M:M="negative",#REF!=#REF!)),IF(W449&lt;&gt;0,"",1),"")</f>
        <v>#REF!</v>
      </c>
      <c r="V449" s="8" t="e">
        <f t="shared" si="28"/>
        <v>#REF!</v>
      </c>
      <c r="W449" s="8" t="e">
        <f>IF(#REF!&lt;&gt;#REF!,COUNTIFS($K$112:$K$1378,"up",#REF!,#REF!),"")</f>
        <v>#REF!</v>
      </c>
      <c r="X449" s="8" t="e">
        <f>IF(#REF!&lt;&gt;#REF!,COUNTIFS($K$112:$K$1378,"SRS",#REF!,#REF!),"")</f>
        <v>#REF!</v>
      </c>
      <c r="Y449" s="8" t="e">
        <f>IF(R449&lt;&gt;"",IF(R449=1,"",COUNTIFS($O$112:$O$1378,"&gt;40",#REF!,#REF!)),"")</f>
        <v>#REF!</v>
      </c>
      <c r="Z449" s="4"/>
      <c r="AA449" s="4"/>
      <c r="AB449" s="4"/>
      <c r="AC449" s="4"/>
      <c r="AD449" s="4"/>
      <c r="AE449" s="4"/>
      <c r="AF449" s="4"/>
      <c r="AG449" s="4"/>
      <c r="AH449" s="4"/>
    </row>
    <row r="450" spans="1:34" x14ac:dyDescent="0.25">
      <c r="A450" s="8">
        <f t="shared" si="30"/>
        <v>72829</v>
      </c>
      <c r="B450" s="14" t="str">
        <f t="shared" si="31"/>
        <v>20171114201349</v>
      </c>
      <c r="C450" s="8" t="str">
        <f t="shared" si="29"/>
        <v>20171114</v>
      </c>
      <c r="D450" s="4">
        <v>2017</v>
      </c>
      <c r="E450" s="4">
        <v>11</v>
      </c>
      <c r="F450" s="4">
        <v>14</v>
      </c>
      <c r="G450" s="4">
        <v>20</v>
      </c>
      <c r="H450" s="4">
        <v>13</v>
      </c>
      <c r="I450" s="4">
        <v>49</v>
      </c>
      <c r="J450" s="4">
        <v>596</v>
      </c>
      <c r="K450" s="4" t="s">
        <v>37</v>
      </c>
      <c r="L450" s="8" t="e">
        <f>IF(#REF!=#REF!,IF(K450="Stroke",IF(K451="Stroke",IF((J451-J450)&lt;0,1000+J451-J450,J451-J450),""),""),"")</f>
        <v>#REF!</v>
      </c>
      <c r="M450" s="4" t="s">
        <v>21</v>
      </c>
      <c r="N450" s="4" t="s">
        <v>27</v>
      </c>
      <c r="O450" s="4">
        <v>3</v>
      </c>
      <c r="P450" s="8" t="e">
        <f>IF(#REF!=#REF!,IF(K450="Stroke",IF(K451="Stroke",IF(#REF!=#REF!,IF(Q450=Q451,IF((J451-J450)&lt;0,1000+J451-J450-O450,J451-J450-O450),""),""),""),""),"")</f>
        <v>#REF!</v>
      </c>
      <c r="Q450" s="4">
        <v>1</v>
      </c>
      <c r="R450" s="8" t="e">
        <f>IF(#REF!&lt;&gt;#REF!,COUNTIFS($K$112:$K$1378,$K$112,#REF!,#REF!),"")</f>
        <v>#REF!</v>
      </c>
      <c r="S450" s="8" t="e">
        <f>IF(AND(#REF!&lt;&gt;#REF!,#REF!=#REF!,M450="positive",M451="negative"),1,"")</f>
        <v>#REF!</v>
      </c>
      <c r="T450" s="8" t="e">
        <f>IF(AND(#REF!=#REF!,K:K="stroke",M:M="positive",S450&lt;&gt;"1"),1,"")</f>
        <v>#REF!</v>
      </c>
      <c r="U450" s="8" t="e">
        <f>IF((AND(R450&lt;&gt;"",W450&lt;&gt;1,K:K="stroke",M:M="negative",#REF!=#REF!)),IF(W450&lt;&gt;0,"",1),"")</f>
        <v>#REF!</v>
      </c>
      <c r="V450" s="8" t="e">
        <f t="shared" si="28"/>
        <v>#REF!</v>
      </c>
      <c r="W450" s="8" t="e">
        <f>IF(#REF!&lt;&gt;#REF!,COUNTIFS($K$112:$K$1378,"up",#REF!,#REF!),"")</f>
        <v>#REF!</v>
      </c>
      <c r="X450" s="8" t="e">
        <f>IF(#REF!&lt;&gt;#REF!,COUNTIFS($K$112:$K$1378,"SRS",#REF!,#REF!),"")</f>
        <v>#REF!</v>
      </c>
      <c r="Y450" s="8" t="e">
        <f>IF(R450&lt;&gt;"",IF(R450=1,"",COUNTIFS($O$112:$O$1378,"&gt;40",#REF!,#REF!)),"")</f>
        <v>#REF!</v>
      </c>
    </row>
    <row r="451" spans="1:34" x14ac:dyDescent="0.25">
      <c r="A451" s="8">
        <f t="shared" si="30"/>
        <v>72829</v>
      </c>
      <c r="B451" s="14" t="str">
        <f t="shared" si="31"/>
        <v>20171114201349</v>
      </c>
      <c r="C451" s="8" t="str">
        <f t="shared" si="29"/>
        <v>20171114</v>
      </c>
      <c r="D451" s="4">
        <v>2017</v>
      </c>
      <c r="E451" s="4">
        <v>11</v>
      </c>
      <c r="F451" s="4">
        <v>14</v>
      </c>
      <c r="G451" s="4">
        <v>20</v>
      </c>
      <c r="H451" s="4">
        <v>13</v>
      </c>
      <c r="I451" s="4">
        <v>49</v>
      </c>
      <c r="J451" s="4">
        <v>649</v>
      </c>
      <c r="K451" s="4" t="s">
        <v>37</v>
      </c>
      <c r="L451" s="8" t="e">
        <f>IF(#REF!=#REF!,IF(K451="Stroke",IF(K452="Stroke",IF((J452-J451)&lt;0,1000+J452-J451,J452-J451),""),""),"")</f>
        <v>#REF!</v>
      </c>
      <c r="M451" s="4" t="s">
        <v>21</v>
      </c>
      <c r="N451" s="4" t="s">
        <v>27</v>
      </c>
      <c r="O451" s="4">
        <v>6</v>
      </c>
      <c r="P451" s="8" t="e">
        <f>IF(#REF!=#REF!,IF(K451="Stroke",IF(K452="Stroke",IF(#REF!=#REF!,IF(Q451=Q452,IF((J452-J451)&lt;0,1000+J452-J451-O451,J452-J451-O451),""),""),""),""),"")</f>
        <v>#REF!</v>
      </c>
      <c r="Q451" s="4">
        <v>1</v>
      </c>
      <c r="R451" s="8" t="e">
        <f>IF(#REF!&lt;&gt;#REF!,COUNTIFS($K$112:$K$1378,$K$112,#REF!,#REF!),"")</f>
        <v>#REF!</v>
      </c>
      <c r="S451" s="8" t="e">
        <f>IF(AND(#REF!&lt;&gt;#REF!,#REF!=#REF!,M451="positive",M452="negative"),1,"")</f>
        <v>#REF!</v>
      </c>
      <c r="T451" s="8" t="e">
        <f>IF(AND(#REF!=#REF!,K:K="stroke",M:M="positive",S451&lt;&gt;"1"),1,"")</f>
        <v>#REF!</v>
      </c>
      <c r="U451" s="8" t="e">
        <f>IF((AND(R451&lt;&gt;"",W451&lt;&gt;1,K:K="stroke",M:M="negative",#REF!=#REF!)),IF(W451&lt;&gt;0,"",1),"")</f>
        <v>#REF!</v>
      </c>
      <c r="V451" s="8" t="e">
        <f t="shared" si="28"/>
        <v>#REF!</v>
      </c>
      <c r="W451" s="8" t="e">
        <f>IF(#REF!&lt;&gt;#REF!,COUNTIFS($K$112:$K$1378,"up",#REF!,#REF!),"")</f>
        <v>#REF!</v>
      </c>
      <c r="X451" s="8" t="e">
        <f>IF(#REF!&lt;&gt;#REF!,COUNTIFS($K$112:$K$1378,"SRS",#REF!,#REF!),"")</f>
        <v>#REF!</v>
      </c>
      <c r="Y451" s="8" t="e">
        <f>IF(R451&lt;&gt;"",IF(R451=1,"",COUNTIFS($O$112:$O$1378,"&gt;40",#REF!,#REF!)),"")</f>
        <v>#REF!</v>
      </c>
    </row>
    <row r="452" spans="1:34" x14ac:dyDescent="0.25">
      <c r="A452" s="8">
        <f t="shared" si="30"/>
        <v>72829</v>
      </c>
      <c r="B452" s="14" t="str">
        <f t="shared" si="31"/>
        <v>20171114201349</v>
      </c>
      <c r="C452" s="8" t="str">
        <f t="shared" si="29"/>
        <v>20171114</v>
      </c>
      <c r="D452" s="4">
        <v>2017</v>
      </c>
      <c r="E452" s="4">
        <v>11</v>
      </c>
      <c r="F452" s="4">
        <v>14</v>
      </c>
      <c r="G452" s="4">
        <v>20</v>
      </c>
      <c r="H452" s="4">
        <v>13</v>
      </c>
      <c r="I452" s="4">
        <v>49</v>
      </c>
      <c r="J452" s="4">
        <v>693</v>
      </c>
      <c r="K452" s="4" t="s">
        <v>37</v>
      </c>
      <c r="L452" s="8" t="e">
        <f>IF(#REF!=#REF!,IF(K452="Stroke",IF(K453="Stroke",IF((J453-J452)&lt;0,1000+J453-J452,J453-J452),""),""),"")</f>
        <v>#REF!</v>
      </c>
      <c r="M452" s="4" t="s">
        <v>21</v>
      </c>
      <c r="N452" s="4" t="s">
        <v>27</v>
      </c>
      <c r="O452" s="4">
        <v>8</v>
      </c>
      <c r="P452" s="8" t="e">
        <f>IF(#REF!=#REF!,IF(K452="Stroke",IF(K453="Stroke",IF(#REF!=#REF!,IF(Q452=Q453,IF((J453-J452)&lt;0,1000+J453-J452-O452,J453-J452-O452),""),""),""),""),"")</f>
        <v>#REF!</v>
      </c>
      <c r="Q452" s="4">
        <v>1</v>
      </c>
      <c r="R452" s="8" t="e">
        <f>IF(#REF!&lt;&gt;#REF!,COUNTIFS($K$112:$K$1378,$K$112,#REF!,#REF!),"")</f>
        <v>#REF!</v>
      </c>
      <c r="S452" s="8" t="e">
        <f>IF(AND(#REF!&lt;&gt;#REF!,#REF!=#REF!,M452="positive",M453="negative"),1,"")</f>
        <v>#REF!</v>
      </c>
      <c r="T452" s="8" t="e">
        <f>IF(AND(#REF!=#REF!,K:K="stroke",M:M="positive",S452&lt;&gt;"1"),1,"")</f>
        <v>#REF!</v>
      </c>
      <c r="U452" s="8" t="e">
        <f>IF((AND(R452&lt;&gt;"",W452&lt;&gt;1,K:K="stroke",M:M="negative",#REF!=#REF!)),IF(W452&lt;&gt;0,"",1),"")</f>
        <v>#REF!</v>
      </c>
      <c r="V452" s="8" t="e">
        <f t="shared" ref="V452:V483" si="32">IF(R452="","",(SUM(S452:U452)+W452))</f>
        <v>#REF!</v>
      </c>
      <c r="W452" s="8" t="e">
        <f>IF(#REF!&lt;&gt;#REF!,COUNTIFS($K$112:$K$1378,"up",#REF!,#REF!),"")</f>
        <v>#REF!</v>
      </c>
      <c r="X452" s="8" t="e">
        <f>IF(#REF!&lt;&gt;#REF!,COUNTIFS($K$112:$K$1378,"SRS",#REF!,#REF!),"")</f>
        <v>#REF!</v>
      </c>
      <c r="Y452" s="8" t="e">
        <f>IF(R452&lt;&gt;"",IF(R452=1,"",COUNTIFS($O$112:$O$1378,"&gt;40",#REF!,#REF!)),"")</f>
        <v>#REF!</v>
      </c>
    </row>
    <row r="453" spans="1:34" x14ac:dyDescent="0.25">
      <c r="A453" s="8">
        <f t="shared" si="30"/>
        <v>72829</v>
      </c>
      <c r="B453" s="14" t="str">
        <f t="shared" si="31"/>
        <v>20171114201349</v>
      </c>
      <c r="C453" s="8" t="str">
        <f t="shared" ref="C453:C478" si="33">CONCATENATE(D453,E453,F453)</f>
        <v>20171114</v>
      </c>
      <c r="D453" s="4">
        <v>2017</v>
      </c>
      <c r="E453" s="4">
        <v>11</v>
      </c>
      <c r="F453" s="4">
        <v>14</v>
      </c>
      <c r="G453" s="4">
        <v>20</v>
      </c>
      <c r="H453" s="4">
        <v>13</v>
      </c>
      <c r="I453" s="4">
        <v>49</v>
      </c>
      <c r="J453" s="4">
        <v>723</v>
      </c>
      <c r="K453" s="4" t="s">
        <v>37</v>
      </c>
      <c r="L453" s="8" t="e">
        <f>IF(#REF!=#REF!,IF(K453="Stroke",IF(K454="Stroke",IF((J454-J453)&lt;0,1000+J454-J453,J454-J453),""),""),"")</f>
        <v>#REF!</v>
      </c>
      <c r="M453" s="4" t="s">
        <v>21</v>
      </c>
      <c r="N453" s="4" t="s">
        <v>27</v>
      </c>
      <c r="O453" s="4">
        <v>4</v>
      </c>
      <c r="P453" s="8" t="e">
        <f>IF(#REF!=#REF!,IF(K453="Stroke",IF(K454="Stroke",IF(#REF!=#REF!,IF(Q453=Q454,IF((J454-J453)&lt;0,1000+J454-J453-O453,J454-J453-O453),""),""),""),""),"")</f>
        <v>#REF!</v>
      </c>
      <c r="Q453" s="4">
        <v>1</v>
      </c>
      <c r="R453" s="8" t="e">
        <f>IF(#REF!&lt;&gt;#REF!,COUNTIFS($K$112:$K$1378,$K$112,#REF!,#REF!),"")</f>
        <v>#REF!</v>
      </c>
      <c r="S453" s="8" t="e">
        <f>IF(AND(#REF!&lt;&gt;#REF!,#REF!=#REF!,M453="positive",M454="negative"),1,"")</f>
        <v>#REF!</v>
      </c>
      <c r="T453" s="8" t="e">
        <f>IF(AND(#REF!=#REF!,K:K="stroke",M:M="positive",S453&lt;&gt;"1"),1,"")</f>
        <v>#REF!</v>
      </c>
      <c r="U453" s="8" t="e">
        <f>IF((AND(R453&lt;&gt;"",W453&lt;&gt;1,K:K="stroke",M:M="negative",#REF!=#REF!)),IF(W453&lt;&gt;0,"",1),"")</f>
        <v>#REF!</v>
      </c>
      <c r="V453" s="8" t="e">
        <f t="shared" si="32"/>
        <v>#REF!</v>
      </c>
      <c r="W453" s="8" t="e">
        <f>IF(#REF!&lt;&gt;#REF!,COUNTIFS($K$112:$K$1378,"up",#REF!,#REF!),"")</f>
        <v>#REF!</v>
      </c>
      <c r="X453" s="8" t="e">
        <f>IF(#REF!&lt;&gt;#REF!,COUNTIFS($K$112:$K$1378,"SRS",#REF!,#REF!),"")</f>
        <v>#REF!</v>
      </c>
      <c r="Y453" s="8" t="e">
        <f>IF(R453&lt;&gt;"",IF(R453=1,"",COUNTIFS($O$112:$O$1378,"&gt;40",#REF!,#REF!)),"")</f>
        <v>#REF!</v>
      </c>
    </row>
    <row r="454" spans="1:34" x14ac:dyDescent="0.25">
      <c r="A454" s="8">
        <f t="shared" si="30"/>
        <v>72829</v>
      </c>
      <c r="B454" s="14" t="str">
        <f t="shared" si="31"/>
        <v>20171114201349</v>
      </c>
      <c r="C454" s="8" t="str">
        <f t="shared" si="33"/>
        <v>20171114</v>
      </c>
      <c r="D454" s="4">
        <v>2017</v>
      </c>
      <c r="E454" s="4">
        <v>11</v>
      </c>
      <c r="F454" s="4">
        <v>14</v>
      </c>
      <c r="G454" s="4">
        <v>20</v>
      </c>
      <c r="H454" s="4">
        <v>13</v>
      </c>
      <c r="I454" s="4">
        <v>49</v>
      </c>
      <c r="J454" s="4">
        <v>808</v>
      </c>
      <c r="K454" s="4" t="s">
        <v>37</v>
      </c>
      <c r="L454" s="8" t="e">
        <f>IF(#REF!=#REF!,IF(K454="Stroke",IF(K455="Stroke",IF((J455-J454)&lt;0,1000+J455-J454,J455-J454),""),""),"")</f>
        <v>#REF!</v>
      </c>
      <c r="M454" s="4" t="s">
        <v>21</v>
      </c>
      <c r="N454" s="4" t="s">
        <v>27</v>
      </c>
      <c r="O454" s="4">
        <v>16</v>
      </c>
      <c r="P454" s="8" t="e">
        <f>IF(#REF!=#REF!,IF(K454="Stroke",IF(K455="Stroke",IF(#REF!=#REF!,IF(Q454=Q455,IF((J455-J454)&lt;0,1000+J455-J454-O454,J455-J454-O454),""),""),""),""),"")</f>
        <v>#REF!</v>
      </c>
      <c r="Q454" s="4">
        <v>1</v>
      </c>
      <c r="R454" s="8" t="e">
        <f>IF(#REF!&lt;&gt;#REF!,COUNTIFS($K$112:$K$1378,$K$112,#REF!,#REF!),"")</f>
        <v>#REF!</v>
      </c>
      <c r="S454" s="8" t="e">
        <f>IF(AND(#REF!&lt;&gt;#REF!,#REF!=#REF!,M454="positive",M455="negative"),1,"")</f>
        <v>#REF!</v>
      </c>
      <c r="T454" s="8" t="e">
        <f>IF(AND(#REF!=#REF!,K:K="stroke",M:M="positive",S454&lt;&gt;"1"),1,"")</f>
        <v>#REF!</v>
      </c>
      <c r="U454" s="8" t="e">
        <f>IF((AND(R454&lt;&gt;"",W454&lt;&gt;1,K:K="stroke",M:M="negative",#REF!=#REF!)),IF(W454&lt;&gt;0,"",1),"")</f>
        <v>#REF!</v>
      </c>
      <c r="V454" s="8" t="e">
        <f t="shared" si="32"/>
        <v>#REF!</v>
      </c>
      <c r="W454" s="8" t="e">
        <f>IF(#REF!&lt;&gt;#REF!,COUNTIFS($K$112:$K$1378,"up",#REF!,#REF!),"")</f>
        <v>#REF!</v>
      </c>
      <c r="X454" s="8" t="e">
        <f>IF(#REF!&lt;&gt;#REF!,COUNTIFS($K$112:$K$1378,"SRS",#REF!,#REF!),"")</f>
        <v>#REF!</v>
      </c>
      <c r="Y454" s="8" t="e">
        <f>IF(R454&lt;&gt;"",IF(R454=1,"",COUNTIFS($O$112:$O$1378,"&gt;40",#REF!,#REF!)),"")</f>
        <v>#REF!</v>
      </c>
    </row>
    <row r="455" spans="1:34" x14ac:dyDescent="0.25">
      <c r="A455" s="8">
        <f t="shared" si="30"/>
        <v>72829</v>
      </c>
      <c r="B455" s="14" t="str">
        <f t="shared" si="31"/>
        <v>20171114201349</v>
      </c>
      <c r="C455" s="8" t="str">
        <f t="shared" si="33"/>
        <v>20171114</v>
      </c>
      <c r="D455" s="4">
        <v>2017</v>
      </c>
      <c r="E455" s="4">
        <v>11</v>
      </c>
      <c r="F455" s="4">
        <v>14</v>
      </c>
      <c r="G455" s="4">
        <v>20</v>
      </c>
      <c r="H455" s="4">
        <v>13</v>
      </c>
      <c r="I455" s="4">
        <v>49</v>
      </c>
      <c r="J455" s="4">
        <v>810</v>
      </c>
      <c r="K455" s="4" t="s">
        <v>29</v>
      </c>
      <c r="L455" s="8" t="e">
        <f>IF(#REF!=#REF!,IF(K455="Stroke",IF(K456="Stroke",IF((J456-J455)&lt;0,1000+J456-J455,J456-J455),""),""),"")</f>
        <v>#REF!</v>
      </c>
      <c r="M455" s="4" t="s">
        <v>21</v>
      </c>
      <c r="N455" s="4" t="s">
        <v>27</v>
      </c>
      <c r="O455" s="4">
        <v>0</v>
      </c>
      <c r="P455" s="8" t="e">
        <f>IF(#REF!=#REF!,IF(K455="Stroke",IF(K456="Stroke",IF(#REF!=#REF!,IF(Q455=Q456,IF((J456-J455)&lt;0,1000+J456-J455-O455,J456-J455-O455),""),""),""),""),"")</f>
        <v>#REF!</v>
      </c>
      <c r="Q455" s="4">
        <v>1</v>
      </c>
      <c r="R455" s="8" t="e">
        <f>IF(#REF!&lt;&gt;#REF!,COUNTIFS($K$112:$K$1378,$K$112,#REF!,#REF!),"")</f>
        <v>#REF!</v>
      </c>
      <c r="S455" s="8" t="e">
        <f>IF(AND(#REF!&lt;&gt;#REF!,#REF!=#REF!,M455="positive",M456="negative"),1,"")</f>
        <v>#REF!</v>
      </c>
      <c r="T455" s="8" t="e">
        <f>IF(AND(#REF!=#REF!,K:K="stroke",M:M="positive",S455&lt;&gt;"1"),1,"")</f>
        <v>#REF!</v>
      </c>
      <c r="U455" s="8" t="e">
        <f>IF((AND(R455&lt;&gt;"",W455&lt;&gt;1,K:K="stroke",M:M="negative",#REF!=#REF!)),IF(W455&lt;&gt;0,"",1),"")</f>
        <v>#REF!</v>
      </c>
      <c r="V455" s="8" t="e">
        <f t="shared" si="32"/>
        <v>#REF!</v>
      </c>
      <c r="W455" s="8" t="e">
        <f>IF(#REF!&lt;&gt;#REF!,COUNTIFS($K$112:$K$1378,"up",#REF!,#REF!),"")</f>
        <v>#REF!</v>
      </c>
      <c r="X455" s="8" t="e">
        <f>IF(#REF!&lt;&gt;#REF!,COUNTIFS($K$112:$K$1378,"SRS",#REF!,#REF!),"")</f>
        <v>#REF!</v>
      </c>
      <c r="Y455" s="8" t="e">
        <f>IF(R455&lt;&gt;"",IF(R455=1,"",COUNTIFS($O$112:$O$1378,"&gt;40",#REF!,#REF!)),"")</f>
        <v>#REF!</v>
      </c>
    </row>
    <row r="456" spans="1:34" x14ac:dyDescent="0.25">
      <c r="A456" s="8">
        <f t="shared" si="30"/>
        <v>72829</v>
      </c>
      <c r="B456" s="14" t="str">
        <f t="shared" si="31"/>
        <v>20171114201349</v>
      </c>
      <c r="C456" s="8" t="str">
        <f t="shared" si="33"/>
        <v>20171114</v>
      </c>
      <c r="D456" s="4">
        <v>2017</v>
      </c>
      <c r="E456" s="4">
        <v>11</v>
      </c>
      <c r="F456" s="4">
        <v>14</v>
      </c>
      <c r="G456" s="4">
        <v>20</v>
      </c>
      <c r="H456" s="4">
        <v>13</v>
      </c>
      <c r="I456" s="4">
        <v>49</v>
      </c>
      <c r="J456" s="4">
        <v>839</v>
      </c>
      <c r="K456" s="4" t="s">
        <v>37</v>
      </c>
      <c r="L456" s="8" t="e">
        <f>IF(#REF!=#REF!,IF(K456="Stroke",IF(K457="Stroke",IF((J457-J456)&lt;0,1000+J457-J456,J457-J456),""),""),"")</f>
        <v>#REF!</v>
      </c>
      <c r="M456" s="4" t="s">
        <v>21</v>
      </c>
      <c r="N456" s="4" t="s">
        <v>27</v>
      </c>
      <c r="O456" s="4">
        <v>3</v>
      </c>
      <c r="P456" s="8" t="e">
        <f>IF(#REF!=#REF!,IF(K456="Stroke",IF(K457="Stroke",IF(#REF!=#REF!,IF(Q456=Q457,IF((J457-J456)&lt;0,1000+J457-J456-O456,J457-J456-O456),""),""),""),""),"")</f>
        <v>#REF!</v>
      </c>
      <c r="Q456" s="4">
        <v>1</v>
      </c>
      <c r="R456" s="8" t="e">
        <f>IF(#REF!&lt;&gt;#REF!,COUNTIFS($K$112:$K$1378,$K$112,#REF!,#REF!),"")</f>
        <v>#REF!</v>
      </c>
      <c r="S456" s="8" t="e">
        <f>IF(AND(#REF!&lt;&gt;#REF!,#REF!=#REF!,M456="positive",M457="negative"),1,"")</f>
        <v>#REF!</v>
      </c>
      <c r="T456" s="8" t="e">
        <f>IF(AND(#REF!=#REF!,K:K="stroke",M:M="positive",S456&lt;&gt;"1"),1,"")</f>
        <v>#REF!</v>
      </c>
      <c r="U456" s="8" t="e">
        <f>IF((AND(R456&lt;&gt;"",W456&lt;&gt;1,K:K="stroke",M:M="negative",#REF!=#REF!)),IF(W456&lt;&gt;0,"",1),"")</f>
        <v>#REF!</v>
      </c>
      <c r="V456" s="8" t="e">
        <f t="shared" si="32"/>
        <v>#REF!</v>
      </c>
      <c r="W456" s="8" t="e">
        <f>IF(#REF!&lt;&gt;#REF!,COUNTIFS($K$112:$K$1378,"up",#REF!,#REF!),"")</f>
        <v>#REF!</v>
      </c>
      <c r="X456" s="8" t="e">
        <f>IF(#REF!&lt;&gt;#REF!,COUNTIFS($K$112:$K$1378,"SRS",#REF!,#REF!),"")</f>
        <v>#REF!</v>
      </c>
      <c r="Y456" s="8" t="e">
        <f>IF(R456&lt;&gt;"",IF(R456=1,"",COUNTIFS($O$112:$O$1378,"&gt;40",#REF!,#REF!)),"")</f>
        <v>#REF!</v>
      </c>
    </row>
    <row r="457" spans="1:34" x14ac:dyDescent="0.25">
      <c r="A457" s="8">
        <f t="shared" si="30"/>
        <v>72829</v>
      </c>
      <c r="B457" s="14" t="str">
        <f t="shared" si="31"/>
        <v>20171114201349</v>
      </c>
      <c r="C457" s="8" t="str">
        <f t="shared" si="33"/>
        <v>20171114</v>
      </c>
      <c r="D457" s="4">
        <v>2017</v>
      </c>
      <c r="E457" s="4">
        <v>11</v>
      </c>
      <c r="F457" s="4">
        <v>14</v>
      </c>
      <c r="G457" s="4">
        <v>20</v>
      </c>
      <c r="H457" s="4">
        <v>13</v>
      </c>
      <c r="I457" s="4">
        <v>49</v>
      </c>
      <c r="J457" s="4">
        <v>876</v>
      </c>
      <c r="K457" s="4" t="s">
        <v>37</v>
      </c>
      <c r="L457" s="8" t="e">
        <f>IF(#REF!=#REF!,IF(K457="Stroke",IF(K458="Stroke",IF((J458-J457)&lt;0,1000+J458-J457,J458-J457),""),""),"")</f>
        <v>#REF!</v>
      </c>
      <c r="M457" s="4" t="s">
        <v>21</v>
      </c>
      <c r="N457" s="4" t="s">
        <v>27</v>
      </c>
      <c r="O457" s="4">
        <v>4</v>
      </c>
      <c r="P457" s="8" t="e">
        <f>IF(#REF!=#REF!,IF(K457="Stroke",IF(K458="Stroke",IF(#REF!=#REF!,IF(Q457=Q458,IF((J458-J457)&lt;0,1000+J458-J457-O457,J458-J457-O457),""),""),""),""),"")</f>
        <v>#REF!</v>
      </c>
      <c r="Q457" s="4">
        <v>1</v>
      </c>
      <c r="R457" s="8" t="e">
        <f>IF(#REF!&lt;&gt;#REF!,COUNTIFS($K$112:$K$1378,$K$112,#REF!,#REF!),"")</f>
        <v>#REF!</v>
      </c>
      <c r="S457" s="8" t="e">
        <f>IF(AND(#REF!&lt;&gt;#REF!,#REF!=#REF!,M457="positive",M458="negative"),1,"")</f>
        <v>#REF!</v>
      </c>
      <c r="T457" s="8" t="e">
        <f>IF(AND(#REF!=#REF!,K:K="stroke",M:M="positive",S457&lt;&gt;"1"),1,"")</f>
        <v>#REF!</v>
      </c>
      <c r="U457" s="8" t="e">
        <f>IF((AND(R457&lt;&gt;"",W457&lt;&gt;1,K:K="stroke",M:M="negative",#REF!=#REF!)),IF(W457&lt;&gt;0,"",1),"")</f>
        <v>#REF!</v>
      </c>
      <c r="V457" s="8" t="e">
        <f t="shared" si="32"/>
        <v>#REF!</v>
      </c>
      <c r="W457" s="8" t="e">
        <f>IF(#REF!&lt;&gt;#REF!,COUNTIFS($K$112:$K$1378,"up",#REF!,#REF!),"")</f>
        <v>#REF!</v>
      </c>
      <c r="X457" s="8" t="e">
        <f>IF(#REF!&lt;&gt;#REF!,COUNTIFS($K$112:$K$1378,"SRS",#REF!,#REF!),"")</f>
        <v>#REF!</v>
      </c>
      <c r="Y457" s="8" t="e">
        <f>IF(R457&lt;&gt;"",IF(R457=1,"",COUNTIFS($O$112:$O$1378,"&gt;40",#REF!,#REF!)),"")</f>
        <v>#REF!</v>
      </c>
    </row>
    <row r="458" spans="1:34" s="7" customFormat="1" x14ac:dyDescent="0.25">
      <c r="A458" s="8">
        <f t="shared" si="30"/>
        <v>72829</v>
      </c>
      <c r="B458" s="14" t="str">
        <f t="shared" si="31"/>
        <v>20171114201349</v>
      </c>
      <c r="C458" s="8" t="str">
        <f t="shared" si="33"/>
        <v>20171114</v>
      </c>
      <c r="D458" s="4">
        <v>2017</v>
      </c>
      <c r="E458" s="4">
        <v>11</v>
      </c>
      <c r="F458" s="4">
        <v>14</v>
      </c>
      <c r="G458" s="4">
        <v>20</v>
      </c>
      <c r="H458" s="4">
        <v>13</v>
      </c>
      <c r="I458" s="4">
        <v>49</v>
      </c>
      <c r="J458" s="4">
        <v>882</v>
      </c>
      <c r="K458" s="4" t="s">
        <v>37</v>
      </c>
      <c r="L458" s="8" t="e">
        <f>IF(#REF!=#REF!,IF(K458="Stroke",IF(K459="Stroke",IF((J459-J458)&lt;0,1000+J459-J458,J459-J458),""),""),"")</f>
        <v>#REF!</v>
      </c>
      <c r="M458" s="4" t="s">
        <v>21</v>
      </c>
      <c r="N458" s="4" t="s">
        <v>27</v>
      </c>
      <c r="O458" s="4">
        <v>3</v>
      </c>
      <c r="P458" s="8" t="e">
        <f>IF(#REF!=#REF!,IF(K458="Stroke",IF(K459="Stroke",IF(#REF!=#REF!,IF(Q458=Q459,IF((J459-J458)&lt;0,1000+J459-J458-O458,J459-J458-O458),""),""),""),""),"")</f>
        <v>#REF!</v>
      </c>
      <c r="Q458" s="4">
        <v>1</v>
      </c>
      <c r="R458" s="8" t="e">
        <f>IF(#REF!&lt;&gt;#REF!,COUNTIFS($K$112:$K$1378,$K$112,#REF!,#REF!),"")</f>
        <v>#REF!</v>
      </c>
      <c r="S458" s="8" t="e">
        <f>IF(AND(#REF!&lt;&gt;#REF!,#REF!=#REF!,M458="positive",M459="negative"),1,"")</f>
        <v>#REF!</v>
      </c>
      <c r="T458" s="8" t="e">
        <f>IF(AND(#REF!=#REF!,K:K="stroke",M:M="positive",S458&lt;&gt;"1"),1,"")</f>
        <v>#REF!</v>
      </c>
      <c r="U458" s="8" t="e">
        <f>IF((AND(R458&lt;&gt;"",W458&lt;&gt;1,K:K="stroke",M:M="negative",#REF!=#REF!)),IF(W458&lt;&gt;0,"",1),"")</f>
        <v>#REF!</v>
      </c>
      <c r="V458" s="8" t="e">
        <f t="shared" si="32"/>
        <v>#REF!</v>
      </c>
      <c r="W458" s="8" t="e">
        <f>IF(#REF!&lt;&gt;#REF!,COUNTIFS($K$112:$K$1378,"up",#REF!,#REF!),"")</f>
        <v>#REF!</v>
      </c>
      <c r="X458" s="8" t="e">
        <f>IF(#REF!&lt;&gt;#REF!,COUNTIFS($K$112:$K$1378,"SRS",#REF!,#REF!),"")</f>
        <v>#REF!</v>
      </c>
      <c r="Y458" s="8" t="e">
        <f>IF(R458&lt;&gt;"",IF(R458=1,"",COUNTIFS($O$112:$O$1378,"&gt;40",#REF!,#REF!)),"")</f>
        <v>#REF!</v>
      </c>
      <c r="Z458" s="4"/>
      <c r="AA458" s="4"/>
      <c r="AB458" s="4"/>
      <c r="AC458" s="4"/>
      <c r="AD458" s="4"/>
      <c r="AE458" s="4"/>
      <c r="AF458" s="4"/>
      <c r="AG458" s="4"/>
      <c r="AH458" s="4"/>
    </row>
    <row r="459" spans="1:34" x14ac:dyDescent="0.25">
      <c r="A459" s="8">
        <f t="shared" si="30"/>
        <v>72829</v>
      </c>
      <c r="B459" s="14" t="str">
        <f t="shared" si="31"/>
        <v>20171114201349</v>
      </c>
      <c r="C459" s="8" t="str">
        <f t="shared" si="33"/>
        <v>20171114</v>
      </c>
      <c r="D459" s="4">
        <v>2017</v>
      </c>
      <c r="E459" s="4">
        <v>11</v>
      </c>
      <c r="F459" s="4">
        <v>14</v>
      </c>
      <c r="G459" s="4">
        <v>20</v>
      </c>
      <c r="H459" s="4">
        <v>13</v>
      </c>
      <c r="I459" s="4">
        <v>49</v>
      </c>
      <c r="J459" s="4">
        <v>906</v>
      </c>
      <c r="K459" s="4" t="s">
        <v>37</v>
      </c>
      <c r="L459" s="8" t="e">
        <f>IF(#REF!=#REF!,IF(K459="Stroke",IF(K460="Stroke",IF((J460-J459)&lt;0,1000+J460-J459,J460-J459),""),""),"")</f>
        <v>#REF!</v>
      </c>
      <c r="M459" s="4" t="s">
        <v>21</v>
      </c>
      <c r="N459" s="4" t="s">
        <v>27</v>
      </c>
      <c r="O459" s="4">
        <v>34</v>
      </c>
      <c r="P459" s="8" t="e">
        <f>IF(#REF!=#REF!,IF(K459="Stroke",IF(K460="Stroke",IF(#REF!=#REF!,IF(Q459=Q460,IF((J460-J459)&lt;0,1000+J460-J459-O459,J460-J459-O459),""),""),""),""),"")</f>
        <v>#REF!</v>
      </c>
      <c r="Q459" s="4">
        <v>1</v>
      </c>
      <c r="R459" s="8" t="e">
        <f>IF(#REF!&lt;&gt;#REF!,COUNTIFS($K$112:$K$1378,$K$112,#REF!,#REF!),"")</f>
        <v>#REF!</v>
      </c>
      <c r="S459" s="8" t="e">
        <f>IF(AND(#REF!&lt;&gt;#REF!,#REF!=#REF!,M459="positive",M460="negative"),1,"")</f>
        <v>#REF!</v>
      </c>
      <c r="T459" s="8" t="e">
        <f>IF(AND(#REF!=#REF!,K:K="stroke",M:M="positive",S459&lt;&gt;"1"),1,"")</f>
        <v>#REF!</v>
      </c>
      <c r="U459" s="8" t="e">
        <f>IF((AND(R459&lt;&gt;"",W459&lt;&gt;1,K:K="stroke",M:M="negative",#REF!=#REF!)),IF(W459&lt;&gt;0,"",1),"")</f>
        <v>#REF!</v>
      </c>
      <c r="V459" s="8" t="e">
        <f t="shared" si="32"/>
        <v>#REF!</v>
      </c>
      <c r="W459" s="8" t="e">
        <f>IF(#REF!&lt;&gt;#REF!,COUNTIFS($K$112:$K$1378,"up",#REF!,#REF!),"")</f>
        <v>#REF!</v>
      </c>
      <c r="X459" s="8" t="e">
        <f>IF(#REF!&lt;&gt;#REF!,COUNTIFS($K$112:$K$1378,"SRS",#REF!,#REF!),"")</f>
        <v>#REF!</v>
      </c>
      <c r="Y459" s="8" t="e">
        <f>IF(R459&lt;&gt;"",IF(R459=1,"",COUNTIFS($O$112:$O$1378,"&gt;40",#REF!,#REF!)),"")</f>
        <v>#REF!</v>
      </c>
    </row>
    <row r="460" spans="1:34" x14ac:dyDescent="0.25">
      <c r="A460" s="8">
        <f t="shared" si="30"/>
        <v>72829</v>
      </c>
      <c r="B460" s="14" t="str">
        <f t="shared" si="31"/>
        <v>20171114201349</v>
      </c>
      <c r="C460" s="8" t="str">
        <f t="shared" si="33"/>
        <v>20171114</v>
      </c>
      <c r="D460" s="4">
        <v>2017</v>
      </c>
      <c r="E460" s="4">
        <v>11</v>
      </c>
      <c r="F460" s="4">
        <v>14</v>
      </c>
      <c r="G460" s="4">
        <v>20</v>
      </c>
      <c r="H460" s="4">
        <v>13</v>
      </c>
      <c r="I460" s="4">
        <v>49</v>
      </c>
      <c r="J460" s="4">
        <v>908</v>
      </c>
      <c r="K460" s="4" t="s">
        <v>29</v>
      </c>
      <c r="L460" s="8" t="e">
        <f>IF(#REF!=#REF!,IF(K460="Stroke",IF(K461="Stroke",IF((J461-J460)&lt;0,1000+J461-J460,J461-J460),""),""),"")</f>
        <v>#REF!</v>
      </c>
      <c r="M460" s="4" t="s">
        <v>21</v>
      </c>
      <c r="N460" s="4" t="s">
        <v>27</v>
      </c>
      <c r="O460" s="4">
        <v>0</v>
      </c>
      <c r="P460" s="8" t="e">
        <f>IF(#REF!=#REF!,IF(K460="Stroke",IF(K461="Stroke",IF(#REF!=#REF!,IF(Q460=Q461,IF((J461-J460)&lt;0,1000+J461-J460-O460,J461-J460-O460),""),""),""),""),"")</f>
        <v>#REF!</v>
      </c>
      <c r="Q460" s="4">
        <v>1</v>
      </c>
      <c r="R460" s="8" t="e">
        <f>IF(#REF!&lt;&gt;#REF!,COUNTIFS($K$112:$K$1378,$K$112,#REF!,#REF!),"")</f>
        <v>#REF!</v>
      </c>
      <c r="S460" s="8" t="e">
        <f>IF(AND(#REF!&lt;&gt;#REF!,#REF!=#REF!,M460="positive",M461="negative"),1,"")</f>
        <v>#REF!</v>
      </c>
      <c r="T460" s="8" t="e">
        <f>IF(AND(#REF!=#REF!,K:K="stroke",M:M="positive",S460&lt;&gt;"1"),1,"")</f>
        <v>#REF!</v>
      </c>
      <c r="U460" s="8" t="e">
        <f>IF((AND(R460&lt;&gt;"",W460&lt;&gt;1,K:K="stroke",M:M="negative",#REF!=#REF!)),IF(W460&lt;&gt;0,"",1),"")</f>
        <v>#REF!</v>
      </c>
      <c r="V460" s="8" t="e">
        <f t="shared" si="32"/>
        <v>#REF!</v>
      </c>
      <c r="W460" s="8" t="e">
        <f>IF(#REF!&lt;&gt;#REF!,COUNTIFS($K$112:$K$1378,"up",#REF!,#REF!),"")</f>
        <v>#REF!</v>
      </c>
      <c r="X460" s="8" t="e">
        <f>IF(#REF!&lt;&gt;#REF!,COUNTIFS($K$112:$K$1378,"SRS",#REF!,#REF!),"")</f>
        <v>#REF!</v>
      </c>
      <c r="Y460" s="8" t="e">
        <f>IF(R460&lt;&gt;"",IF(R460=1,"",COUNTIFS($O$112:$O$1378,"&gt;40",#REF!,#REF!)),"")</f>
        <v>#REF!</v>
      </c>
    </row>
    <row r="461" spans="1:34" x14ac:dyDescent="0.25">
      <c r="A461" s="8">
        <f t="shared" si="30"/>
        <v>72829</v>
      </c>
      <c r="B461" s="14" t="str">
        <f t="shared" si="31"/>
        <v>20171114201349</v>
      </c>
      <c r="C461" s="8" t="str">
        <f t="shared" si="33"/>
        <v>20171114</v>
      </c>
      <c r="D461" s="4">
        <v>2017</v>
      </c>
      <c r="E461" s="4">
        <v>11</v>
      </c>
      <c r="F461" s="4">
        <v>14</v>
      </c>
      <c r="G461" s="4">
        <v>20</v>
      </c>
      <c r="H461" s="4">
        <v>13</v>
      </c>
      <c r="I461" s="4">
        <v>49</v>
      </c>
      <c r="J461" s="4">
        <v>925</v>
      </c>
      <c r="K461" s="4" t="s">
        <v>29</v>
      </c>
      <c r="L461" s="8" t="e">
        <f>IF(#REF!=#REF!,IF(K461="Stroke",IF(K462="Stroke",IF((J462-J461)&lt;0,1000+J462-J461,J462-J461),""),""),"")</f>
        <v>#REF!</v>
      </c>
      <c r="M461" s="4" t="s">
        <v>21</v>
      </c>
      <c r="N461" s="4" t="s">
        <v>27</v>
      </c>
      <c r="O461" s="4">
        <v>0</v>
      </c>
      <c r="P461" s="8" t="e">
        <f>IF(#REF!=#REF!,IF(K461="Stroke",IF(K462="Stroke",IF(#REF!=#REF!,IF(Q461=Q462,IF((J462-J461)&lt;0,1000+J462-J461-O461,J462-J461-O461),""),""),""),""),"")</f>
        <v>#REF!</v>
      </c>
      <c r="Q461" s="4">
        <v>1</v>
      </c>
      <c r="R461" s="8" t="e">
        <f>IF(#REF!&lt;&gt;#REF!,COUNTIFS($K$112:$K$1378,$K$112,#REF!,#REF!),"")</f>
        <v>#REF!</v>
      </c>
      <c r="S461" s="8" t="e">
        <f>IF(AND(#REF!&lt;&gt;#REF!,#REF!=#REF!,M461="positive",M462="negative"),1,"")</f>
        <v>#REF!</v>
      </c>
      <c r="T461" s="8" t="e">
        <f>IF(AND(#REF!=#REF!,K:K="stroke",M:M="positive",S461&lt;&gt;"1"),1,"")</f>
        <v>#REF!</v>
      </c>
      <c r="U461" s="8" t="e">
        <f>IF((AND(R461&lt;&gt;"",W461&lt;&gt;1,K:K="stroke",M:M="negative",#REF!=#REF!)),IF(W461&lt;&gt;0,"",1),"")</f>
        <v>#REF!</v>
      </c>
      <c r="V461" s="8" t="e">
        <f t="shared" si="32"/>
        <v>#REF!</v>
      </c>
      <c r="W461" s="8" t="e">
        <f>IF(#REF!&lt;&gt;#REF!,COUNTIFS($K$112:$K$1378,"up",#REF!,#REF!),"")</f>
        <v>#REF!</v>
      </c>
      <c r="X461" s="8" t="e">
        <f>IF(#REF!&lt;&gt;#REF!,COUNTIFS($K$112:$K$1378,"SRS",#REF!,#REF!),"")</f>
        <v>#REF!</v>
      </c>
      <c r="Y461" s="8" t="e">
        <f>IF(R461&lt;&gt;"",IF(R461=1,"",COUNTIFS($O$112:$O$1378,"&gt;40",#REF!,#REF!)),"")</f>
        <v>#REF!</v>
      </c>
    </row>
    <row r="462" spans="1:34" x14ac:dyDescent="0.25">
      <c r="A462" s="8">
        <f t="shared" si="30"/>
        <v>72829</v>
      </c>
      <c r="B462" s="14" t="str">
        <f t="shared" si="31"/>
        <v>20171114201349</v>
      </c>
      <c r="C462" s="8" t="str">
        <f t="shared" si="33"/>
        <v>20171114</v>
      </c>
      <c r="D462" s="4">
        <v>2017</v>
      </c>
      <c r="E462" s="4">
        <v>11</v>
      </c>
      <c r="F462" s="4">
        <v>14</v>
      </c>
      <c r="G462" s="4">
        <v>20</v>
      </c>
      <c r="H462" s="4">
        <v>13</v>
      </c>
      <c r="I462" s="4">
        <v>49</v>
      </c>
      <c r="J462" s="4">
        <v>991</v>
      </c>
      <c r="K462" s="4" t="s">
        <v>37</v>
      </c>
      <c r="L462" s="8" t="e">
        <f>IF(#REF!=#REF!,IF(K462="Stroke",IF(K463="Stroke",IF((J463-J462)&lt;0,1000+J463-J462,J463-J462),""),""),"")</f>
        <v>#REF!</v>
      </c>
      <c r="M462" s="4" t="s">
        <v>21</v>
      </c>
      <c r="N462" s="4" t="s">
        <v>27</v>
      </c>
      <c r="O462" s="4">
        <v>9</v>
      </c>
      <c r="P462" s="8" t="e">
        <f>IF(#REF!=#REF!,IF(K462="Stroke",IF(K463="Stroke",IF(#REF!=#REF!,IF(Q462=Q463,IF((J463-J462)&lt;0,1000+J463-J462-O462,J463-J462-O462),""),""),""),""),"")</f>
        <v>#REF!</v>
      </c>
      <c r="Q462" s="4">
        <v>1</v>
      </c>
      <c r="R462" s="8" t="e">
        <f>IF(#REF!&lt;&gt;#REF!,COUNTIFS($K$112:$K$1378,$K$112,#REF!,#REF!),"")</f>
        <v>#REF!</v>
      </c>
      <c r="S462" s="8" t="e">
        <f>IF(AND(#REF!&lt;&gt;#REF!,#REF!=#REF!,M462="positive",M463="negative"),1,"")</f>
        <v>#REF!</v>
      </c>
      <c r="T462" s="8" t="e">
        <f>IF(AND(#REF!=#REF!,K:K="stroke",M:M="positive",S462&lt;&gt;"1"),1,"")</f>
        <v>#REF!</v>
      </c>
      <c r="U462" s="8" t="e">
        <f>IF((AND(R462&lt;&gt;"",W462&lt;&gt;1,K:K="stroke",M:M="negative",#REF!=#REF!)),IF(W462&lt;&gt;0,"",1),"")</f>
        <v>#REF!</v>
      </c>
      <c r="V462" s="8" t="e">
        <f t="shared" si="32"/>
        <v>#REF!</v>
      </c>
      <c r="W462" s="8" t="e">
        <f>IF(#REF!&lt;&gt;#REF!,COUNTIFS($K$112:$K$1378,"up",#REF!,#REF!),"")</f>
        <v>#REF!</v>
      </c>
      <c r="X462" s="8" t="e">
        <f>IF(#REF!&lt;&gt;#REF!,COUNTIFS($K$112:$K$1378,"SRS",#REF!,#REF!),"")</f>
        <v>#REF!</v>
      </c>
      <c r="Y462" s="8" t="e">
        <f>IF(R462&lt;&gt;"",IF(R462=1,"",COUNTIFS($O$112:$O$1378,"&gt;40",#REF!,#REF!)),"")</f>
        <v>#REF!</v>
      </c>
    </row>
    <row r="463" spans="1:34" x14ac:dyDescent="0.25">
      <c r="A463" s="8">
        <f t="shared" si="30"/>
        <v>72830</v>
      </c>
      <c r="B463" s="14" t="str">
        <f t="shared" si="31"/>
        <v>20171114201350</v>
      </c>
      <c r="C463" s="8" t="str">
        <f t="shared" si="33"/>
        <v>20171114</v>
      </c>
      <c r="D463" s="4">
        <v>2017</v>
      </c>
      <c r="E463" s="4">
        <v>11</v>
      </c>
      <c r="F463" s="4">
        <v>14</v>
      </c>
      <c r="G463" s="4">
        <v>20</v>
      </c>
      <c r="H463" s="4">
        <v>13</v>
      </c>
      <c r="I463" s="4">
        <v>50</v>
      </c>
      <c r="J463" s="26">
        <v>37</v>
      </c>
      <c r="K463" s="4" t="s">
        <v>37</v>
      </c>
      <c r="L463" s="8" t="e">
        <f>IF(#REF!=#REF!,IF(K463="Stroke",IF(K464="Stroke",IF((J464-J463)&lt;0,1000+J464-J463,J464-J463),""),""),"")</f>
        <v>#REF!</v>
      </c>
      <c r="M463" s="4" t="s">
        <v>21</v>
      </c>
      <c r="N463" s="4" t="s">
        <v>27</v>
      </c>
      <c r="O463" s="4">
        <v>137</v>
      </c>
      <c r="P463" s="8" t="e">
        <f>IF(#REF!=#REF!,IF(K463="Stroke",IF(K464="Stroke",IF(#REF!=#REF!,IF(Q463=Q464,IF((J464-J463)&lt;0,1000+J464-J463-O463,J464-J463-O463),""),""),""),""),"")</f>
        <v>#REF!</v>
      </c>
      <c r="Q463" s="4">
        <v>1</v>
      </c>
      <c r="R463" s="8" t="e">
        <f>IF(#REF!&lt;&gt;#REF!,COUNTIFS($K$112:$K$1378,$K$112,#REF!,#REF!),"")</f>
        <v>#REF!</v>
      </c>
      <c r="S463" s="8" t="e">
        <f>IF(AND(#REF!&lt;&gt;#REF!,#REF!=#REF!,M463="positive",M464="negative"),1,"")</f>
        <v>#REF!</v>
      </c>
      <c r="T463" s="8" t="e">
        <f>IF(AND(#REF!=#REF!,K:K="stroke",M:M="positive",S463&lt;&gt;"1"),1,"")</f>
        <v>#REF!</v>
      </c>
      <c r="U463" s="8" t="e">
        <f>IF((AND(R463&lt;&gt;"",W463&lt;&gt;1,K:K="stroke",M:M="negative",#REF!=#REF!)),IF(W463&lt;&gt;0,"",1),"")</f>
        <v>#REF!</v>
      </c>
      <c r="V463" s="8" t="e">
        <f t="shared" si="32"/>
        <v>#REF!</v>
      </c>
      <c r="W463" s="8" t="e">
        <f>IF(#REF!&lt;&gt;#REF!,COUNTIFS($K$112:$K$1378,"up",#REF!,#REF!),"")</f>
        <v>#REF!</v>
      </c>
      <c r="X463" s="8" t="e">
        <f>IF(#REF!&lt;&gt;#REF!,COUNTIFS($K$112:$K$1378,"SRS",#REF!,#REF!),"")</f>
        <v>#REF!</v>
      </c>
      <c r="Y463" s="8" t="e">
        <f>IF(R463&lt;&gt;"",IF(R463=1,"",COUNTIFS($O$112:$O$1378,"&gt;40",#REF!,#REF!)),"")</f>
        <v>#REF!</v>
      </c>
    </row>
    <row r="464" spans="1:34" x14ac:dyDescent="0.25">
      <c r="A464" s="8">
        <f t="shared" si="30"/>
        <v>72830</v>
      </c>
      <c r="B464" s="14" t="str">
        <f t="shared" si="31"/>
        <v>20171114201350</v>
      </c>
      <c r="C464" s="8" t="str">
        <f t="shared" si="33"/>
        <v>20171114</v>
      </c>
      <c r="D464" s="4">
        <v>2017</v>
      </c>
      <c r="E464" s="4">
        <v>11</v>
      </c>
      <c r="F464" s="4">
        <v>14</v>
      </c>
      <c r="G464" s="4">
        <v>20</v>
      </c>
      <c r="H464" s="4">
        <v>13</v>
      </c>
      <c r="I464" s="4">
        <v>50</v>
      </c>
      <c r="J464" s="26">
        <v>45</v>
      </c>
      <c r="K464" s="4" t="s">
        <v>29</v>
      </c>
      <c r="L464" s="8" t="e">
        <f>IF(#REF!=#REF!,IF(K464="Stroke",IF(K465="Stroke",IF((J465-J464)&lt;0,1000+J465-J464,J465-J464),""),""),"")</f>
        <v>#REF!</v>
      </c>
      <c r="M464" s="4" t="s">
        <v>21</v>
      </c>
      <c r="N464" s="4" t="s">
        <v>27</v>
      </c>
      <c r="O464" s="4">
        <v>0</v>
      </c>
      <c r="P464" s="8" t="e">
        <f>IF(#REF!=#REF!,IF(K464="Stroke",IF(K465="Stroke",IF(#REF!=#REF!,IF(Q464=Q465,IF((J465-J464)&lt;0,1000+J465-J464-O464,J465-J464-O464),""),""),""),""),"")</f>
        <v>#REF!</v>
      </c>
      <c r="Q464" s="4">
        <v>1</v>
      </c>
      <c r="R464" s="8" t="e">
        <f>IF(#REF!&lt;&gt;#REF!,COUNTIFS($K$112:$K$1378,$K$112,#REF!,#REF!),"")</f>
        <v>#REF!</v>
      </c>
      <c r="S464" s="8" t="e">
        <f>IF(AND(#REF!&lt;&gt;#REF!,#REF!=#REF!,M464="positive",M465="negative"),1,"")</f>
        <v>#REF!</v>
      </c>
      <c r="T464" s="8" t="e">
        <f>IF(AND(#REF!=#REF!,K:K="stroke",M:M="positive",S464&lt;&gt;"1"),1,"")</f>
        <v>#REF!</v>
      </c>
      <c r="U464" s="8" t="e">
        <f>IF((AND(R464&lt;&gt;"",W464&lt;&gt;1,K:K="stroke",M:M="negative",#REF!=#REF!)),IF(W464&lt;&gt;0,"",1),"")</f>
        <v>#REF!</v>
      </c>
      <c r="V464" s="8" t="e">
        <f t="shared" si="32"/>
        <v>#REF!</v>
      </c>
      <c r="W464" s="8" t="e">
        <f>IF(#REF!&lt;&gt;#REF!,COUNTIFS($K$112:$K$1378,"up",#REF!,#REF!),"")</f>
        <v>#REF!</v>
      </c>
      <c r="X464" s="8" t="e">
        <f>IF(#REF!&lt;&gt;#REF!,COUNTIFS($K$112:$K$1378,"SRS",#REF!,#REF!),"")</f>
        <v>#REF!</v>
      </c>
      <c r="Y464" s="8" t="e">
        <f>IF(R464&lt;&gt;"",IF(R464=1,"",COUNTIFS($O$112:$O$1378,"&gt;40",#REF!,#REF!)),"")</f>
        <v>#REF!</v>
      </c>
    </row>
    <row r="465" spans="1:34" x14ac:dyDescent="0.25">
      <c r="A465" s="8">
        <f t="shared" si="30"/>
        <v>72830</v>
      </c>
      <c r="B465" s="14" t="str">
        <f t="shared" si="31"/>
        <v>20171114201350</v>
      </c>
      <c r="C465" s="8" t="str">
        <f t="shared" si="33"/>
        <v>20171114</v>
      </c>
      <c r="D465" s="4">
        <v>2017</v>
      </c>
      <c r="E465" s="4">
        <v>11</v>
      </c>
      <c r="F465" s="4">
        <v>14</v>
      </c>
      <c r="G465" s="4">
        <v>20</v>
      </c>
      <c r="H465" s="4">
        <v>13</v>
      </c>
      <c r="I465" s="4">
        <v>50</v>
      </c>
      <c r="J465" s="4">
        <v>184</v>
      </c>
      <c r="K465" s="4" t="s">
        <v>37</v>
      </c>
      <c r="L465" s="8" t="e">
        <f>IF(#REF!=#REF!,IF(K465="Stroke",IF(K466="Stroke",IF((J466-J465)&lt;0,1000+J466-J465,J466-J465),""),""),"")</f>
        <v>#REF!</v>
      </c>
      <c r="M465" s="4" t="s">
        <v>21</v>
      </c>
      <c r="N465" s="4" t="s">
        <v>27</v>
      </c>
      <c r="O465" s="4">
        <v>132</v>
      </c>
      <c r="P465" s="8" t="e">
        <f>IF(#REF!=#REF!,IF(K465="Stroke",IF(K466="Stroke",IF(#REF!=#REF!,IF(Q465=Q466,IF((J466-J465)&lt;0,1000+J466-J465-O465,J466-J465-O465),""),""),""),""),"")</f>
        <v>#REF!</v>
      </c>
      <c r="Q465" s="4">
        <v>1</v>
      </c>
      <c r="R465" s="8" t="e">
        <f>IF(#REF!&lt;&gt;#REF!,COUNTIFS($K$112:$K$1378,$K$112,#REF!,#REF!),"")</f>
        <v>#REF!</v>
      </c>
      <c r="S465" s="8" t="e">
        <f>IF(AND(#REF!&lt;&gt;#REF!,#REF!=#REF!,M465="positive",M466="negative"),1,"")</f>
        <v>#REF!</v>
      </c>
      <c r="T465" s="8" t="e">
        <f>IF(AND(#REF!=#REF!,K:K="stroke",M:M="positive",S465&lt;&gt;"1"),1,"")</f>
        <v>#REF!</v>
      </c>
      <c r="U465" s="8" t="e">
        <f>IF((AND(R465&lt;&gt;"",W465&lt;&gt;1,K:K="stroke",M:M="negative",#REF!=#REF!)),IF(W465&lt;&gt;0,"",1),"")</f>
        <v>#REF!</v>
      </c>
      <c r="V465" s="8" t="e">
        <f t="shared" si="32"/>
        <v>#REF!</v>
      </c>
      <c r="W465" s="8" t="e">
        <f>IF(#REF!&lt;&gt;#REF!,COUNTIFS($K$112:$K$1378,"up",#REF!,#REF!),"")</f>
        <v>#REF!</v>
      </c>
      <c r="X465" s="8" t="e">
        <f>IF(#REF!&lt;&gt;#REF!,COUNTIFS($K$112:$K$1378,"SRS",#REF!,#REF!),"")</f>
        <v>#REF!</v>
      </c>
      <c r="Y465" s="8" t="e">
        <f>IF(R465&lt;&gt;"",IF(R465=1,"",COUNTIFS($O$112:$O$1378,"&gt;40",#REF!,#REF!)),"")</f>
        <v>#REF!</v>
      </c>
    </row>
    <row r="466" spans="1:34" x14ac:dyDescent="0.25">
      <c r="A466" s="8">
        <f t="shared" si="30"/>
        <v>72830</v>
      </c>
      <c r="B466" s="14" t="str">
        <f t="shared" si="31"/>
        <v>20171114201350</v>
      </c>
      <c r="C466" s="8" t="str">
        <f t="shared" si="33"/>
        <v>20171114</v>
      </c>
      <c r="D466" s="4">
        <v>2017</v>
      </c>
      <c r="E466" s="4">
        <v>11</v>
      </c>
      <c r="F466" s="4">
        <v>14</v>
      </c>
      <c r="G466" s="4">
        <v>20</v>
      </c>
      <c r="H466" s="4">
        <v>13</v>
      </c>
      <c r="I466" s="4">
        <v>50</v>
      </c>
      <c r="J466" s="4">
        <v>186</v>
      </c>
      <c r="K466" s="4" t="s">
        <v>29</v>
      </c>
      <c r="L466" s="8" t="e">
        <f>IF(#REF!=#REF!,IF(K466="Stroke",IF(K467="Stroke",IF((J467-J466)&lt;0,1000+J467-J466,J467-J466),""),""),"")</f>
        <v>#REF!</v>
      </c>
      <c r="M466" s="4" t="s">
        <v>21</v>
      </c>
      <c r="N466" s="4" t="s">
        <v>27</v>
      </c>
      <c r="O466" s="4">
        <v>0</v>
      </c>
      <c r="P466" s="8" t="e">
        <f>IF(#REF!=#REF!,IF(K466="Stroke",IF(K467="Stroke",IF(#REF!=#REF!,IF(Q466=Q467,IF((J467-J466)&lt;0,1000+J467-J466-O466,J467-J466-O466),""),""),""),""),"")</f>
        <v>#REF!</v>
      </c>
      <c r="Q466" s="4">
        <v>1</v>
      </c>
      <c r="R466" s="8" t="e">
        <f>IF(#REF!&lt;&gt;#REF!,COUNTIFS($K$112:$K$1378,$K$112,#REF!,#REF!),"")</f>
        <v>#REF!</v>
      </c>
      <c r="S466" s="8" t="e">
        <f>IF(AND(#REF!&lt;&gt;#REF!,#REF!=#REF!,M466="positive",M467="negative"),1,"")</f>
        <v>#REF!</v>
      </c>
      <c r="T466" s="8" t="e">
        <f>IF(AND(#REF!=#REF!,K:K="stroke",M:M="positive",S466&lt;&gt;"1"),1,"")</f>
        <v>#REF!</v>
      </c>
      <c r="U466" s="8" t="e">
        <f>IF((AND(R466&lt;&gt;"",W466&lt;&gt;1,K:K="stroke",M:M="negative",#REF!=#REF!)),IF(W466&lt;&gt;0,"",1),"")</f>
        <v>#REF!</v>
      </c>
      <c r="V466" s="8" t="e">
        <f t="shared" si="32"/>
        <v>#REF!</v>
      </c>
      <c r="W466" s="8" t="e">
        <f>IF(#REF!&lt;&gt;#REF!,COUNTIFS($K$112:$K$1378,"up",#REF!,#REF!),"")</f>
        <v>#REF!</v>
      </c>
      <c r="X466" s="8" t="e">
        <f>IF(#REF!&lt;&gt;#REF!,COUNTIFS($K$112:$K$1378,"SRS",#REF!,#REF!),"")</f>
        <v>#REF!</v>
      </c>
      <c r="Y466" s="8" t="e">
        <f>IF(R466&lt;&gt;"",IF(R466=1,"",COUNTIFS($O$112:$O$1378,"&gt;40",#REF!,#REF!)),"")</f>
        <v>#REF!</v>
      </c>
    </row>
    <row r="467" spans="1:34" x14ac:dyDescent="0.25">
      <c r="A467" s="8">
        <f t="shared" si="30"/>
        <v>72830</v>
      </c>
      <c r="B467" s="14" t="str">
        <f t="shared" si="31"/>
        <v>20171114201350</v>
      </c>
      <c r="C467" s="8" t="str">
        <f t="shared" si="33"/>
        <v>20171114</v>
      </c>
      <c r="D467" s="4">
        <v>2017</v>
      </c>
      <c r="E467" s="4">
        <v>11</v>
      </c>
      <c r="F467" s="4">
        <v>14</v>
      </c>
      <c r="G467" s="4">
        <v>20</v>
      </c>
      <c r="H467" s="4">
        <v>13</v>
      </c>
      <c r="I467" s="4">
        <v>50</v>
      </c>
      <c r="J467" s="4">
        <v>188</v>
      </c>
      <c r="K467" s="4" t="s">
        <v>29</v>
      </c>
      <c r="L467" s="8" t="e">
        <f>IF(#REF!=#REF!,IF(K467="Stroke",IF(K468="Stroke",IF((J468-J467)&lt;0,1000+J468-J467,J468-J467),""),""),"")</f>
        <v>#REF!</v>
      </c>
      <c r="M467" s="4" t="s">
        <v>21</v>
      </c>
      <c r="N467" s="4" t="s">
        <v>27</v>
      </c>
      <c r="O467" s="4">
        <v>0</v>
      </c>
      <c r="P467" s="8" t="e">
        <f>IF(#REF!=#REF!,IF(K467="Stroke",IF(K468="Stroke",IF(#REF!=#REF!,IF(Q467=Q468,IF((J468-J467)&lt;0,1000+J468-J467-O467,J468-J467-O467),""),""),""),""),"")</f>
        <v>#REF!</v>
      </c>
      <c r="Q467" s="4">
        <v>1</v>
      </c>
      <c r="R467" s="8" t="e">
        <f>IF(#REF!&lt;&gt;#REF!,COUNTIFS($K$112:$K$1378,$K$112,#REF!,#REF!),"")</f>
        <v>#REF!</v>
      </c>
      <c r="S467" s="8" t="e">
        <f>IF(AND(#REF!&lt;&gt;#REF!,#REF!=#REF!,M467="positive",M468="negative"),1,"")</f>
        <v>#REF!</v>
      </c>
      <c r="T467" s="8" t="e">
        <f>IF(AND(#REF!=#REF!,K:K="stroke",M:M="positive",S467&lt;&gt;"1"),1,"")</f>
        <v>#REF!</v>
      </c>
      <c r="U467" s="8" t="e">
        <f>IF((AND(R467&lt;&gt;"",W467&lt;&gt;1,K:K="stroke",M:M="negative",#REF!=#REF!)),IF(W467&lt;&gt;0,"",1),"")</f>
        <v>#REF!</v>
      </c>
      <c r="V467" s="8" t="e">
        <f t="shared" si="32"/>
        <v>#REF!</v>
      </c>
      <c r="W467" s="8" t="e">
        <f>IF(#REF!&lt;&gt;#REF!,COUNTIFS($K$112:$K$1378,"up",#REF!,#REF!),"")</f>
        <v>#REF!</v>
      </c>
      <c r="X467" s="8" t="e">
        <f>IF(#REF!&lt;&gt;#REF!,COUNTIFS($K$112:$K$1378,"SRS",#REF!,#REF!),"")</f>
        <v>#REF!</v>
      </c>
      <c r="Y467" s="8" t="e">
        <f>IF(R467&lt;&gt;"",IF(R467=1,"",COUNTIFS($O$112:$O$1378,"&gt;40",#REF!,#REF!)),"")</f>
        <v>#REF!</v>
      </c>
    </row>
    <row r="468" spans="1:34" x14ac:dyDescent="0.25">
      <c r="A468" s="8">
        <f t="shared" si="30"/>
        <v>72830</v>
      </c>
      <c r="B468" s="14" t="str">
        <f t="shared" si="31"/>
        <v>20171114201350</v>
      </c>
      <c r="C468" s="8" t="str">
        <f t="shared" si="33"/>
        <v>20171114</v>
      </c>
      <c r="D468" s="4">
        <v>2017</v>
      </c>
      <c r="E468" s="4">
        <v>11</v>
      </c>
      <c r="F468" s="4">
        <v>14</v>
      </c>
      <c r="G468" s="4">
        <v>20</v>
      </c>
      <c r="H468" s="4">
        <v>13</v>
      </c>
      <c r="I468" s="4">
        <v>50</v>
      </c>
      <c r="J468" s="4">
        <v>192</v>
      </c>
      <c r="K468" s="4" t="s">
        <v>29</v>
      </c>
      <c r="L468" s="8" t="e">
        <f>IF(#REF!=#REF!,IF(K468="Stroke",IF(K469="Stroke",IF((J469-J468)&lt;0,1000+J469-J468,J469-J468),""),""),"")</f>
        <v>#REF!</v>
      </c>
      <c r="M468" s="4" t="s">
        <v>21</v>
      </c>
      <c r="N468" s="4" t="s">
        <v>27</v>
      </c>
      <c r="O468" s="4">
        <v>0</v>
      </c>
      <c r="P468" s="8" t="e">
        <f>IF(#REF!=#REF!,IF(K468="Stroke",IF(K469="Stroke",IF(#REF!=#REF!,IF(Q468=Q469,IF((J469-J468)&lt;0,1000+J469-J468-O468,J469-J468-O468),""),""),""),""),"")</f>
        <v>#REF!</v>
      </c>
      <c r="Q468" s="4">
        <v>1</v>
      </c>
      <c r="R468" s="8" t="e">
        <f>IF(#REF!&lt;&gt;#REF!,COUNTIFS($K$112:$K$1378,$K$112,#REF!,#REF!),"")</f>
        <v>#REF!</v>
      </c>
      <c r="S468" s="8" t="e">
        <f>IF(AND(#REF!&lt;&gt;#REF!,#REF!=#REF!,M468="positive",M469="negative"),1,"")</f>
        <v>#REF!</v>
      </c>
      <c r="T468" s="8" t="e">
        <f>IF(AND(#REF!=#REF!,K:K="stroke",M:M="positive",S468&lt;&gt;"1"),1,"")</f>
        <v>#REF!</v>
      </c>
      <c r="U468" s="8" t="e">
        <f>IF((AND(R468&lt;&gt;"",W468&lt;&gt;1,K:K="stroke",M:M="negative",#REF!=#REF!)),IF(W468&lt;&gt;0,"",1),"")</f>
        <v>#REF!</v>
      </c>
      <c r="V468" s="8" t="e">
        <f t="shared" si="32"/>
        <v>#REF!</v>
      </c>
      <c r="W468" s="8" t="e">
        <f>IF(#REF!&lt;&gt;#REF!,COUNTIFS($K$112:$K$1378,"up",#REF!,#REF!),"")</f>
        <v>#REF!</v>
      </c>
      <c r="X468" s="8" t="e">
        <f>IF(#REF!&lt;&gt;#REF!,COUNTIFS($K$112:$K$1378,"SRS",#REF!,#REF!),"")</f>
        <v>#REF!</v>
      </c>
      <c r="Y468" s="8" t="e">
        <f>IF(R468&lt;&gt;"",IF(R468=1,"",COUNTIFS($O$112:$O$1378,"&gt;40",#REF!,#REF!)),"")</f>
        <v>#REF!</v>
      </c>
    </row>
    <row r="469" spans="1:34" x14ac:dyDescent="0.25">
      <c r="A469" s="8">
        <f t="shared" si="30"/>
        <v>72830</v>
      </c>
      <c r="B469" s="14" t="str">
        <f t="shared" si="31"/>
        <v>20171114201350</v>
      </c>
      <c r="C469" s="8" t="str">
        <f t="shared" si="33"/>
        <v>20171114</v>
      </c>
      <c r="D469" s="4">
        <v>2017</v>
      </c>
      <c r="E469" s="4">
        <v>11</v>
      </c>
      <c r="F469" s="4">
        <v>14</v>
      </c>
      <c r="G469" s="4">
        <v>20</v>
      </c>
      <c r="H469" s="4">
        <v>13</v>
      </c>
      <c r="I469" s="4">
        <v>50</v>
      </c>
      <c r="J469" s="4">
        <v>343</v>
      </c>
      <c r="K469" s="4" t="s">
        <v>37</v>
      </c>
      <c r="L469" s="8" t="e">
        <f>IF(#REF!=#REF!,IF(K469="Stroke",IF(K470="Stroke",IF((J470-J469)&lt;0,1000+J470-J469,J470-J469),""),""),"")</f>
        <v>#REF!</v>
      </c>
      <c r="M469" s="4" t="s">
        <v>21</v>
      </c>
      <c r="N469" s="4" t="s">
        <v>27</v>
      </c>
      <c r="O469" s="4">
        <v>40</v>
      </c>
      <c r="P469" s="8" t="e">
        <f>IF(#REF!=#REF!,IF(K469="Stroke",IF(K470="Stroke",IF(#REF!=#REF!,IF(Q469=Q470,IF((J470-J469)&lt;0,1000+J470-J469-O469,J470-J469-O469),""),""),""),""),"")</f>
        <v>#REF!</v>
      </c>
      <c r="Q469" s="4">
        <v>1</v>
      </c>
      <c r="R469" s="8" t="e">
        <f>IF(#REF!&lt;&gt;#REF!,COUNTIFS($K$112:$K$1378,$K$112,#REF!,#REF!),"")</f>
        <v>#REF!</v>
      </c>
      <c r="S469" s="8" t="e">
        <f>IF(AND(#REF!&lt;&gt;#REF!,#REF!=#REF!,M469="positive",M470="negative"),1,"")</f>
        <v>#REF!</v>
      </c>
      <c r="T469" s="8" t="e">
        <f>IF(AND(#REF!=#REF!,K:K="stroke",M:M="positive",S469&lt;&gt;"1"),1,"")</f>
        <v>#REF!</v>
      </c>
      <c r="U469" s="8" t="e">
        <f>IF((AND(R469&lt;&gt;"",W469&lt;&gt;1,K:K="stroke",M:M="negative",#REF!=#REF!)),IF(W469&lt;&gt;0,"",1),"")</f>
        <v>#REF!</v>
      </c>
      <c r="V469" s="8" t="e">
        <f t="shared" si="32"/>
        <v>#REF!</v>
      </c>
      <c r="W469" s="8" t="e">
        <f>IF(#REF!&lt;&gt;#REF!,COUNTIFS($K$112:$K$1378,"up",#REF!,#REF!),"")</f>
        <v>#REF!</v>
      </c>
      <c r="X469" s="8" t="e">
        <f>IF(#REF!&lt;&gt;#REF!,COUNTIFS($K$112:$K$1378,"SRS",#REF!,#REF!),"")</f>
        <v>#REF!</v>
      </c>
      <c r="Y469" s="8" t="e">
        <f>IF(R469&lt;&gt;"",IF(R469=1,"",COUNTIFS($O$112:$O$1378,"&gt;40",#REF!,#REF!)),"")</f>
        <v>#REF!</v>
      </c>
    </row>
    <row r="470" spans="1:34" x14ac:dyDescent="0.25">
      <c r="A470" s="8">
        <f t="shared" si="30"/>
        <v>72830</v>
      </c>
      <c r="B470" s="14" t="str">
        <f t="shared" si="31"/>
        <v>20171114201350</v>
      </c>
      <c r="C470" s="8" t="str">
        <f t="shared" si="33"/>
        <v>20171114</v>
      </c>
      <c r="D470" s="4">
        <v>2017</v>
      </c>
      <c r="E470" s="4">
        <v>11</v>
      </c>
      <c r="F470" s="4">
        <v>14</v>
      </c>
      <c r="G470" s="4">
        <v>20</v>
      </c>
      <c r="H470" s="4">
        <v>13</v>
      </c>
      <c r="I470" s="4">
        <v>50</v>
      </c>
      <c r="J470" s="4">
        <v>478</v>
      </c>
      <c r="K470" s="4" t="s">
        <v>37</v>
      </c>
      <c r="L470" s="8" t="e">
        <f>IF(#REF!=#REF!,IF(K470="Stroke",IF(K471="Stroke",IF((J471-J470)&lt;0,1000+J471-J470,J471-J470),""),""),"")</f>
        <v>#REF!</v>
      </c>
      <c r="M470" s="4" t="s">
        <v>21</v>
      </c>
      <c r="N470" s="4" t="s">
        <v>27</v>
      </c>
      <c r="O470" s="4">
        <v>59</v>
      </c>
      <c r="P470" s="8" t="e">
        <f>IF(#REF!=#REF!,IF(K470="Stroke",IF(K471="Stroke",IF(#REF!=#REF!,IF(Q470=Q471,IF((J471-J470)&lt;0,1000+J471-J470-O470,J471-J470-O470),""),""),""),""),"")</f>
        <v>#REF!</v>
      </c>
      <c r="Q470" s="4">
        <v>1</v>
      </c>
      <c r="R470" s="8" t="e">
        <f>IF(#REF!&lt;&gt;#REF!,COUNTIFS($K$112:$K$1378,$K$112,#REF!,#REF!),"")</f>
        <v>#REF!</v>
      </c>
      <c r="S470" s="8" t="e">
        <f>IF(AND(#REF!&lt;&gt;#REF!,#REF!=#REF!,M470="positive",M471="negative"),1,"")</f>
        <v>#REF!</v>
      </c>
      <c r="T470" s="8" t="e">
        <f>IF(AND(#REF!=#REF!,K:K="stroke",M:M="positive",S470&lt;&gt;"1"),1,"")</f>
        <v>#REF!</v>
      </c>
      <c r="U470" s="8" t="e">
        <f>IF((AND(R470&lt;&gt;"",W470&lt;&gt;1,K:K="stroke",M:M="negative",#REF!=#REF!)),IF(W470&lt;&gt;0,"",1),"")</f>
        <v>#REF!</v>
      </c>
      <c r="V470" s="8" t="e">
        <f t="shared" si="32"/>
        <v>#REF!</v>
      </c>
      <c r="W470" s="8" t="e">
        <f>IF(#REF!&lt;&gt;#REF!,COUNTIFS($K$112:$K$1378,"up",#REF!,#REF!),"")</f>
        <v>#REF!</v>
      </c>
      <c r="X470" s="8" t="e">
        <f>IF(#REF!&lt;&gt;#REF!,COUNTIFS($K$112:$K$1378,"SRS",#REF!,#REF!),"")</f>
        <v>#REF!</v>
      </c>
      <c r="Y470" s="8" t="e">
        <f>IF(R470&lt;&gt;"",IF(R470=1,"",COUNTIFS($O$112:$O$1378,"&gt;40",#REF!,#REF!)),"")</f>
        <v>#REF!</v>
      </c>
    </row>
    <row r="471" spans="1:34" x14ac:dyDescent="0.25">
      <c r="A471" s="7">
        <f t="shared" si="30"/>
        <v>72920</v>
      </c>
      <c r="B471" s="11" t="str">
        <f t="shared" si="31"/>
        <v>20171114201520</v>
      </c>
      <c r="C471" s="7" t="str">
        <f t="shared" si="33"/>
        <v>20171114</v>
      </c>
      <c r="D471" s="7">
        <v>2017</v>
      </c>
      <c r="E471" s="7">
        <v>11</v>
      </c>
      <c r="F471" s="7">
        <v>14</v>
      </c>
      <c r="G471" s="7">
        <v>20</v>
      </c>
      <c r="H471" s="7">
        <v>15</v>
      </c>
      <c r="I471" s="7">
        <v>20</v>
      </c>
      <c r="J471" s="7">
        <v>271</v>
      </c>
      <c r="K471" s="7" t="s">
        <v>40</v>
      </c>
      <c r="L471" s="7" t="e">
        <f>IF(#REF!=#REF!,IF(K471="Stroke",IF(K472="Stroke",IF((J472-J471)&lt;0,1000+J472-J471,J472-J471),""),""),"")</f>
        <v>#REF!</v>
      </c>
      <c r="M471" s="7" t="s">
        <v>21</v>
      </c>
      <c r="N471" s="7" t="s">
        <v>27</v>
      </c>
      <c r="O471" s="7">
        <v>0</v>
      </c>
      <c r="P471" s="7" t="e">
        <f>IF(#REF!=#REF!,IF(K471="Stroke",IF(K472="Stroke",IF(#REF!=#REF!,IF(Q471=Q472,IF((J472-J471)&lt;0,1000+J472-J471-O471,J472-J471-O471),""),""),""),""),"")</f>
        <v>#REF!</v>
      </c>
      <c r="Q471" s="7"/>
      <c r="R471" s="7" t="e">
        <f>IF(#REF!&lt;&gt;#REF!,COUNTIFS($K$112:$K$1378,$K$112,#REF!,#REF!),"")</f>
        <v>#REF!</v>
      </c>
      <c r="S471" s="7" t="e">
        <f>IF(AND(#REF!&lt;&gt;#REF!,#REF!=#REF!,M471="positive",M472="negative"),1,"")</f>
        <v>#REF!</v>
      </c>
      <c r="T471" s="7" t="e">
        <f>IF(AND(#REF!=#REF!,K:K="stroke",M:M="positive",S471&lt;&gt;"1"),1,"")</f>
        <v>#REF!</v>
      </c>
      <c r="U471" s="7" t="e">
        <f>IF((AND(R471&lt;&gt;"",W471&lt;&gt;1,K:K="stroke",M:M="negative",#REF!=#REF!)),IF(W471&lt;&gt;0,"",1),"")</f>
        <v>#REF!</v>
      </c>
      <c r="V471" s="7" t="e">
        <f t="shared" si="32"/>
        <v>#REF!</v>
      </c>
      <c r="W471" s="7" t="e">
        <f>IF(#REF!&lt;&gt;#REF!,COUNTIFS($K$112:$K$1378,"up",#REF!,#REF!),"")</f>
        <v>#REF!</v>
      </c>
      <c r="X471" s="7" t="e">
        <f>IF(#REF!&lt;&gt;#REF!,COUNTIFS($K$112:$K$1378,"SRS",#REF!,#REF!),"")</f>
        <v>#REF!</v>
      </c>
      <c r="Y471" s="7" t="e">
        <f>IF(R471&lt;&gt;"",IF(R471=1,"",COUNTIFS($O$112:$O$1378,"&gt;40",#REF!,#REF!)),"")</f>
        <v>#REF!</v>
      </c>
      <c r="Z471" s="7" t="s">
        <v>73</v>
      </c>
      <c r="AA471" s="7"/>
      <c r="AB471" s="7"/>
      <c r="AC471" s="7"/>
      <c r="AD471" s="7"/>
      <c r="AE471" s="7"/>
      <c r="AF471" s="7"/>
      <c r="AG471" s="7"/>
      <c r="AH471" s="7"/>
    </row>
    <row r="472" spans="1:34" x14ac:dyDescent="0.25">
      <c r="A472" s="8">
        <f t="shared" si="30"/>
        <v>72920</v>
      </c>
      <c r="B472" s="14" t="str">
        <f t="shared" si="31"/>
        <v>20171114201520</v>
      </c>
      <c r="C472" s="8" t="str">
        <f t="shared" si="33"/>
        <v>20171114</v>
      </c>
      <c r="D472" s="4">
        <v>2017</v>
      </c>
      <c r="E472" s="4">
        <v>11</v>
      </c>
      <c r="F472" s="4">
        <v>14</v>
      </c>
      <c r="G472" s="4">
        <v>20</v>
      </c>
      <c r="H472" s="4">
        <v>15</v>
      </c>
      <c r="I472" s="4">
        <v>20</v>
      </c>
      <c r="J472" s="4">
        <v>418</v>
      </c>
      <c r="K472" s="4" t="s">
        <v>37</v>
      </c>
      <c r="L472" s="8" t="e">
        <f>IF(#REF!=#REF!,IF(K472="Stroke",IF(K473="Stroke",IF((J473-J472)&lt;0,1000+J473-J472,J473-J472),""),""),"")</f>
        <v>#REF!</v>
      </c>
      <c r="M472" s="4" t="s">
        <v>21</v>
      </c>
      <c r="N472" s="4" t="s">
        <v>27</v>
      </c>
      <c r="O472" s="4">
        <v>10</v>
      </c>
      <c r="P472" s="8" t="e">
        <f>IF(#REF!=#REF!,IF(K472="Stroke",IF(K473="Stroke",IF(#REF!=#REF!,IF(Q472=Q473,IF((J473-J472)&lt;0,1000+J473-J472-O472,J473-J472-O472),""),""),""),""),"")</f>
        <v>#REF!</v>
      </c>
      <c r="Q472" s="4">
        <v>1</v>
      </c>
      <c r="R472" s="8" t="e">
        <f>IF(#REF!&lt;&gt;#REF!,COUNTIFS($K$112:$K$1378,$K$112,#REF!,#REF!),"")</f>
        <v>#REF!</v>
      </c>
      <c r="S472" s="8" t="e">
        <f>IF(AND(#REF!&lt;&gt;#REF!,#REF!=#REF!,M472="positive",M473="negative"),1,"")</f>
        <v>#REF!</v>
      </c>
      <c r="T472" s="8" t="e">
        <f>IF(AND(#REF!=#REF!,K:K="stroke",M:M="positive",S472&lt;&gt;"1"),1,"")</f>
        <v>#REF!</v>
      </c>
      <c r="U472" s="8" t="e">
        <f>IF((AND(R472&lt;&gt;"",W472&lt;&gt;1,K:K="stroke",M:M="negative",#REF!=#REF!)),IF(W472&lt;&gt;0,"",1),"")</f>
        <v>#REF!</v>
      </c>
      <c r="V472" s="8" t="e">
        <f t="shared" si="32"/>
        <v>#REF!</v>
      </c>
      <c r="W472" s="8" t="e">
        <f>IF(#REF!&lt;&gt;#REF!,COUNTIFS($K$112:$K$1378,"up",#REF!,#REF!),"")</f>
        <v>#REF!</v>
      </c>
      <c r="X472" s="8" t="e">
        <f>IF(#REF!&lt;&gt;#REF!,COUNTIFS($K$112:$K$1378,"SRS",#REF!,#REF!),"")</f>
        <v>#REF!</v>
      </c>
      <c r="Y472" s="8" t="e">
        <f>IF(R472&lt;&gt;"",IF(R472=1,"",COUNTIFS($O$112:$O$1378,"&gt;40",#REF!,#REF!)),"")</f>
        <v>#REF!</v>
      </c>
    </row>
    <row r="473" spans="1:34" x14ac:dyDescent="0.25">
      <c r="A473" s="8">
        <f t="shared" si="30"/>
        <v>72920</v>
      </c>
      <c r="B473" s="14" t="str">
        <f t="shared" si="31"/>
        <v>20171114201520</v>
      </c>
      <c r="C473" s="8" t="str">
        <f t="shared" si="33"/>
        <v>20171114</v>
      </c>
      <c r="D473" s="4">
        <v>2017</v>
      </c>
      <c r="E473" s="4">
        <v>11</v>
      </c>
      <c r="F473" s="4">
        <v>14</v>
      </c>
      <c r="G473" s="4">
        <v>20</v>
      </c>
      <c r="H473" s="4">
        <v>15</v>
      </c>
      <c r="I473" s="4">
        <v>20</v>
      </c>
      <c r="J473" s="4">
        <v>494</v>
      </c>
      <c r="K473" s="4" t="s">
        <v>37</v>
      </c>
      <c r="L473" s="8" t="e">
        <f>IF(#REF!=#REF!,IF(K473="Stroke",IF(K474="Stroke",IF((J474-J473)&lt;0,1000+J474-J473,J474-J473),""),""),"")</f>
        <v>#REF!</v>
      </c>
      <c r="M473" s="4" t="s">
        <v>21</v>
      </c>
      <c r="N473" s="4" t="s">
        <v>27</v>
      </c>
      <c r="O473" s="4">
        <v>356</v>
      </c>
      <c r="P473" s="8" t="e">
        <f>IF(#REF!=#REF!,IF(K473="Stroke",IF(K474="Stroke",IF(#REF!=#REF!,IF(Q473=Q474,IF((J474-J473)&lt;0,1000+J474-J473-O473,J474-J473-O473),""),""),""),""),"")</f>
        <v>#REF!</v>
      </c>
      <c r="Q473" s="4">
        <v>2</v>
      </c>
      <c r="R473" s="8" t="e">
        <f>IF(#REF!&lt;&gt;#REF!,COUNTIFS($K$112:$K$1378,$K$112,#REF!,#REF!),"")</f>
        <v>#REF!</v>
      </c>
      <c r="S473" s="8" t="e">
        <f>IF(AND(#REF!&lt;&gt;#REF!,#REF!=#REF!,M473="positive",M474="negative"),1,"")</f>
        <v>#REF!</v>
      </c>
      <c r="T473" s="8" t="e">
        <f>IF(AND(#REF!=#REF!,K:K="stroke",M:M="positive",S473&lt;&gt;"1"),1,"")</f>
        <v>#REF!</v>
      </c>
      <c r="U473" s="8" t="e">
        <f>IF((AND(R473&lt;&gt;"",W473&lt;&gt;1,K:K="stroke",M:M="negative",#REF!=#REF!)),IF(W473&lt;&gt;0,"",1),"")</f>
        <v>#REF!</v>
      </c>
      <c r="V473" s="8" t="e">
        <f t="shared" si="32"/>
        <v>#REF!</v>
      </c>
      <c r="W473" s="8" t="e">
        <f>IF(#REF!&lt;&gt;#REF!,COUNTIFS($K$112:$K$1378,"up",#REF!,#REF!),"")</f>
        <v>#REF!</v>
      </c>
      <c r="X473" s="8" t="e">
        <f>IF(#REF!&lt;&gt;#REF!,COUNTIFS($K$112:$K$1378,"SRS",#REF!,#REF!),"")</f>
        <v>#REF!</v>
      </c>
      <c r="Y473" s="8" t="e">
        <f>IF(R473&lt;&gt;"",IF(R473=1,"",COUNTIFS($O$112:$O$1378,"&gt;40",#REF!,#REF!)),"")</f>
        <v>#REF!</v>
      </c>
    </row>
    <row r="474" spans="1:34" x14ac:dyDescent="0.25">
      <c r="A474" s="8">
        <f t="shared" si="30"/>
        <v>72920</v>
      </c>
      <c r="B474" s="14" t="str">
        <f t="shared" si="31"/>
        <v>20171114201520</v>
      </c>
      <c r="C474" s="8" t="str">
        <f t="shared" si="33"/>
        <v>20171114</v>
      </c>
      <c r="D474" s="4">
        <v>2017</v>
      </c>
      <c r="E474" s="4">
        <v>11</v>
      </c>
      <c r="F474" s="4">
        <v>14</v>
      </c>
      <c r="G474" s="4">
        <v>20</v>
      </c>
      <c r="H474" s="4">
        <v>15</v>
      </c>
      <c r="I474" s="4">
        <v>20</v>
      </c>
      <c r="J474" s="4">
        <v>511</v>
      </c>
      <c r="K474" s="4" t="s">
        <v>29</v>
      </c>
      <c r="L474" s="8" t="e">
        <f>IF(#REF!=#REF!,IF(K474="Stroke",IF(K475="Stroke",IF((J475-J474)&lt;0,1000+J475-J474,J475-J474),""),""),"")</f>
        <v>#REF!</v>
      </c>
      <c r="M474" s="4" t="s">
        <v>21</v>
      </c>
      <c r="N474" s="4" t="s">
        <v>27</v>
      </c>
      <c r="O474" s="4">
        <v>0</v>
      </c>
      <c r="P474" s="8" t="e">
        <f>IF(#REF!=#REF!,IF(K474="Stroke",IF(K475="Stroke",IF(#REF!=#REF!,IF(Q474=Q475,IF((J475-J474)&lt;0,1000+J475-J474-O474,J475-J474-O474),""),""),""),""),"")</f>
        <v>#REF!</v>
      </c>
      <c r="Q474" s="4">
        <v>2</v>
      </c>
      <c r="R474" s="8" t="e">
        <f>IF(#REF!&lt;&gt;#REF!,COUNTIFS($K$112:$K$1378,$K$112,#REF!,#REF!),"")</f>
        <v>#REF!</v>
      </c>
      <c r="S474" s="8" t="e">
        <f>IF(AND(#REF!&lt;&gt;#REF!,#REF!=#REF!,M474="positive",M475="negative"),1,"")</f>
        <v>#REF!</v>
      </c>
      <c r="T474" s="8" t="e">
        <f>IF(AND(#REF!=#REF!,K:K="stroke",M:M="positive",S474&lt;&gt;"1"),1,"")</f>
        <v>#REF!</v>
      </c>
      <c r="U474" s="8" t="e">
        <f>IF((AND(R474&lt;&gt;"",W474&lt;&gt;1,K:K="stroke",M:M="negative",#REF!=#REF!)),IF(W474&lt;&gt;0,"",1),"")</f>
        <v>#REF!</v>
      </c>
      <c r="V474" s="8" t="e">
        <f t="shared" si="32"/>
        <v>#REF!</v>
      </c>
      <c r="W474" s="8" t="e">
        <f>IF(#REF!&lt;&gt;#REF!,COUNTIFS($K$112:$K$1378,"up",#REF!,#REF!),"")</f>
        <v>#REF!</v>
      </c>
      <c r="X474" s="8" t="e">
        <f>IF(#REF!&lt;&gt;#REF!,COUNTIFS($K$112:$K$1378,"SRS",#REF!,#REF!),"")</f>
        <v>#REF!</v>
      </c>
      <c r="Y474" s="8" t="e">
        <f>IF(R474&lt;&gt;"",IF(R474=1,"",COUNTIFS($O$112:$O$1378,"&gt;40",#REF!,#REF!)),"")</f>
        <v>#REF!</v>
      </c>
    </row>
    <row r="475" spans="1:34" x14ac:dyDescent="0.25">
      <c r="A475" s="8">
        <f t="shared" si="30"/>
        <v>72920</v>
      </c>
      <c r="B475" s="14" t="str">
        <f t="shared" si="31"/>
        <v>20171114201520</v>
      </c>
      <c r="C475" s="8" t="str">
        <f t="shared" si="33"/>
        <v>20171114</v>
      </c>
      <c r="D475" s="4">
        <v>2017</v>
      </c>
      <c r="E475" s="4">
        <v>11</v>
      </c>
      <c r="F475" s="4">
        <v>14</v>
      </c>
      <c r="G475" s="4">
        <v>20</v>
      </c>
      <c r="H475" s="4">
        <v>15</v>
      </c>
      <c r="I475" s="4">
        <v>20</v>
      </c>
      <c r="J475" s="4">
        <v>829</v>
      </c>
      <c r="K475" s="4" t="s">
        <v>29</v>
      </c>
      <c r="L475" s="8" t="e">
        <f>IF(#REF!=#REF!,IF(K475="Stroke",IF(K476="Stroke",IF((J476-J475)&lt;0,1000+J476-J475,J476-J475),""),""),"")</f>
        <v>#REF!</v>
      </c>
      <c r="M475" s="4" t="s">
        <v>21</v>
      </c>
      <c r="N475" s="4" t="s">
        <v>27</v>
      </c>
      <c r="O475" s="4">
        <v>0</v>
      </c>
      <c r="P475" s="8" t="e">
        <f>IF(#REF!=#REF!,IF(K475="Stroke",IF(K476="Stroke",IF(#REF!=#REF!,IF(Q475=Q476,IF((J476-J475)&lt;0,1000+J476-J475-O475,J476-J475-O475),""),""),""),""),"")</f>
        <v>#REF!</v>
      </c>
      <c r="Q475" s="4">
        <v>2</v>
      </c>
      <c r="R475" s="8" t="e">
        <f>IF(#REF!&lt;&gt;#REF!,COUNTIFS($K$112:$K$1378,$K$112,#REF!,#REF!),"")</f>
        <v>#REF!</v>
      </c>
      <c r="S475" s="8" t="e">
        <f>IF(AND(#REF!&lt;&gt;#REF!,#REF!=#REF!,M475="positive",M476="negative"),1,"")</f>
        <v>#REF!</v>
      </c>
      <c r="T475" s="8" t="e">
        <f>IF(AND(#REF!=#REF!,K:K="stroke",M:M="positive",S475&lt;&gt;"1"),1,"")</f>
        <v>#REF!</v>
      </c>
      <c r="U475" s="8" t="e">
        <f>IF((AND(R475&lt;&gt;"",W475&lt;&gt;1,K:K="stroke",M:M="negative",#REF!=#REF!)),IF(W475&lt;&gt;0,"",1),"")</f>
        <v>#REF!</v>
      </c>
      <c r="V475" s="8" t="e">
        <f t="shared" si="32"/>
        <v>#REF!</v>
      </c>
      <c r="W475" s="8" t="e">
        <f>IF(#REF!&lt;&gt;#REF!,COUNTIFS($K$112:$K$1378,"up",#REF!,#REF!),"")</f>
        <v>#REF!</v>
      </c>
      <c r="X475" s="8" t="e">
        <f>IF(#REF!&lt;&gt;#REF!,COUNTIFS($K$112:$K$1378,"SRS",#REF!,#REF!),"")</f>
        <v>#REF!</v>
      </c>
      <c r="Y475" s="8" t="e">
        <f>IF(R475&lt;&gt;"",IF(R475=1,"",COUNTIFS($O$112:$O$1378,"&gt;40",#REF!,#REF!)),"")</f>
        <v>#REF!</v>
      </c>
    </row>
    <row r="476" spans="1:34" x14ac:dyDescent="0.25">
      <c r="A476" s="7">
        <f t="shared" si="30"/>
        <v>72949</v>
      </c>
      <c r="B476" s="11" t="str">
        <f t="shared" si="31"/>
        <v>20171114201549</v>
      </c>
      <c r="C476" s="7" t="str">
        <f t="shared" si="33"/>
        <v>20171114</v>
      </c>
      <c r="D476" s="7">
        <v>2017</v>
      </c>
      <c r="E476" s="7">
        <v>11</v>
      </c>
      <c r="F476" s="7">
        <v>14</v>
      </c>
      <c r="G476" s="7">
        <v>20</v>
      </c>
      <c r="H476" s="7">
        <v>15</v>
      </c>
      <c r="I476" s="7">
        <v>49</v>
      </c>
      <c r="J476" s="7">
        <v>604</v>
      </c>
      <c r="K476" s="7" t="s">
        <v>37</v>
      </c>
      <c r="L476" s="7" t="e">
        <f>IF(#REF!=#REF!,IF(K476="Stroke",IF(K477="Stroke",IF((J477-J476)&lt;0,1000+J477-J476,J477-J476),""),""),"")</f>
        <v>#REF!</v>
      </c>
      <c r="M476" s="7" t="s">
        <v>21</v>
      </c>
      <c r="N476" s="7" t="s">
        <v>27</v>
      </c>
      <c r="O476" s="7">
        <v>11</v>
      </c>
      <c r="P476" s="7" t="e">
        <f>IF(#REF!=#REF!,IF(K476="Stroke",IF(K477="Stroke",IF(#REF!=#REF!,IF(Q476=Q477,IF((J477-J476)&lt;0,1000+J477-J476-O476,J477-J476-O476),""),""),""),""),"")</f>
        <v>#REF!</v>
      </c>
      <c r="Q476" s="7">
        <v>1</v>
      </c>
      <c r="R476" s="7" t="e">
        <f>IF(#REF!&lt;&gt;#REF!,COUNTIFS($K$112:$K$1378,$K$112,#REF!,#REF!),"")</f>
        <v>#REF!</v>
      </c>
      <c r="S476" s="7" t="e">
        <f>IF(AND(#REF!&lt;&gt;#REF!,#REF!=#REF!,M476="positive",M477="negative"),1,"")</f>
        <v>#REF!</v>
      </c>
      <c r="T476" s="7" t="e">
        <f>IF(AND(#REF!=#REF!,K:K="stroke",M:M="positive",S476&lt;&gt;"1"),1,"")</f>
        <v>#REF!</v>
      </c>
      <c r="U476" s="7" t="e">
        <f>IF((AND(R476&lt;&gt;"",W476&lt;&gt;1,K:K="stroke",M:M="negative",#REF!=#REF!)),IF(W476&lt;&gt;0,"",1),"")</f>
        <v>#REF!</v>
      </c>
      <c r="V476" s="7" t="e">
        <f t="shared" si="32"/>
        <v>#REF!</v>
      </c>
      <c r="W476" s="7" t="e">
        <f>IF(#REF!&lt;&gt;#REF!,COUNTIFS($K$112:$K$1378,"up",#REF!,#REF!),"")</f>
        <v>#REF!</v>
      </c>
      <c r="X476" s="7" t="e">
        <f>IF(#REF!&lt;&gt;#REF!,COUNTIFS($K$112:$K$1378,"SRS",#REF!,#REF!),"")</f>
        <v>#REF!</v>
      </c>
      <c r="Y476" s="7" t="e">
        <f>IF(R476&lt;&gt;"",IF(R476=1,"",COUNTIFS($O$112:$O$1378,"&gt;40",#REF!,#REF!)),"")</f>
        <v>#REF!</v>
      </c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s="7" customFormat="1" x14ac:dyDescent="0.25">
      <c r="A477" s="8">
        <f t="shared" si="30"/>
        <v>72949</v>
      </c>
      <c r="B477" s="14" t="str">
        <f t="shared" si="31"/>
        <v>20171114201549</v>
      </c>
      <c r="C477" s="8" t="str">
        <f t="shared" si="33"/>
        <v>20171114</v>
      </c>
      <c r="D477" s="4">
        <v>2017</v>
      </c>
      <c r="E477" s="4">
        <v>11</v>
      </c>
      <c r="F477" s="4">
        <v>14</v>
      </c>
      <c r="G477" s="4">
        <v>20</v>
      </c>
      <c r="H477" s="4">
        <v>15</v>
      </c>
      <c r="I477" s="4">
        <v>49</v>
      </c>
      <c r="J477" s="4">
        <v>656</v>
      </c>
      <c r="K477" s="4" t="s">
        <v>37</v>
      </c>
      <c r="L477" s="8" t="e">
        <f>IF(#REF!=#REF!,IF(K477="Stroke",IF(K478="Stroke",IF((J478-J477)&lt;0,1000+J478-J477,J478-J477),""),""),"")</f>
        <v>#REF!</v>
      </c>
      <c r="M477" s="4" t="s">
        <v>21</v>
      </c>
      <c r="N477" s="4" t="s">
        <v>27</v>
      </c>
      <c r="O477" s="4">
        <v>10</v>
      </c>
      <c r="P477" s="8" t="e">
        <f>IF(#REF!=#REF!,IF(K477="Stroke",IF(K478="Stroke",IF(#REF!=#REF!,IF(Q477=Q478,IF((J478-J477)&lt;0,1000+J478-J477-O477,J478-J477-O477),""),""),""),""),"")</f>
        <v>#REF!</v>
      </c>
      <c r="Q477" s="4">
        <v>1</v>
      </c>
      <c r="R477" s="8" t="e">
        <f>IF(#REF!&lt;&gt;#REF!,COUNTIFS($K$112:$K$1378,$K$112,#REF!,#REF!),"")</f>
        <v>#REF!</v>
      </c>
      <c r="S477" s="8" t="e">
        <f>IF(AND(#REF!&lt;&gt;#REF!,#REF!=#REF!,M477="positive",M478="negative"),1,"")</f>
        <v>#REF!</v>
      </c>
      <c r="T477" s="8" t="e">
        <f>IF(AND(#REF!=#REF!,K:K="stroke",M:M="positive",S477&lt;&gt;"1"),1,"")</f>
        <v>#REF!</v>
      </c>
      <c r="U477" s="8" t="e">
        <f>IF((AND(R477&lt;&gt;"",W477&lt;&gt;1,K:K="stroke",M:M="negative",#REF!=#REF!)),IF(W477&lt;&gt;0,"",1),"")</f>
        <v>#REF!</v>
      </c>
      <c r="V477" s="8" t="e">
        <f t="shared" si="32"/>
        <v>#REF!</v>
      </c>
      <c r="W477" s="8" t="e">
        <f>IF(#REF!&lt;&gt;#REF!,COUNTIFS($K$112:$K$1378,"up",#REF!,#REF!),"")</f>
        <v>#REF!</v>
      </c>
      <c r="X477" s="8" t="e">
        <f>IF(#REF!&lt;&gt;#REF!,COUNTIFS($K$112:$K$1378,"SRS",#REF!,#REF!),"")</f>
        <v>#REF!</v>
      </c>
      <c r="Y477" s="8" t="e">
        <f>IF(R477&lt;&gt;"",IF(R477=1,"",COUNTIFS($O$112:$O$1378,"&gt;40",#REF!,#REF!)),"")</f>
        <v>#REF!</v>
      </c>
      <c r="Z477" s="4"/>
      <c r="AA477" s="4"/>
      <c r="AB477" s="4"/>
      <c r="AC477" s="4"/>
      <c r="AD477" s="4"/>
      <c r="AE477" s="4"/>
      <c r="AF477" s="4"/>
      <c r="AG477" s="4"/>
      <c r="AH477" s="4"/>
    </row>
    <row r="478" spans="1:34" x14ac:dyDescent="0.25">
      <c r="A478" s="8">
        <f t="shared" si="30"/>
        <v>72949</v>
      </c>
      <c r="B478" s="14" t="str">
        <f t="shared" si="31"/>
        <v>20171114201549</v>
      </c>
      <c r="C478" s="8" t="str">
        <f t="shared" si="33"/>
        <v>20171114</v>
      </c>
      <c r="D478" s="4">
        <v>2017</v>
      </c>
      <c r="E478" s="4">
        <v>11</v>
      </c>
      <c r="F478" s="4">
        <v>14</v>
      </c>
      <c r="G478" s="4">
        <v>20</v>
      </c>
      <c r="H478" s="4">
        <v>15</v>
      </c>
      <c r="I478" s="4">
        <v>49</v>
      </c>
      <c r="J478" s="4">
        <v>717</v>
      </c>
      <c r="K478" s="4" t="s">
        <v>37</v>
      </c>
      <c r="L478" s="8" t="e">
        <f>IF(#REF!=#REF!,IF(K478="Stroke",IF(K479="Stroke",IF((J479-J478)&lt;0,1000+J479-J478,J479-J478),""),""),"")</f>
        <v>#REF!</v>
      </c>
      <c r="M478" s="4" t="s">
        <v>21</v>
      </c>
      <c r="N478" s="4" t="s">
        <v>27</v>
      </c>
      <c r="O478" s="4">
        <v>16</v>
      </c>
      <c r="P478" s="8" t="e">
        <f>IF(#REF!=#REF!,IF(K478="Stroke",IF(K479="Stroke",IF(#REF!=#REF!,IF(Q478=Q479,IF((J479-J478)&lt;0,1000+J479-J478-O478,J479-J478-O478),""),""),""),""),"")</f>
        <v>#REF!</v>
      </c>
      <c r="Q478" s="4">
        <v>1</v>
      </c>
      <c r="R478" s="8" t="e">
        <f>IF(#REF!&lt;&gt;#REF!,COUNTIFS($K$112:$K$1378,$K$112,#REF!,#REF!),"")</f>
        <v>#REF!</v>
      </c>
      <c r="S478" s="8" t="e">
        <f>IF(AND(#REF!&lt;&gt;#REF!,#REF!=#REF!,M478="positive",M479="negative"),1,"")</f>
        <v>#REF!</v>
      </c>
      <c r="T478" s="8" t="e">
        <f>IF(AND(#REF!=#REF!,K:K="stroke",M:M="positive",S478&lt;&gt;"1"),1,"")</f>
        <v>#REF!</v>
      </c>
      <c r="U478" s="8" t="e">
        <f>IF((AND(R478&lt;&gt;"",W478&lt;&gt;1,K:K="stroke",M:M="negative",#REF!=#REF!)),IF(W478&lt;&gt;0,"",1),"")</f>
        <v>#REF!</v>
      </c>
      <c r="V478" s="8" t="e">
        <f t="shared" si="32"/>
        <v>#REF!</v>
      </c>
      <c r="W478" s="8" t="e">
        <f>IF(#REF!&lt;&gt;#REF!,COUNTIFS($K$112:$K$1378,"up",#REF!,#REF!),"")</f>
        <v>#REF!</v>
      </c>
      <c r="X478" s="8" t="e">
        <f>IF(#REF!&lt;&gt;#REF!,COUNTIFS($K$112:$K$1378,"SRS",#REF!,#REF!),"")</f>
        <v>#REF!</v>
      </c>
      <c r="Y478" s="8" t="e">
        <f>IF(R478&lt;&gt;"",IF(R478=1,"",COUNTIFS($O$112:$O$1378,"&gt;40",#REF!,#REF!)),"")</f>
        <v>#REF!</v>
      </c>
    </row>
    <row r="479" spans="1:34" x14ac:dyDescent="0.25">
      <c r="A479" s="8">
        <f t="shared" si="30"/>
        <v>72949</v>
      </c>
      <c r="B479" s="14" t="str">
        <f t="shared" si="31"/>
        <v>20171114201549</v>
      </c>
      <c r="C479" s="8" t="str">
        <f>CONCATENATE(D480,E479,F479)</f>
        <v>20171114</v>
      </c>
      <c r="D479" s="4">
        <v>2017</v>
      </c>
      <c r="E479" s="4">
        <v>11</v>
      </c>
      <c r="F479" s="4">
        <v>14</v>
      </c>
      <c r="G479" s="4">
        <v>20</v>
      </c>
      <c r="H479" s="4">
        <v>15</v>
      </c>
      <c r="I479" s="4">
        <v>49</v>
      </c>
      <c r="J479" s="4">
        <v>784</v>
      </c>
      <c r="K479" s="4" t="s">
        <v>37</v>
      </c>
      <c r="L479" s="8" t="e">
        <f>IF(#REF!=#REF!,IF(K479="Stroke",IF(K480="Stroke",IF((J480-J479)&lt;0,1000+J480-J479,J480-J479),""),""),"")</f>
        <v>#REF!</v>
      </c>
      <c r="M479" s="4" t="s">
        <v>21</v>
      </c>
      <c r="N479" s="4" t="s">
        <v>27</v>
      </c>
      <c r="O479" s="4">
        <v>198</v>
      </c>
      <c r="P479" s="8" t="e">
        <f>IF(#REF!=#REF!,IF(K479="Stroke",IF(K480="Stroke",IF(#REF!=#REF!,IF(Q479=Q480,IF((J480-J479)&lt;0,1000+J480-J479-O479,J480-J479-O479),""),""),""),""),"")</f>
        <v>#REF!</v>
      </c>
      <c r="Q479" s="4">
        <v>1</v>
      </c>
      <c r="R479" s="8" t="e">
        <f>IF(#REF!&lt;&gt;#REF!,COUNTIFS($K$112:$K$1378,$K$112,#REF!,#REF!),"")</f>
        <v>#REF!</v>
      </c>
      <c r="S479" s="8" t="e">
        <f>IF(AND(#REF!&lt;&gt;#REF!,#REF!=#REF!,M479="positive",M480="negative"),1,"")</f>
        <v>#REF!</v>
      </c>
      <c r="T479" s="8" t="e">
        <f>IF(AND(#REF!=#REF!,K:K="stroke",M:M="positive",S479&lt;&gt;"1"),1,"")</f>
        <v>#REF!</v>
      </c>
      <c r="U479" s="8" t="e">
        <f>IF((AND(R479&lt;&gt;"",W479&lt;&gt;1,K:K="stroke",M:M="negative",#REF!=#REF!)),IF(W479&lt;&gt;0,"",1),"")</f>
        <v>#REF!</v>
      </c>
      <c r="V479" s="8" t="e">
        <f t="shared" si="32"/>
        <v>#REF!</v>
      </c>
      <c r="W479" s="8" t="e">
        <f>IF(#REF!&lt;&gt;#REF!,COUNTIFS($K$112:$K$1378,"up",#REF!,#REF!),"")</f>
        <v>#REF!</v>
      </c>
      <c r="X479" s="8" t="e">
        <f>IF(#REF!&lt;&gt;#REF!,COUNTIFS($K$112:$K$1378,"SRS",#REF!,#REF!),"")</f>
        <v>#REF!</v>
      </c>
      <c r="Y479" s="8" t="e">
        <f>IF(R479&lt;&gt;"",IF(R479=1,"",COUNTIFS($O$112:$O$1378,"&gt;40",#REF!,#REF!)),"")</f>
        <v>#REF!</v>
      </c>
    </row>
    <row r="480" spans="1:34" x14ac:dyDescent="0.25">
      <c r="A480" s="8">
        <f t="shared" si="30"/>
        <v>72949</v>
      </c>
      <c r="B480" s="14" t="str">
        <f t="shared" si="31"/>
        <v>20171114201549</v>
      </c>
      <c r="C480" s="8" t="str">
        <f>CONCATENATE(D481,E480,F480)</f>
        <v>20171114</v>
      </c>
      <c r="D480" s="4">
        <v>2017</v>
      </c>
      <c r="E480" s="4">
        <v>11</v>
      </c>
      <c r="F480" s="4">
        <v>14</v>
      </c>
      <c r="G480" s="4">
        <v>20</v>
      </c>
      <c r="H480" s="4">
        <v>15</v>
      </c>
      <c r="I480" s="4">
        <v>49</v>
      </c>
      <c r="J480" s="4">
        <v>789</v>
      </c>
      <c r="K480" s="4" t="s">
        <v>29</v>
      </c>
      <c r="L480" s="8" t="e">
        <f>IF(#REF!=#REF!,IF(K480="Stroke",IF(K481="Stroke",IF((J481-J480)&lt;0,1000+J481-J480,J481-J480),""),""),"")</f>
        <v>#REF!</v>
      </c>
      <c r="M480" s="4" t="s">
        <v>21</v>
      </c>
      <c r="N480" s="4" t="s">
        <v>27</v>
      </c>
      <c r="P480" s="8" t="e">
        <f>IF(#REF!=#REF!,IF(K480="Stroke",IF(K481="Stroke",IF(#REF!=#REF!,IF(Q480=Q481,IF((J481-J480)&lt;0,1000+J481-J480-O480,J481-J480-O480),""),""),""),""),"")</f>
        <v>#REF!</v>
      </c>
      <c r="Q480" s="4">
        <v>1</v>
      </c>
      <c r="R480" s="8" t="e">
        <f>IF(#REF!&lt;&gt;#REF!,COUNTIFS($K$112:$K$1378,$K$112,#REF!,#REF!),"")</f>
        <v>#REF!</v>
      </c>
      <c r="S480" s="8" t="e">
        <f>IF(AND(#REF!&lt;&gt;#REF!,#REF!=#REF!,M480="positive",M481="negative"),1,"")</f>
        <v>#REF!</v>
      </c>
      <c r="T480" s="8" t="e">
        <f>IF(AND(#REF!=#REF!,K:K="stroke",M:M="positive",S480&lt;&gt;"1"),1,"")</f>
        <v>#REF!</v>
      </c>
      <c r="U480" s="8" t="e">
        <f>IF((AND(R480&lt;&gt;"",W480&lt;&gt;1,K:K="stroke",M:M="negative",#REF!=#REF!)),IF(W480&lt;&gt;0,"",1),"")</f>
        <v>#REF!</v>
      </c>
      <c r="V480" s="8" t="e">
        <f t="shared" si="32"/>
        <v>#REF!</v>
      </c>
      <c r="W480" s="8" t="e">
        <f>IF(#REF!&lt;&gt;#REF!,COUNTIFS($K$112:$K$1378,"up",#REF!,#REF!),"")</f>
        <v>#REF!</v>
      </c>
      <c r="X480" s="8" t="e">
        <f>IF(#REF!&lt;&gt;#REF!,COUNTIFS($K$112:$K$1378,"SRS",#REF!,#REF!),"")</f>
        <v>#REF!</v>
      </c>
      <c r="Y480" s="8" t="e">
        <f>IF(R480&lt;&gt;"",IF(R480=1,"",COUNTIFS($O$112:$O$1378,"&gt;40",#REF!,#REF!)),"")</f>
        <v>#REF!</v>
      </c>
    </row>
    <row r="481" spans="1:34" x14ac:dyDescent="0.25">
      <c r="A481" s="8">
        <f t="shared" si="30"/>
        <v>72949</v>
      </c>
      <c r="B481" s="14" t="str">
        <f t="shared" si="31"/>
        <v>20171114201549</v>
      </c>
      <c r="C481" s="8" t="str">
        <f t="shared" ref="C481:C544" si="34">CONCATENATE(D481,E481,F481)</f>
        <v>20171114</v>
      </c>
      <c r="D481" s="4">
        <v>2017</v>
      </c>
      <c r="E481" s="4">
        <v>11</v>
      </c>
      <c r="F481" s="4">
        <v>14</v>
      </c>
      <c r="G481" s="4">
        <v>20</v>
      </c>
      <c r="H481" s="4">
        <v>15</v>
      </c>
      <c r="I481" s="4">
        <v>49</v>
      </c>
      <c r="J481" s="4">
        <v>998</v>
      </c>
      <c r="K481" s="4" t="s">
        <v>37</v>
      </c>
      <c r="L481" s="8" t="e">
        <f>IF(#REF!=#REF!,IF(K481="Stroke",IF(K482="Stroke",IF((J482-J481)&lt;0,1000+J482-J481,J482-J481),""),""),"")</f>
        <v>#REF!</v>
      </c>
      <c r="M481" s="4" t="s">
        <v>21</v>
      </c>
      <c r="N481" s="4" t="s">
        <v>27</v>
      </c>
      <c r="O481" s="4">
        <v>13</v>
      </c>
      <c r="P481" s="8" t="e">
        <f>IF(#REF!=#REF!,IF(K481="Stroke",IF(K482="Stroke",IF(#REF!=#REF!,IF(Q481=Q482,IF((J482-J481)&lt;0,1000+J482-J481-O481,J482-J481-O481),""),""),""),""),"")</f>
        <v>#REF!</v>
      </c>
      <c r="Q481" s="4">
        <v>1</v>
      </c>
      <c r="R481" s="8" t="e">
        <f>IF(#REF!&lt;&gt;#REF!,COUNTIFS($K$112:$K$1378,$K$112,#REF!,#REF!),"")</f>
        <v>#REF!</v>
      </c>
      <c r="S481" s="8" t="e">
        <f>IF(AND(#REF!&lt;&gt;#REF!,#REF!=#REF!,M481="positive",M482="negative"),1,"")</f>
        <v>#REF!</v>
      </c>
      <c r="T481" s="8" t="e">
        <f>IF(AND(#REF!=#REF!,K:K="stroke",M:M="positive",S481&lt;&gt;"1"),1,"")</f>
        <v>#REF!</v>
      </c>
      <c r="U481" s="8" t="e">
        <f>IF((AND(R481&lt;&gt;"",W481&lt;&gt;1,K:K="stroke",M:M="negative",#REF!=#REF!)),IF(W481&lt;&gt;0,"",1),"")</f>
        <v>#REF!</v>
      </c>
      <c r="V481" s="8" t="e">
        <f t="shared" si="32"/>
        <v>#REF!</v>
      </c>
      <c r="W481" s="8" t="e">
        <f>IF(#REF!&lt;&gt;#REF!,COUNTIFS($K$112:$K$1378,"up",#REF!,#REF!),"")</f>
        <v>#REF!</v>
      </c>
      <c r="X481" s="8" t="e">
        <f>IF(#REF!&lt;&gt;#REF!,COUNTIFS($K$112:$K$1378,"SRS",#REF!,#REF!),"")</f>
        <v>#REF!</v>
      </c>
      <c r="Y481" s="8" t="e">
        <f>IF(R481&lt;&gt;"",IF(R481=1,"",COUNTIFS($O$112:$O$1378,"&gt;40",#REF!,#REF!)),"")</f>
        <v>#REF!</v>
      </c>
    </row>
    <row r="482" spans="1:34" x14ac:dyDescent="0.25">
      <c r="A482" s="8">
        <f t="shared" si="30"/>
        <v>72950</v>
      </c>
      <c r="B482" s="14" t="str">
        <f t="shared" si="31"/>
        <v>20171114201550</v>
      </c>
      <c r="C482" s="8" t="str">
        <f t="shared" si="34"/>
        <v>20171114</v>
      </c>
      <c r="D482" s="4">
        <v>2017</v>
      </c>
      <c r="E482" s="4">
        <v>11</v>
      </c>
      <c r="F482" s="4">
        <v>14</v>
      </c>
      <c r="G482" s="4">
        <v>20</v>
      </c>
      <c r="H482" s="4">
        <v>15</v>
      </c>
      <c r="I482" s="4">
        <v>50</v>
      </c>
      <c r="J482" s="26">
        <v>91</v>
      </c>
      <c r="K482" s="4" t="s">
        <v>37</v>
      </c>
      <c r="L482" s="8" t="e">
        <f>IF(#REF!=#REF!,IF(K482="Stroke",IF(K483="Stroke",IF((J483-J482)&lt;0,1000+J483-J482,J483-J482),""),""),"")</f>
        <v>#REF!</v>
      </c>
      <c r="M482" s="4" t="s">
        <v>21</v>
      </c>
      <c r="N482" s="4" t="s">
        <v>27</v>
      </c>
      <c r="O482" s="4">
        <v>24</v>
      </c>
      <c r="P482" s="8" t="e">
        <f>IF(#REF!=#REF!,IF(K482="Stroke",IF(K483="Stroke",IF(#REF!=#REF!,IF(Q482=Q483,IF((J483-J482)&lt;0,1000+J483-J482-O482,J483-J482-O482),""),""),""),""),"")</f>
        <v>#REF!</v>
      </c>
      <c r="Q482" s="4">
        <v>1</v>
      </c>
      <c r="R482" s="8" t="e">
        <f>IF(#REF!&lt;&gt;#REF!,COUNTIFS($K$112:$K$1378,$K$112,#REF!,#REF!),"")</f>
        <v>#REF!</v>
      </c>
      <c r="S482" s="8" t="e">
        <f>IF(AND(#REF!&lt;&gt;#REF!,#REF!=#REF!,M482="positive",M483="negative"),1,"")</f>
        <v>#REF!</v>
      </c>
      <c r="T482" s="8" t="e">
        <f>IF(AND(#REF!=#REF!,K:K="stroke",M:M="positive",S482&lt;&gt;"1"),1,"")</f>
        <v>#REF!</v>
      </c>
      <c r="U482" s="8" t="e">
        <f>IF((AND(R482&lt;&gt;"",W482&lt;&gt;1,K:K="stroke",M:M="negative",#REF!=#REF!)),IF(W482&lt;&gt;0,"",1),"")</f>
        <v>#REF!</v>
      </c>
      <c r="V482" s="8" t="e">
        <f t="shared" si="32"/>
        <v>#REF!</v>
      </c>
      <c r="W482" s="8" t="e">
        <f>IF(#REF!&lt;&gt;#REF!,COUNTIFS($K$112:$K$1378,"up",#REF!,#REF!),"")</f>
        <v>#REF!</v>
      </c>
      <c r="X482" s="8" t="e">
        <f>IF(#REF!&lt;&gt;#REF!,COUNTIFS($K$112:$K$1378,"SRS",#REF!,#REF!),"")</f>
        <v>#REF!</v>
      </c>
      <c r="Y482" s="8" t="e">
        <f>IF(R482&lt;&gt;"",IF(R482=1,"",COUNTIFS($O$112:$O$1378,"&gt;40",#REF!,#REF!)),"")</f>
        <v>#REF!</v>
      </c>
    </row>
    <row r="483" spans="1:34" s="7" customFormat="1" x14ac:dyDescent="0.25">
      <c r="A483" s="7">
        <f t="shared" si="30"/>
        <v>73066</v>
      </c>
      <c r="B483" s="11" t="str">
        <f t="shared" si="31"/>
        <v>20171114201746</v>
      </c>
      <c r="C483" s="7" t="str">
        <f t="shared" si="34"/>
        <v>20171114</v>
      </c>
      <c r="D483" s="7">
        <v>2017</v>
      </c>
      <c r="E483" s="7">
        <v>11</v>
      </c>
      <c r="F483" s="7">
        <v>14</v>
      </c>
      <c r="G483" s="7">
        <v>20</v>
      </c>
      <c r="H483" s="7">
        <v>17</v>
      </c>
      <c r="I483" s="7">
        <v>46</v>
      </c>
      <c r="J483" s="7">
        <v>232</v>
      </c>
      <c r="K483" s="7" t="s">
        <v>37</v>
      </c>
      <c r="L483" s="7" t="e">
        <f>IF(#REF!=#REF!,IF(K483="Stroke",IF(K484="Stroke",IF((J484-J483)&lt;0,1000+J484-J483,J484-J483),""),""),"")</f>
        <v>#REF!</v>
      </c>
      <c r="M483" s="7" t="s">
        <v>21</v>
      </c>
      <c r="N483" s="7" t="s">
        <v>27</v>
      </c>
      <c r="O483" s="7">
        <v>6</v>
      </c>
      <c r="P483" s="7" t="e">
        <f>IF(#REF!=#REF!,IF(K483="Stroke",IF(K484="Stroke",IF(#REF!=#REF!,IF(Q483=Q484,IF((J484-J483)&lt;0,1000+J484-J483-O483,J484-J483-O483),""),""),""),""),"")</f>
        <v>#REF!</v>
      </c>
      <c r="Q483" s="7">
        <v>1</v>
      </c>
      <c r="R483" s="7" t="e">
        <f>IF(#REF!&lt;&gt;#REF!,COUNTIFS($K$112:$K$1378,$K$112,#REF!,#REF!),"")</f>
        <v>#REF!</v>
      </c>
      <c r="S483" s="7" t="e">
        <f>IF(AND(#REF!&lt;&gt;#REF!,#REF!=#REF!,M483="positive",M484="negative"),1,"")</f>
        <v>#REF!</v>
      </c>
      <c r="T483" s="7" t="e">
        <f>IF(AND(#REF!=#REF!,K:K="stroke",M:M="positive",S483&lt;&gt;"1"),1,"")</f>
        <v>#REF!</v>
      </c>
      <c r="U483" s="7" t="e">
        <f>IF((AND(R483&lt;&gt;"",W483&lt;&gt;1,K:K="stroke",M:M="negative",#REF!=#REF!)),IF(W483&lt;&gt;0,"",1),"")</f>
        <v>#REF!</v>
      </c>
      <c r="V483" s="7" t="e">
        <f t="shared" si="32"/>
        <v>#REF!</v>
      </c>
      <c r="W483" s="7" t="e">
        <f>IF(#REF!&lt;&gt;#REF!,COUNTIFS($K$112:$K$1378,"up",#REF!,#REF!),"")</f>
        <v>#REF!</v>
      </c>
      <c r="X483" s="7" t="e">
        <f>IF(#REF!&lt;&gt;#REF!,COUNTIFS($K$112:$K$1378,"SRS",#REF!,#REF!),"")</f>
        <v>#REF!</v>
      </c>
      <c r="Y483" s="7" t="e">
        <f>IF(R483&lt;&gt;"",IF(R483=1,"",COUNTIFS($O$112:$O$1378,"&gt;40",#REF!,#REF!)),"")</f>
        <v>#REF!</v>
      </c>
    </row>
    <row r="484" spans="1:34" x14ac:dyDescent="0.25">
      <c r="A484" s="8">
        <f t="shared" si="30"/>
        <v>73066</v>
      </c>
      <c r="B484" s="14" t="str">
        <f t="shared" si="31"/>
        <v>20171114201746</v>
      </c>
      <c r="C484" s="8" t="str">
        <f t="shared" si="34"/>
        <v>20171114</v>
      </c>
      <c r="D484" s="4">
        <v>2017</v>
      </c>
      <c r="E484" s="4">
        <v>11</v>
      </c>
      <c r="F484" s="4">
        <v>14</v>
      </c>
      <c r="G484" s="4">
        <v>20</v>
      </c>
      <c r="H484" s="4">
        <v>17</v>
      </c>
      <c r="I484" s="4">
        <v>46</v>
      </c>
      <c r="J484" s="4">
        <v>287</v>
      </c>
      <c r="K484" s="4" t="s">
        <v>37</v>
      </c>
      <c r="L484" s="8" t="e">
        <f>IF(#REF!=#REF!,IF(K484="Stroke",IF(K485="Stroke",IF((J485-J484)&lt;0,1000+J485-J484,J485-J484),""),""),"")</f>
        <v>#REF!</v>
      </c>
      <c r="M484" s="4" t="s">
        <v>21</v>
      </c>
      <c r="N484" s="4" t="s">
        <v>27</v>
      </c>
      <c r="O484" s="4">
        <v>8</v>
      </c>
      <c r="P484" s="8" t="e">
        <f>IF(#REF!=#REF!,IF(K484="Stroke",IF(K485="Stroke",IF(#REF!=#REF!,IF(Q484=Q485,IF((J485-J484)&lt;0,1000+J485-J484-O484,J485-J484-O484),""),""),""),""),"")</f>
        <v>#REF!</v>
      </c>
      <c r="Q484" s="4">
        <v>1</v>
      </c>
      <c r="R484" s="8" t="e">
        <f>IF(#REF!&lt;&gt;#REF!,COUNTIFS($K$112:$K$1378,$K$112,#REF!,#REF!),"")</f>
        <v>#REF!</v>
      </c>
      <c r="S484" s="8" t="e">
        <f>IF(AND(#REF!&lt;&gt;#REF!,#REF!=#REF!,M484="positive",M485="negative"),1,"")</f>
        <v>#REF!</v>
      </c>
      <c r="T484" s="8" t="e">
        <f>IF(AND(#REF!=#REF!,K:K="stroke",M:M="positive",S484&lt;&gt;"1"),1,"")</f>
        <v>#REF!</v>
      </c>
      <c r="U484" s="8" t="e">
        <f>IF((AND(R484&lt;&gt;"",W484&lt;&gt;1,K:K="stroke",M:M="negative",#REF!=#REF!)),IF(W484&lt;&gt;0,"",1),"")</f>
        <v>#REF!</v>
      </c>
      <c r="V484" s="8" t="e">
        <f t="shared" ref="V484:V491" si="35">IF(R484="","",(SUM(S484:U484)+W484))</f>
        <v>#REF!</v>
      </c>
      <c r="W484" s="8" t="e">
        <f>IF(#REF!&lt;&gt;#REF!,COUNTIFS($K$112:$K$1378,"up",#REF!,#REF!),"")</f>
        <v>#REF!</v>
      </c>
      <c r="X484" s="8" t="e">
        <f>IF(#REF!&lt;&gt;#REF!,COUNTIFS($K$112:$K$1378,"SRS",#REF!,#REF!),"")</f>
        <v>#REF!</v>
      </c>
      <c r="Y484" s="8" t="e">
        <f>IF(R484&lt;&gt;"",IF(R484=1,"",COUNTIFS($O$112:$O$1378,"&gt;40",#REF!,#REF!)),"")</f>
        <v>#REF!</v>
      </c>
    </row>
    <row r="485" spans="1:34" x14ac:dyDescent="0.25">
      <c r="A485" s="8">
        <f t="shared" si="30"/>
        <v>73066</v>
      </c>
      <c r="B485" s="14" t="str">
        <f t="shared" si="31"/>
        <v>20171114201746</v>
      </c>
      <c r="C485" s="8" t="str">
        <f t="shared" si="34"/>
        <v>20171114</v>
      </c>
      <c r="D485" s="4">
        <v>2017</v>
      </c>
      <c r="E485" s="4">
        <v>11</v>
      </c>
      <c r="F485" s="4">
        <v>14</v>
      </c>
      <c r="G485" s="4">
        <v>20</v>
      </c>
      <c r="H485" s="4">
        <v>17</v>
      </c>
      <c r="I485" s="4">
        <v>46</v>
      </c>
      <c r="J485" s="4">
        <v>393</v>
      </c>
      <c r="K485" s="4" t="s">
        <v>37</v>
      </c>
      <c r="L485" s="8" t="e">
        <f>IF(#REF!=#REF!,IF(K485="Stroke",IF(K486="Stroke",IF((J486-J485)&lt;0,1000+J486-J485,J486-J485),""),""),"")</f>
        <v>#REF!</v>
      </c>
      <c r="M485" s="4" t="s">
        <v>21</v>
      </c>
      <c r="N485" s="4" t="s">
        <v>27</v>
      </c>
      <c r="O485" s="4">
        <v>7</v>
      </c>
      <c r="P485" s="8" t="e">
        <f>IF(#REF!=#REF!,IF(K485="Stroke",IF(K486="Stroke",IF(#REF!=#REF!,IF(Q485=Q486,IF((J486-J485)&lt;0,1000+J486-J485-O485,J486-J485-O485),""),""),""),""),"")</f>
        <v>#REF!</v>
      </c>
      <c r="Q485" s="4">
        <v>1</v>
      </c>
      <c r="R485" s="8" t="e">
        <f>IF(#REF!&lt;&gt;#REF!,COUNTIFS($K$112:$K$1378,$K$112,#REF!,#REF!),"")</f>
        <v>#REF!</v>
      </c>
      <c r="S485" s="8" t="e">
        <f>IF(AND(#REF!&lt;&gt;#REF!,#REF!=#REF!,M485="positive",M486="negative"),1,"")</f>
        <v>#REF!</v>
      </c>
      <c r="T485" s="8" t="e">
        <f>IF(AND(#REF!=#REF!,K:K="stroke",M:M="positive",S485&lt;&gt;"1"),1,"")</f>
        <v>#REF!</v>
      </c>
      <c r="U485" s="8" t="e">
        <f>IF((AND(R485&lt;&gt;"",W485&lt;&gt;1,K:K="stroke",M:M="negative",#REF!=#REF!)),IF(W485&lt;&gt;0,"",1),"")</f>
        <v>#REF!</v>
      </c>
      <c r="V485" s="8" t="e">
        <f t="shared" si="35"/>
        <v>#REF!</v>
      </c>
      <c r="W485" s="8" t="e">
        <f>IF(#REF!&lt;&gt;#REF!,COUNTIFS($K$112:$K$1378,"up",#REF!,#REF!),"")</f>
        <v>#REF!</v>
      </c>
      <c r="X485" s="8" t="e">
        <f>IF(#REF!&lt;&gt;#REF!,COUNTIFS($K$112:$K$1378,"SRS",#REF!,#REF!),"")</f>
        <v>#REF!</v>
      </c>
      <c r="Y485" s="8" t="e">
        <f>IF(R485&lt;&gt;"",IF(R485=1,"",COUNTIFS($O$112:$O$1378,"&gt;40",#REF!,#REF!)),"")</f>
        <v>#REF!</v>
      </c>
    </row>
    <row r="486" spans="1:34" x14ac:dyDescent="0.25">
      <c r="A486" s="8">
        <f t="shared" si="30"/>
        <v>73066</v>
      </c>
      <c r="B486" s="14" t="str">
        <f t="shared" si="31"/>
        <v>20171114201746</v>
      </c>
      <c r="C486" s="8" t="str">
        <f t="shared" si="34"/>
        <v>20171114</v>
      </c>
      <c r="D486" s="4">
        <v>2017</v>
      </c>
      <c r="E486" s="4">
        <v>11</v>
      </c>
      <c r="F486" s="4">
        <v>14</v>
      </c>
      <c r="G486" s="4">
        <v>20</v>
      </c>
      <c r="H486" s="4">
        <v>17</v>
      </c>
      <c r="I486" s="4">
        <v>46</v>
      </c>
      <c r="J486" s="4">
        <v>435</v>
      </c>
      <c r="K486" s="4" t="s">
        <v>37</v>
      </c>
      <c r="L486" s="8" t="e">
        <f>IF(#REF!=#REF!,IF(K486="Stroke",IF(K487="Stroke",IF((J487-J486)&lt;0,1000+J487-J486,J487-J486),""),""),"")</f>
        <v>#REF!</v>
      </c>
      <c r="M486" s="4" t="s">
        <v>21</v>
      </c>
      <c r="N486" s="4" t="s">
        <v>27</v>
      </c>
      <c r="O486" s="4">
        <v>1</v>
      </c>
      <c r="P486" s="8" t="e">
        <f>IF(#REF!=#REF!,IF(K486="Stroke",IF(K487="Stroke",IF(#REF!=#REF!,IF(Q486=Q487,IF((J487-J486)&lt;0,1000+J487-J486-O486,J487-J486-O486),""),""),""),""),"")</f>
        <v>#REF!</v>
      </c>
      <c r="Q486" s="4">
        <v>1</v>
      </c>
      <c r="R486" s="8" t="e">
        <f>IF(#REF!&lt;&gt;#REF!,COUNTIFS($K$112:$K$1378,$K$112,#REF!,#REF!),"")</f>
        <v>#REF!</v>
      </c>
      <c r="S486" s="8" t="e">
        <f>IF(AND(#REF!&lt;&gt;#REF!,#REF!=#REF!,M486="positive",M487="negative"),1,"")</f>
        <v>#REF!</v>
      </c>
      <c r="T486" s="8" t="e">
        <f>IF(AND(#REF!=#REF!,K:K="stroke",M:M="positive",S486&lt;&gt;"1"),1,"")</f>
        <v>#REF!</v>
      </c>
      <c r="U486" s="8" t="e">
        <f>IF((AND(R486&lt;&gt;"",W486&lt;&gt;1,K:K="stroke",M:M="negative",#REF!=#REF!)),IF(W486&lt;&gt;0,"",1),"")</f>
        <v>#REF!</v>
      </c>
      <c r="V486" s="8" t="e">
        <f t="shared" si="35"/>
        <v>#REF!</v>
      </c>
      <c r="W486" s="8" t="e">
        <f>IF(#REF!&lt;&gt;#REF!,COUNTIFS($K$112:$K$1378,"up",#REF!,#REF!),"")</f>
        <v>#REF!</v>
      </c>
      <c r="X486" s="8" t="e">
        <f>IF(#REF!&lt;&gt;#REF!,COUNTIFS($K$112:$K$1378,"SRS",#REF!,#REF!),"")</f>
        <v>#REF!</v>
      </c>
      <c r="Y486" s="8" t="e">
        <f>IF(R486&lt;&gt;"",IF(R486=1,"",COUNTIFS($O$112:$O$1378,"&gt;40",#REF!,#REF!)),"")</f>
        <v>#REF!</v>
      </c>
    </row>
    <row r="487" spans="1:34" x14ac:dyDescent="0.25">
      <c r="A487" s="8">
        <f t="shared" si="30"/>
        <v>73066</v>
      </c>
      <c r="B487" s="14" t="str">
        <f t="shared" si="31"/>
        <v>20171114201746</v>
      </c>
      <c r="C487" s="8" t="str">
        <f t="shared" si="34"/>
        <v>20171114</v>
      </c>
      <c r="D487" s="4">
        <v>2017</v>
      </c>
      <c r="E487" s="4">
        <v>11</v>
      </c>
      <c r="F487" s="4">
        <v>14</v>
      </c>
      <c r="G487" s="4">
        <v>20</v>
      </c>
      <c r="H487" s="4">
        <v>17</v>
      </c>
      <c r="I487" s="4">
        <v>46</v>
      </c>
      <c r="J487" s="4">
        <v>452</v>
      </c>
      <c r="K487" s="4" t="s">
        <v>37</v>
      </c>
      <c r="L487" s="8" t="e">
        <f>IF(#REF!=#REF!,IF(K487="Stroke",IF(K488="Stroke",IF((J488-J487)&lt;0,1000+J488-J487,J488-J487),""),""),"")</f>
        <v>#REF!</v>
      </c>
      <c r="M487" s="4" t="s">
        <v>21</v>
      </c>
      <c r="N487" s="4" t="s">
        <v>66</v>
      </c>
      <c r="O487" s="4">
        <v>1</v>
      </c>
      <c r="P487" s="8" t="e">
        <f>IF(#REF!=#REF!,IF(K487="Stroke",IF(K488="Stroke",IF(#REF!=#REF!,IF(Q487=Q488,IF((J488-J487)&lt;0,1000+J488-J487-O487,J488-J487-O487),""),""),""),""),"")</f>
        <v>#REF!</v>
      </c>
      <c r="Q487" s="4">
        <v>1</v>
      </c>
      <c r="R487" s="8" t="e">
        <f>IF(#REF!&lt;&gt;#REF!,COUNTIFS($K$112:$K$1378,$K$112,#REF!,#REF!),"")</f>
        <v>#REF!</v>
      </c>
      <c r="S487" s="8" t="e">
        <f>IF(AND(#REF!&lt;&gt;#REF!,#REF!=#REF!,M487="positive",M488="negative"),1,"")</f>
        <v>#REF!</v>
      </c>
      <c r="T487" s="8" t="e">
        <f>IF(AND(#REF!=#REF!,K:K="stroke",M:M="positive",S487&lt;&gt;"1"),1,"")</f>
        <v>#REF!</v>
      </c>
      <c r="U487" s="8" t="e">
        <f>IF((AND(R487&lt;&gt;"",W487&lt;&gt;1,K:K="stroke",M:M="negative",#REF!=#REF!)),IF(W487&lt;&gt;0,"",1),"")</f>
        <v>#REF!</v>
      </c>
      <c r="V487" s="8" t="e">
        <f t="shared" si="35"/>
        <v>#REF!</v>
      </c>
      <c r="W487" s="8" t="e">
        <f>IF(#REF!&lt;&gt;#REF!,COUNTIFS($K$112:$K$1378,"up",#REF!,#REF!),"")</f>
        <v>#REF!</v>
      </c>
      <c r="X487" s="8" t="e">
        <f>IF(#REF!&lt;&gt;#REF!,COUNTIFS($K$112:$K$1378,"SRS",#REF!,#REF!),"")</f>
        <v>#REF!</v>
      </c>
      <c r="Y487" s="8" t="e">
        <f>IF(R487&lt;&gt;"",IF(R487=1,"",COUNTIFS($O$112:$O$1378,"&gt;40",#REF!,#REF!)),"")</f>
        <v>#REF!</v>
      </c>
    </row>
    <row r="488" spans="1:34" x14ac:dyDescent="0.25">
      <c r="A488" s="7">
        <f t="shared" si="30"/>
        <v>73123</v>
      </c>
      <c r="B488" s="11" t="str">
        <f t="shared" si="31"/>
        <v>20171114201843</v>
      </c>
      <c r="C488" s="7" t="str">
        <f t="shared" si="34"/>
        <v>20171114</v>
      </c>
      <c r="D488" s="7">
        <v>2017</v>
      </c>
      <c r="E488" s="7">
        <v>11</v>
      </c>
      <c r="F488" s="7">
        <v>14</v>
      </c>
      <c r="G488" s="7">
        <v>20</v>
      </c>
      <c r="H488" s="7">
        <v>18</v>
      </c>
      <c r="I488" s="7">
        <v>43</v>
      </c>
      <c r="J488" s="7">
        <v>642</v>
      </c>
      <c r="K488" s="7" t="s">
        <v>37</v>
      </c>
      <c r="L488" s="7" t="e">
        <f>IF(#REF!=#REF!,IF(K488="Stroke",IF(K489="Stroke",IF((J489-J488)&lt;0,1000+J489-J488,J489-J488),""),""),"")</f>
        <v>#REF!</v>
      </c>
      <c r="M488" s="7" t="s">
        <v>21</v>
      </c>
      <c r="N488" s="7" t="s">
        <v>27</v>
      </c>
      <c r="O488" s="7">
        <v>8</v>
      </c>
      <c r="P488" s="7" t="e">
        <f>IF(#REF!=#REF!,IF(K488="Stroke",IF(K489="Stroke",IF(#REF!=#REF!,IF(Q488=Q489,IF((J489-J488)&lt;0,1000+J489-J488-O488,J489-J488-O488),""),""),""),""),"")</f>
        <v>#REF!</v>
      </c>
      <c r="Q488" s="7">
        <v>1</v>
      </c>
      <c r="R488" s="7" t="e">
        <f>IF(#REF!&lt;&gt;#REF!,COUNTIFS($K$112:$K$1378,$K$112,#REF!,#REF!),"")</f>
        <v>#REF!</v>
      </c>
      <c r="S488" s="7" t="e">
        <f>IF(AND(#REF!&lt;&gt;#REF!,#REF!=#REF!,M488="positive",M489="negative"),1,"")</f>
        <v>#REF!</v>
      </c>
      <c r="T488" s="7" t="e">
        <f>IF(AND(#REF!=#REF!,K:K="stroke",M:M="positive",S488&lt;&gt;"1"),1,"")</f>
        <v>#REF!</v>
      </c>
      <c r="U488" s="7" t="e">
        <f>IF((AND(R488&lt;&gt;"",W488&lt;&gt;1,K:K="stroke",M:M="negative",#REF!=#REF!)),IF(W488&lt;&gt;0,"",1),"")</f>
        <v>#REF!</v>
      </c>
      <c r="V488" s="7" t="e">
        <f t="shared" si="35"/>
        <v>#REF!</v>
      </c>
      <c r="W488" s="7" t="e">
        <f>IF(#REF!&lt;&gt;#REF!,COUNTIFS($K$112:$K$1378,"up",#REF!,#REF!),"")</f>
        <v>#REF!</v>
      </c>
      <c r="X488" s="7" t="e">
        <f>IF(#REF!&lt;&gt;#REF!,COUNTIFS($K$112:$K$1378,"SRS",#REF!,#REF!),"")</f>
        <v>#REF!</v>
      </c>
      <c r="Y488" s="7" t="e">
        <f>IF(R488&lt;&gt;"",IF(R488=1,"",COUNTIFS($O$112:$O$1378,"&gt;40",#REF!,#REF!)),"")</f>
        <v>#REF!</v>
      </c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x14ac:dyDescent="0.25">
      <c r="A489" s="8">
        <f t="shared" si="30"/>
        <v>73123</v>
      </c>
      <c r="B489" s="14" t="str">
        <f t="shared" si="31"/>
        <v>20171114201843</v>
      </c>
      <c r="C489" s="8" t="str">
        <f t="shared" si="34"/>
        <v>20171114</v>
      </c>
      <c r="D489" s="8">
        <v>2017</v>
      </c>
      <c r="E489" s="8">
        <v>11</v>
      </c>
      <c r="F489" s="8">
        <v>14</v>
      </c>
      <c r="G489" s="8">
        <v>20</v>
      </c>
      <c r="H489" s="8">
        <v>18</v>
      </c>
      <c r="I489" s="8">
        <v>43</v>
      </c>
      <c r="J489" s="4">
        <v>670</v>
      </c>
      <c r="K489" s="4" t="s">
        <v>40</v>
      </c>
      <c r="L489" s="8" t="e">
        <f>IF(#REF!=#REF!,IF(K489="Stroke",IF(K490="Stroke",IF((J490-J489)&lt;0,1000+J490-J489,J490-J489),""),""),"")</f>
        <v>#REF!</v>
      </c>
      <c r="M489" s="4" t="s">
        <v>21</v>
      </c>
      <c r="N489" s="4" t="s">
        <v>27</v>
      </c>
      <c r="O489" s="4">
        <v>0</v>
      </c>
      <c r="P489" s="8" t="e">
        <f>IF(#REF!=#REF!,IF(K489="Stroke",IF(K490="Stroke",IF(#REF!=#REF!,IF(Q489=Q490,IF((J490-J489)&lt;0,1000+J490-J489-O489,J490-J489-O489),""),""),""),""),"")</f>
        <v>#REF!</v>
      </c>
      <c r="R489" s="8" t="e">
        <f>IF(#REF!&lt;&gt;#REF!,COUNTIFS($K$112:$K$1378,$K$112,#REF!,#REF!),"")</f>
        <v>#REF!</v>
      </c>
      <c r="S489" s="8" t="e">
        <f>IF(AND(#REF!&lt;&gt;#REF!,#REF!=#REF!,M489="positive",M490="negative"),1,"")</f>
        <v>#REF!</v>
      </c>
      <c r="T489" s="8" t="e">
        <f>IF(AND(#REF!=#REF!,K:K="stroke",M:M="positive",S489&lt;&gt;"1"),1,"")</f>
        <v>#REF!</v>
      </c>
      <c r="U489" s="8" t="e">
        <f>IF((AND(R489&lt;&gt;"",W489&lt;&gt;1,K:K="stroke",M:M="negative",#REF!=#REF!)),IF(W489&lt;&gt;0,"",1),"")</f>
        <v>#REF!</v>
      </c>
      <c r="V489" s="8" t="e">
        <f t="shared" si="35"/>
        <v>#REF!</v>
      </c>
      <c r="W489" s="8" t="e">
        <f>IF(#REF!&lt;&gt;#REF!,COUNTIFS($K$112:$K$1378,"up",#REF!,#REF!),"")</f>
        <v>#REF!</v>
      </c>
      <c r="X489" s="8" t="e">
        <f>IF(#REF!&lt;&gt;#REF!,COUNTIFS($K$112:$K$1378,"SRS",#REF!,#REF!),"")</f>
        <v>#REF!</v>
      </c>
      <c r="Y489" s="8" t="e">
        <f>IF(R489&lt;&gt;"",IF(R489=1,"",COUNTIFS($O$112:$O$1378,"&gt;40",#REF!,#REF!)),"")</f>
        <v>#REF!</v>
      </c>
    </row>
    <row r="490" spans="1:34" x14ac:dyDescent="0.25">
      <c r="A490" s="8">
        <f t="shared" si="30"/>
        <v>73123</v>
      </c>
      <c r="B490" s="14" t="str">
        <f t="shared" si="31"/>
        <v>20171114201843</v>
      </c>
      <c r="C490" s="8" t="str">
        <f t="shared" si="34"/>
        <v>20171114</v>
      </c>
      <c r="D490" s="8">
        <v>2017</v>
      </c>
      <c r="E490" s="8">
        <v>11</v>
      </c>
      <c r="F490" s="8">
        <v>14</v>
      </c>
      <c r="G490" s="8">
        <v>20</v>
      </c>
      <c r="H490" s="8">
        <v>18</v>
      </c>
      <c r="I490" s="8">
        <v>43</v>
      </c>
      <c r="J490" s="4">
        <v>703</v>
      </c>
      <c r="K490" s="4" t="s">
        <v>40</v>
      </c>
      <c r="L490" s="8" t="e">
        <f>IF(#REF!=#REF!,IF(K490="Stroke",IF(K491="Stroke",IF((J491-J490)&lt;0,1000+J491-J490,J491-J490),""),""),"")</f>
        <v>#REF!</v>
      </c>
      <c r="M490" s="4" t="s">
        <v>21</v>
      </c>
      <c r="N490" s="4" t="s">
        <v>27</v>
      </c>
      <c r="O490" s="4">
        <v>0</v>
      </c>
      <c r="P490" s="8" t="e">
        <f>IF(#REF!=#REF!,IF(K490="Stroke",IF(K491="Stroke",IF(#REF!=#REF!,IF(Q490=Q491,IF((J491-J490)&lt;0,1000+J491-J490-O490,J491-J490-O490),""),""),""),""),"")</f>
        <v>#REF!</v>
      </c>
      <c r="R490" s="8" t="e">
        <f>IF(#REF!&lt;&gt;#REF!,COUNTIFS($K$112:$K$1378,$K$112,#REF!,#REF!),"")</f>
        <v>#REF!</v>
      </c>
      <c r="S490" s="8" t="e">
        <f>IF(AND(#REF!&lt;&gt;#REF!,#REF!=#REF!,M490="positive",M491="negative"),1,"")</f>
        <v>#REF!</v>
      </c>
      <c r="T490" s="8" t="e">
        <f>IF(AND(#REF!=#REF!,K:K="stroke",M:M="positive",S490&lt;&gt;"1"),1,"")</f>
        <v>#REF!</v>
      </c>
      <c r="U490" s="8" t="e">
        <f>IF((AND(R490&lt;&gt;"",W490&lt;&gt;1,K:K="stroke",M:M="negative",#REF!=#REF!)),IF(W490&lt;&gt;0,"",1),"")</f>
        <v>#REF!</v>
      </c>
      <c r="V490" s="8" t="e">
        <f t="shared" si="35"/>
        <v>#REF!</v>
      </c>
      <c r="W490" s="8" t="e">
        <f>IF(#REF!&lt;&gt;#REF!,COUNTIFS($K$112:$K$1378,"up",#REF!,#REF!),"")</f>
        <v>#REF!</v>
      </c>
      <c r="X490" s="8" t="e">
        <f>IF(#REF!&lt;&gt;#REF!,COUNTIFS($K$112:$K$1378,"SRS",#REF!,#REF!),"")</f>
        <v>#REF!</v>
      </c>
      <c r="Y490" s="8" t="e">
        <f>IF(R490&lt;&gt;"",IF(R490=1,"",COUNTIFS($O$112:$O$1378,"&gt;40",#REF!,#REF!)),"")</f>
        <v>#REF!</v>
      </c>
    </row>
    <row r="491" spans="1:34" x14ac:dyDescent="0.25">
      <c r="A491" s="8">
        <f t="shared" si="30"/>
        <v>73123</v>
      </c>
      <c r="B491" s="14" t="str">
        <f t="shared" si="31"/>
        <v>20171114201843</v>
      </c>
      <c r="C491" s="8" t="str">
        <f t="shared" si="34"/>
        <v>20171114</v>
      </c>
      <c r="D491" s="8">
        <v>2017</v>
      </c>
      <c r="E491" s="8">
        <v>11</v>
      </c>
      <c r="F491" s="8">
        <v>14</v>
      </c>
      <c r="G491" s="8">
        <v>20</v>
      </c>
      <c r="H491" s="8">
        <v>18</v>
      </c>
      <c r="I491" s="8">
        <v>43</v>
      </c>
      <c r="J491" s="4">
        <v>741</v>
      </c>
      <c r="K491" s="4" t="s">
        <v>37</v>
      </c>
      <c r="L491" s="8" t="e">
        <f>IF(#REF!=#REF!,IF(K491="Stroke",IF(K492="Stroke",IF((J492-J491)&lt;0,1000+J492-J491,J492-J491),""),""),"")</f>
        <v>#REF!</v>
      </c>
      <c r="M491" s="4" t="s">
        <v>21</v>
      </c>
      <c r="N491" s="4" t="s">
        <v>27</v>
      </c>
      <c r="O491" s="4">
        <v>9</v>
      </c>
      <c r="P491" s="8" t="e">
        <f>IF(#REF!=#REF!,IF(K491="Stroke",IF(K492="Stroke",IF(#REF!=#REF!,IF(Q491=Q492,IF((J492-J491)&lt;0,1000+J492-J491-O491,J492-J491-O491),""),""),""),""),"")</f>
        <v>#REF!</v>
      </c>
      <c r="Q491" s="4">
        <v>1</v>
      </c>
      <c r="R491" s="8" t="e">
        <f>IF(#REF!&lt;&gt;#REF!,COUNTIFS($K$112:$K$1378,$K$112,#REF!,#REF!),"")</f>
        <v>#REF!</v>
      </c>
      <c r="S491" s="8" t="e">
        <f>IF(AND(#REF!&lt;&gt;#REF!,#REF!=#REF!,M491="positive",M493="negative"),1,"")</f>
        <v>#REF!</v>
      </c>
      <c r="T491" s="8" t="e">
        <f>IF(AND(#REF!=#REF!,K:K="stroke",M:M="positive",S491&lt;&gt;"1"),1,"")</f>
        <v>#REF!</v>
      </c>
      <c r="U491" s="8" t="e">
        <f>IF((AND(R491&lt;&gt;"",W491&lt;&gt;1,K:K="stroke",M:M="negative",#REF!=#REF!)),IF(W491&lt;&gt;0,"",1),"")</f>
        <v>#REF!</v>
      </c>
      <c r="V491" s="8" t="e">
        <f t="shared" si="35"/>
        <v>#REF!</v>
      </c>
      <c r="W491" s="8" t="e">
        <f>IF(#REF!&lt;&gt;#REF!,COUNTIFS($K$112:$K$1378,"up",#REF!,#REF!),"")</f>
        <v>#REF!</v>
      </c>
      <c r="X491" s="8" t="e">
        <f>IF(#REF!&lt;&gt;#REF!,COUNTIFS($K$112:$K$1378,"SRS",#REF!,#REF!),"")</f>
        <v>#REF!</v>
      </c>
      <c r="Y491" s="8" t="e">
        <f>IF(R491&lt;&gt;"",IF(R491=1,"",COUNTIFS($O$112:$O$1378,"&gt;40",#REF!,#REF!)),"")</f>
        <v>#REF!</v>
      </c>
    </row>
    <row r="492" spans="1:34" x14ac:dyDescent="0.25">
      <c r="A492" s="8">
        <f t="shared" si="30"/>
        <v>73123</v>
      </c>
      <c r="B492" s="14" t="str">
        <f t="shared" si="31"/>
        <v>20171114201843</v>
      </c>
      <c r="C492" s="16" t="str">
        <f t="shared" si="34"/>
        <v>20171114</v>
      </c>
      <c r="D492" s="16">
        <v>2017</v>
      </c>
      <c r="E492" s="16">
        <v>11</v>
      </c>
      <c r="F492" s="16">
        <v>14</v>
      </c>
      <c r="G492" s="16">
        <v>20</v>
      </c>
      <c r="H492" s="16">
        <v>18</v>
      </c>
      <c r="I492" s="16">
        <v>43</v>
      </c>
      <c r="J492" s="16">
        <v>770</v>
      </c>
      <c r="K492" s="16" t="s">
        <v>37</v>
      </c>
      <c r="L492" s="16" t="e">
        <f>IF(#REF!=#REF!,IF(K492="Stroke",IF(K493="Stroke",IF((J493-J492)&lt;0,1000+J493-J492,J493-J492),""),""),"")</f>
        <v>#REF!</v>
      </c>
      <c r="M492" s="16" t="s">
        <v>21</v>
      </c>
      <c r="N492" s="16" t="s">
        <v>27</v>
      </c>
      <c r="O492" s="16">
        <v>4</v>
      </c>
      <c r="P492" s="8" t="e">
        <f>IF(#REF!=#REF!,IF(K492="Stroke",IF(K493="Stroke",IF(#REF!=#REF!,IF(Q492=Q493,IF((J493-J492)&lt;0,1000+J493-J492-O492,J493-J492-O492),""),""),""),""),"")</f>
        <v>#REF!</v>
      </c>
      <c r="Q492" s="16">
        <v>1</v>
      </c>
      <c r="R492" s="8"/>
      <c r="S492" s="8"/>
      <c r="T492" s="8"/>
      <c r="U492" s="8"/>
      <c r="V492" s="8"/>
      <c r="W492" s="8"/>
      <c r="X492" s="8"/>
      <c r="Y492" s="8"/>
    </row>
    <row r="493" spans="1:34" x14ac:dyDescent="0.25">
      <c r="A493" s="13">
        <f t="shared" si="30"/>
        <v>73123</v>
      </c>
      <c r="B493" s="38" t="str">
        <f t="shared" si="31"/>
        <v>20171114201843</v>
      </c>
      <c r="C493" s="7" t="str">
        <f t="shared" si="34"/>
        <v>20171114</v>
      </c>
      <c r="D493" s="7">
        <v>2017</v>
      </c>
      <c r="E493" s="7">
        <v>11</v>
      </c>
      <c r="F493" s="7">
        <v>14</v>
      </c>
      <c r="G493" s="7">
        <v>20</v>
      </c>
      <c r="H493" s="7">
        <v>18</v>
      </c>
      <c r="I493" s="7">
        <v>43</v>
      </c>
      <c r="J493" s="7">
        <v>770</v>
      </c>
      <c r="K493" s="7" t="s">
        <v>37</v>
      </c>
      <c r="L493" s="7">
        <f>IF(B494=B493,IF(K493="Stroke",IF(K494="Stroke",IF((J494-J493)&lt;0,1000+J494-J493,J494-J493),""),""),"")</f>
        <v>18</v>
      </c>
      <c r="M493" s="7" t="s">
        <v>21</v>
      </c>
      <c r="N493" s="7" t="s">
        <v>27</v>
      </c>
      <c r="O493" s="7">
        <v>4</v>
      </c>
      <c r="P493" s="7" t="str">
        <f>IF(B494=B493,IF(K493="Stroke",IF(K494="Stroke",IF(B494=B493,IF(Q493=Q494,IF((J494-J493)&lt;0,1000+J494-J493-O493,J494-J493-O493),""),""),""),""),"")</f>
        <v/>
      </c>
      <c r="Q493" s="7"/>
      <c r="R493" s="7" t="e">
        <f>IF(#REF!&lt;&gt;#REF!,COUNTIFS($K$112:$K$1378,$K$112,#REF!,#REF!),"")</f>
        <v>#REF!</v>
      </c>
      <c r="S493" s="7"/>
      <c r="T493" s="7"/>
      <c r="U493" s="7"/>
      <c r="V493" s="7"/>
      <c r="W493" s="7" t="e">
        <f>IF(#REF!&lt;&gt;#REF!,COUNTIFS($K$112:$K$1378,"up",#REF!,#REF!),"")</f>
        <v>#REF!</v>
      </c>
      <c r="X493" s="7" t="e">
        <f>IF(#REF!&lt;&gt;#REF!,COUNTIFS($K$112:$K$1378,"SRS",#REF!,#REF!),"")</f>
        <v>#REF!</v>
      </c>
      <c r="Y493" s="7" t="e">
        <f>IF(R493&lt;&gt;"",IF(R493=1,"",COUNTIFS($O$112:$O$1378,"&gt;40",#REF!,#REF!)),"")</f>
        <v>#REF!</v>
      </c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x14ac:dyDescent="0.25">
      <c r="A494" s="8">
        <f t="shared" si="30"/>
        <v>73123</v>
      </c>
      <c r="B494" s="14" t="str">
        <f t="shared" si="31"/>
        <v>20171114201843</v>
      </c>
      <c r="C494" s="8" t="str">
        <f t="shared" si="34"/>
        <v>20171114</v>
      </c>
      <c r="D494" s="8">
        <v>2017</v>
      </c>
      <c r="E494" s="8">
        <v>11</v>
      </c>
      <c r="F494" s="8">
        <v>14</v>
      </c>
      <c r="G494" s="8">
        <v>20</v>
      </c>
      <c r="H494" s="8">
        <v>18</v>
      </c>
      <c r="I494" s="8">
        <v>43</v>
      </c>
      <c r="J494" s="4">
        <v>788</v>
      </c>
      <c r="K494" s="4" t="s">
        <v>37</v>
      </c>
      <c r="L494" s="8" t="e">
        <f>IF(#REF!=#REF!,IF(K494="Stroke",IF(K495="Stroke",IF((J495-J494)&lt;0,1000+J495-J494,J495-J494),""),""),"")</f>
        <v>#REF!</v>
      </c>
      <c r="M494" s="4" t="s">
        <v>21</v>
      </c>
      <c r="N494" s="4" t="s">
        <v>27</v>
      </c>
      <c r="O494" s="4">
        <v>12</v>
      </c>
      <c r="P494" s="8" t="e">
        <f>IF(#REF!=#REF!,IF(K494="Stroke",IF(K495="Stroke",IF(#REF!=#REF!,IF(Q494=Q495,IF((J495-J494)&lt;0,1000+J495-J494-O494,J495-J494-O494),""),""),""),""),"")</f>
        <v>#REF!</v>
      </c>
      <c r="Q494" s="4">
        <v>1</v>
      </c>
      <c r="R494" s="8" t="e">
        <f>IF(#REF!&lt;&gt;#REF!,COUNTIFS($K$112:$K$1378,$K$112,#REF!,#REF!),"")</f>
        <v>#REF!</v>
      </c>
      <c r="S494" s="8" t="e">
        <f>IF(AND(#REF!&lt;&gt;#REF!,#REF!=#REF!,M494="positive",M495="negative"),1,"")</f>
        <v>#REF!</v>
      </c>
      <c r="T494" s="8" t="e">
        <f>IF(AND(#REF!=#REF!,K:K="stroke",M:M="positive",S494&lt;&gt;"1"),1,"")</f>
        <v>#REF!</v>
      </c>
      <c r="U494" s="8" t="e">
        <f>IF((AND(R494&lt;&gt;"",W494&lt;&gt;1,K:K="stroke",M:M="negative",#REF!=#REF!)),IF(W494&lt;&gt;0,"",1),"")</f>
        <v>#REF!</v>
      </c>
      <c r="V494" s="8" t="e">
        <f t="shared" ref="V494:V557" si="36">IF(R494="","",(SUM(S494:U494)+W494))</f>
        <v>#REF!</v>
      </c>
      <c r="W494" s="8" t="e">
        <f>IF(#REF!&lt;&gt;#REF!,COUNTIFS($K$112:$K$1378,"up",#REF!,#REF!),"")</f>
        <v>#REF!</v>
      </c>
      <c r="X494" s="8" t="e">
        <f>IF(#REF!&lt;&gt;#REF!,COUNTIFS($K$112:$K$1378,"SRS",#REF!,#REF!),"")</f>
        <v>#REF!</v>
      </c>
      <c r="Y494" s="8" t="e">
        <f>IF(R494&lt;&gt;"",IF(R494=1,"",COUNTIFS($O$112:$O$1378,"&gt;40",#REF!,#REF!)),"")</f>
        <v>#REF!</v>
      </c>
    </row>
    <row r="495" spans="1:34" x14ac:dyDescent="0.25">
      <c r="A495" s="8">
        <f t="shared" si="30"/>
        <v>73123</v>
      </c>
      <c r="B495" s="14" t="str">
        <f t="shared" si="31"/>
        <v>20171114201843</v>
      </c>
      <c r="C495" s="8" t="str">
        <f t="shared" si="34"/>
        <v>20171114</v>
      </c>
      <c r="D495" s="8">
        <v>2017</v>
      </c>
      <c r="E495" s="8">
        <v>11</v>
      </c>
      <c r="F495" s="8">
        <v>14</v>
      </c>
      <c r="G495" s="8">
        <v>20</v>
      </c>
      <c r="H495" s="8">
        <v>18</v>
      </c>
      <c r="I495" s="8">
        <v>43</v>
      </c>
      <c r="J495" s="4">
        <v>791</v>
      </c>
      <c r="K495" s="4" t="s">
        <v>29</v>
      </c>
      <c r="L495" s="8" t="e">
        <f>IF(#REF!=#REF!,IF(K495="Stroke",IF(K496="Stroke",IF((J496-J495)&lt;0,1000+J496-J495,J496-J495),""),""),"")</f>
        <v>#REF!</v>
      </c>
      <c r="M495" s="4" t="s">
        <v>21</v>
      </c>
      <c r="N495" s="4" t="s">
        <v>27</v>
      </c>
      <c r="O495" s="4">
        <v>0</v>
      </c>
      <c r="P495" s="8" t="e">
        <f>IF(#REF!=#REF!,IF(K495="Stroke",IF(K496="Stroke",IF(#REF!=#REF!,IF(Q495=Q496,IF((J496-J495)&lt;0,1000+J496-J495-O495,J496-J495-O495),""),""),""),""),"")</f>
        <v>#REF!</v>
      </c>
      <c r="Q495" s="4">
        <v>1</v>
      </c>
      <c r="R495" s="8" t="e">
        <f>IF(#REF!&lt;&gt;#REF!,COUNTIFS($K$112:$K$1378,$K$112,#REF!,#REF!),"")</f>
        <v>#REF!</v>
      </c>
      <c r="S495" s="8" t="e">
        <f>IF(AND(#REF!&lt;&gt;#REF!,#REF!=#REF!,M495="positive",M496="negative"),1,"")</f>
        <v>#REF!</v>
      </c>
      <c r="T495" s="8" t="e">
        <f>IF(AND(#REF!=#REF!,K:K="stroke",M:M="positive",S495&lt;&gt;"1"),1,"")</f>
        <v>#REF!</v>
      </c>
      <c r="U495" s="8" t="e">
        <f>IF((AND(R495&lt;&gt;"",W495&lt;&gt;1,K:K="stroke",M:M="negative",#REF!=#REF!)),IF(W495&lt;&gt;0,"",1),"")</f>
        <v>#REF!</v>
      </c>
      <c r="V495" s="8" t="e">
        <f t="shared" si="36"/>
        <v>#REF!</v>
      </c>
      <c r="W495" s="8" t="e">
        <f>IF(#REF!&lt;&gt;#REF!,COUNTIFS($K$112:$K$1378,"up",#REF!,#REF!),"")</f>
        <v>#REF!</v>
      </c>
      <c r="X495" s="8" t="e">
        <f>IF(#REF!&lt;&gt;#REF!,COUNTIFS($K$112:$K$1378,"SRS",#REF!,#REF!),"")</f>
        <v>#REF!</v>
      </c>
      <c r="Y495" s="8" t="e">
        <f>IF(R495&lt;&gt;"",IF(R495=1,"",COUNTIFS($O$112:$O$1378,"&gt;40",#REF!,#REF!)),"")</f>
        <v>#REF!</v>
      </c>
    </row>
    <row r="496" spans="1:34" x14ac:dyDescent="0.25">
      <c r="A496" s="8">
        <f t="shared" si="30"/>
        <v>73123</v>
      </c>
      <c r="B496" s="14" t="str">
        <f t="shared" si="31"/>
        <v>20171114201843</v>
      </c>
      <c r="C496" s="8" t="str">
        <f t="shared" si="34"/>
        <v>20171114</v>
      </c>
      <c r="D496" s="8">
        <v>2017</v>
      </c>
      <c r="E496" s="8">
        <v>11</v>
      </c>
      <c r="F496" s="8">
        <v>14</v>
      </c>
      <c r="G496" s="8">
        <v>20</v>
      </c>
      <c r="H496" s="8">
        <v>18</v>
      </c>
      <c r="I496" s="8">
        <v>43</v>
      </c>
      <c r="J496" s="4">
        <v>801</v>
      </c>
      <c r="K496" s="4" t="s">
        <v>40</v>
      </c>
      <c r="L496" s="8" t="e">
        <f>IF(#REF!=#REF!,IF(K496="Stroke",IF(K497="Stroke",IF((J497-J496)&lt;0,1000+J497-J496,J497-J496),""),""),"")</f>
        <v>#REF!</v>
      </c>
      <c r="M496" s="4" t="s">
        <v>21</v>
      </c>
      <c r="N496" s="4" t="s">
        <v>27</v>
      </c>
      <c r="O496" s="4">
        <v>0</v>
      </c>
      <c r="P496" s="8" t="e">
        <f>IF(#REF!=#REF!,IF(K496="Stroke",IF(K497="Stroke",IF(#REF!=#REF!,IF(Q496=Q497,IF((J497-J496)&lt;0,1000+J497-J496-O496,J497-J496-O496),""),""),""),""),"")</f>
        <v>#REF!</v>
      </c>
      <c r="R496" s="8" t="e">
        <f>IF(#REF!&lt;&gt;#REF!,COUNTIFS($K$112:$K$1378,$K$112,#REF!,#REF!),"")</f>
        <v>#REF!</v>
      </c>
      <c r="S496" s="8" t="e">
        <f>IF(AND(#REF!&lt;&gt;#REF!,#REF!=#REF!,M496="positive",M497="negative"),1,"")</f>
        <v>#REF!</v>
      </c>
      <c r="T496" s="8" t="e">
        <f>IF(AND(#REF!=#REF!,K:K="stroke",M:M="positive",S496&lt;&gt;"1"),1,"")</f>
        <v>#REF!</v>
      </c>
      <c r="U496" s="8" t="e">
        <f>IF((AND(R496&lt;&gt;"",W496&lt;&gt;1,K:K="stroke",M:M="negative",#REF!=#REF!)),IF(W496&lt;&gt;0,"",1),"")</f>
        <v>#REF!</v>
      </c>
      <c r="V496" s="8" t="e">
        <f t="shared" si="36"/>
        <v>#REF!</v>
      </c>
      <c r="W496" s="8" t="e">
        <f>IF(#REF!&lt;&gt;#REF!,COUNTIFS($K$112:$K$1378,"up",#REF!,#REF!),"")</f>
        <v>#REF!</v>
      </c>
      <c r="X496" s="8" t="e">
        <f>IF(#REF!&lt;&gt;#REF!,COUNTIFS($K$112:$K$1378,"SRS",#REF!,#REF!),"")</f>
        <v>#REF!</v>
      </c>
      <c r="Y496" s="8" t="e">
        <f>IF(R496&lt;&gt;"",IF(R496=1,"",COUNTIFS($O$112:$O$1378,"&gt;40",#REF!,#REF!)),"")</f>
        <v>#REF!</v>
      </c>
    </row>
    <row r="497" spans="1:34" x14ac:dyDescent="0.25">
      <c r="A497" s="8">
        <f t="shared" si="30"/>
        <v>73123</v>
      </c>
      <c r="B497" s="14" t="str">
        <f t="shared" si="31"/>
        <v>20171114201843</v>
      </c>
      <c r="C497" s="8" t="str">
        <f t="shared" si="34"/>
        <v>20171114</v>
      </c>
      <c r="D497" s="8">
        <v>2017</v>
      </c>
      <c r="E497" s="8">
        <v>11</v>
      </c>
      <c r="F497" s="8">
        <v>14</v>
      </c>
      <c r="G497" s="8">
        <v>20</v>
      </c>
      <c r="H497" s="8">
        <v>18</v>
      </c>
      <c r="I497" s="8">
        <v>43</v>
      </c>
      <c r="J497" s="4">
        <v>840</v>
      </c>
      <c r="K497" s="4" t="s">
        <v>37</v>
      </c>
      <c r="L497" s="8" t="e">
        <f>IF(#REF!=#REF!,IF(K497="Stroke",IF(K498="Stroke",IF((J498-J497)&lt;0,1000+J498-J497,J498-J497),""),""),"")</f>
        <v>#REF!</v>
      </c>
      <c r="M497" s="4" t="s">
        <v>21</v>
      </c>
      <c r="N497" s="4" t="s">
        <v>27</v>
      </c>
      <c r="O497" s="4">
        <v>6</v>
      </c>
      <c r="P497" s="8" t="e">
        <f>IF(#REF!=#REF!,IF(K497="Stroke",IF(K498="Stroke",IF(#REF!=#REF!,IF(Q497=Q498,IF((J498-J497)&lt;0,1000+J498-J497-O497,J498-J497-O497),""),""),""),""),"")</f>
        <v>#REF!</v>
      </c>
      <c r="Q497" s="4">
        <v>1</v>
      </c>
      <c r="R497" s="8" t="e">
        <f>IF(#REF!&lt;&gt;#REF!,COUNTIFS($K$112:$K$1378,$K$112,#REF!,#REF!),"")</f>
        <v>#REF!</v>
      </c>
      <c r="S497" s="8" t="e">
        <f>IF(AND(#REF!&lt;&gt;#REF!,#REF!=#REF!,M497="positive",M498="negative"),1,"")</f>
        <v>#REF!</v>
      </c>
      <c r="T497" s="8" t="e">
        <f>IF(AND(#REF!=#REF!,K:K="stroke",M:M="positive",S497&lt;&gt;"1"),1,"")</f>
        <v>#REF!</v>
      </c>
      <c r="U497" s="8" t="e">
        <f>IF((AND(R497&lt;&gt;"",W497&lt;&gt;1,K:K="stroke",M:M="negative",#REF!=#REF!)),IF(W497&lt;&gt;0,"",1),"")</f>
        <v>#REF!</v>
      </c>
      <c r="V497" s="8" t="e">
        <f t="shared" si="36"/>
        <v>#REF!</v>
      </c>
      <c r="W497" s="8" t="e">
        <f>IF(#REF!&lt;&gt;#REF!,COUNTIFS($K$112:$K$1378,"up",#REF!,#REF!),"")</f>
        <v>#REF!</v>
      </c>
      <c r="X497" s="8" t="e">
        <f>IF(#REF!&lt;&gt;#REF!,COUNTIFS($K$112:$K$1378,"SRS",#REF!,#REF!),"")</f>
        <v>#REF!</v>
      </c>
      <c r="Y497" s="8" t="e">
        <f>IF(R497&lt;&gt;"",IF(R497=1,"",COUNTIFS($O$112:$O$1378,"&gt;40",#REF!,#REF!)),"")</f>
        <v>#REF!</v>
      </c>
    </row>
    <row r="498" spans="1:34" x14ac:dyDescent="0.25">
      <c r="A498" s="8">
        <f t="shared" si="30"/>
        <v>73123</v>
      </c>
      <c r="B498" s="14" t="str">
        <f t="shared" si="31"/>
        <v>20171114201843</v>
      </c>
      <c r="C498" s="8" t="str">
        <f t="shared" si="34"/>
        <v>20171114</v>
      </c>
      <c r="D498" s="8">
        <v>2017</v>
      </c>
      <c r="E498" s="8">
        <v>11</v>
      </c>
      <c r="F498" s="8">
        <v>14</v>
      </c>
      <c r="G498" s="8">
        <v>20</v>
      </c>
      <c r="H498" s="8">
        <v>18</v>
      </c>
      <c r="I498" s="8">
        <v>43</v>
      </c>
      <c r="J498" s="4">
        <v>895</v>
      </c>
      <c r="K498" s="4" t="s">
        <v>37</v>
      </c>
      <c r="L498" s="8" t="e">
        <f>IF(#REF!=#REF!,IF(K498="Stroke",IF(K499="Stroke",IF((J499-J498)&lt;0,1000+J499-J498,J499-J498),""),""),"")</f>
        <v>#REF!</v>
      </c>
      <c r="M498" s="4" t="s">
        <v>21</v>
      </c>
      <c r="N498" s="4" t="s">
        <v>27</v>
      </c>
      <c r="O498" s="4">
        <v>5</v>
      </c>
      <c r="P498" s="8" t="e">
        <f>IF(#REF!=#REF!,IF(K498="Stroke",IF(K499="Stroke",IF(#REF!=#REF!,IF(Q498=Q499,IF((J499-J498)&lt;0,1000+J499-J498-O498,J499-J498-O498),""),""),""),""),"")</f>
        <v>#REF!</v>
      </c>
      <c r="Q498" s="4">
        <v>1</v>
      </c>
      <c r="R498" s="8" t="e">
        <f>IF(#REF!&lt;&gt;#REF!,COUNTIFS($K$112:$K$1378,$K$112,#REF!,#REF!),"")</f>
        <v>#REF!</v>
      </c>
      <c r="S498" s="8" t="e">
        <f>IF(AND(#REF!&lt;&gt;#REF!,#REF!=#REF!,M498="positive",M499="negative"),1,"")</f>
        <v>#REF!</v>
      </c>
      <c r="T498" s="8" t="e">
        <f>IF(AND(#REF!=#REF!,K:K="stroke",M:M="positive",S498&lt;&gt;"1"),1,"")</f>
        <v>#REF!</v>
      </c>
      <c r="U498" s="8" t="e">
        <f>IF((AND(R498&lt;&gt;"",W498&lt;&gt;1,K:K="stroke",M:M="negative",#REF!=#REF!)),IF(W498&lt;&gt;0,"",1),"")</f>
        <v>#REF!</v>
      </c>
      <c r="V498" s="8" t="e">
        <f t="shared" si="36"/>
        <v>#REF!</v>
      </c>
      <c r="W498" s="8" t="e">
        <f>IF(#REF!&lt;&gt;#REF!,COUNTIFS($K$112:$K$1378,"up",#REF!,#REF!),"")</f>
        <v>#REF!</v>
      </c>
      <c r="X498" s="8" t="e">
        <f>IF(#REF!&lt;&gt;#REF!,COUNTIFS($K$112:$K$1378,"SRS",#REF!,#REF!),"")</f>
        <v>#REF!</v>
      </c>
      <c r="Y498" s="8" t="e">
        <f>IF(R498&lt;&gt;"",IF(R498=1,"",COUNTIFS($O$112:$O$1378,"&gt;40",#REF!,#REF!)),"")</f>
        <v>#REF!</v>
      </c>
    </row>
    <row r="499" spans="1:34" x14ac:dyDescent="0.25">
      <c r="A499" s="8">
        <f t="shared" si="30"/>
        <v>73123</v>
      </c>
      <c r="B499" s="14" t="str">
        <f t="shared" si="31"/>
        <v>20171114201843</v>
      </c>
      <c r="C499" s="8" t="str">
        <f t="shared" si="34"/>
        <v>20171114</v>
      </c>
      <c r="D499" s="8">
        <v>2017</v>
      </c>
      <c r="E499" s="8">
        <v>11</v>
      </c>
      <c r="F499" s="8">
        <v>14</v>
      </c>
      <c r="G499" s="8">
        <v>20</v>
      </c>
      <c r="H499" s="8">
        <v>18</v>
      </c>
      <c r="I499" s="8">
        <v>43</v>
      </c>
      <c r="J499" s="4">
        <v>924</v>
      </c>
      <c r="K499" s="4" t="s">
        <v>37</v>
      </c>
      <c r="L499" s="8" t="e">
        <f>IF(#REF!=#REF!,IF(K499="Stroke",IF(K500="Stroke",IF((J500-J499)&lt;0,1000+J500-J499,J500-J499),""),""),"")</f>
        <v>#REF!</v>
      </c>
      <c r="M499" s="4" t="s">
        <v>21</v>
      </c>
      <c r="N499" s="4" t="s">
        <v>27</v>
      </c>
      <c r="O499" s="4">
        <v>266</v>
      </c>
      <c r="P499" s="8" t="e">
        <f>IF(#REF!=#REF!,IF(K499="Stroke",IF(K500="Stroke",IF(#REF!=#REF!,IF(Q499=Q500,IF((J500-J499)&lt;0,1000+J500-J499-O499,J500-J499-O499),""),""),""),""),"")</f>
        <v>#REF!</v>
      </c>
      <c r="Q499" s="4">
        <v>1</v>
      </c>
      <c r="R499" s="8" t="e">
        <f>IF(#REF!&lt;&gt;#REF!,COUNTIFS($K$112:$K$1378,$K$112,#REF!,#REF!),"")</f>
        <v>#REF!</v>
      </c>
      <c r="S499" s="8" t="e">
        <f>IF(AND(#REF!&lt;&gt;#REF!,#REF!=#REF!,M499="positive",M500="negative"),1,"")</f>
        <v>#REF!</v>
      </c>
      <c r="T499" s="8" t="e">
        <f>IF(AND(#REF!=#REF!,K:K="stroke",M:M="positive",S499&lt;&gt;"1"),1,"")</f>
        <v>#REF!</v>
      </c>
      <c r="U499" s="8" t="e">
        <f>IF((AND(R499&lt;&gt;"",W499&lt;&gt;1,K:K="stroke",M:M="negative",#REF!=#REF!)),IF(W499&lt;&gt;0,"",1),"")</f>
        <v>#REF!</v>
      </c>
      <c r="V499" s="8" t="e">
        <f t="shared" si="36"/>
        <v>#REF!</v>
      </c>
      <c r="W499" s="8" t="e">
        <f>IF(#REF!&lt;&gt;#REF!,COUNTIFS($K$112:$K$1378,"up",#REF!,#REF!),"")</f>
        <v>#REF!</v>
      </c>
      <c r="X499" s="8" t="e">
        <f>IF(#REF!&lt;&gt;#REF!,COUNTIFS($K$112:$K$1378,"SRS",#REF!,#REF!),"")</f>
        <v>#REF!</v>
      </c>
      <c r="Y499" s="8" t="e">
        <f>IF(R499&lt;&gt;"",IF(R499=1,"",COUNTIFS($O$112:$O$1378,"&gt;40",#REF!,#REF!)),"")</f>
        <v>#REF!</v>
      </c>
    </row>
    <row r="500" spans="1:34" x14ac:dyDescent="0.25">
      <c r="A500" s="7">
        <f t="shared" si="30"/>
        <v>73147</v>
      </c>
      <c r="B500" s="11" t="str">
        <f t="shared" si="31"/>
        <v>2017111420197</v>
      </c>
      <c r="C500" s="7" t="str">
        <f t="shared" si="34"/>
        <v>20171114</v>
      </c>
      <c r="D500" s="7">
        <v>2017</v>
      </c>
      <c r="E500" s="7">
        <v>11</v>
      </c>
      <c r="F500" s="7">
        <v>14</v>
      </c>
      <c r="G500" s="7">
        <v>20</v>
      </c>
      <c r="H500" s="7">
        <v>19</v>
      </c>
      <c r="I500" s="7">
        <v>7</v>
      </c>
      <c r="J500" s="7">
        <v>203</v>
      </c>
      <c r="K500" s="7" t="s">
        <v>37</v>
      </c>
      <c r="L500" s="7" t="e">
        <f>IF(#REF!=#REF!,IF(K500="Stroke",IF(K501="Stroke",IF((J501-J500)&lt;0,1000+J501-J500,J501-J500),""),""),"")</f>
        <v>#REF!</v>
      </c>
      <c r="M500" s="7" t="s">
        <v>21</v>
      </c>
      <c r="N500" s="7" t="s">
        <v>27</v>
      </c>
      <c r="O500" s="7">
        <v>5</v>
      </c>
      <c r="P500" s="7" t="e">
        <f>IF(#REF!=#REF!,IF(K500="Stroke",IF(K501="Stroke",IF(#REF!=#REF!,IF(Q500=Q501,IF((J501-J500)&lt;0,1000+J501-J500-O500,J501-J500-O500),""),""),""),""),"")</f>
        <v>#REF!</v>
      </c>
      <c r="Q500" s="7">
        <v>1</v>
      </c>
      <c r="R500" s="7" t="e">
        <f>IF(#REF!&lt;&gt;#REF!,COUNTIFS($K$112:$K$1378,$K$112,#REF!,#REF!),"")</f>
        <v>#REF!</v>
      </c>
      <c r="S500" s="7" t="e">
        <f>IF(AND(#REF!&lt;&gt;#REF!,#REF!=#REF!,M500="positive",M501="negative"),1,"")</f>
        <v>#REF!</v>
      </c>
      <c r="T500" s="7" t="e">
        <f>IF(AND(#REF!=#REF!,K:K="stroke",M:M="positive",S500&lt;&gt;"1"),1,"")</f>
        <v>#REF!</v>
      </c>
      <c r="U500" s="7" t="e">
        <f>IF((AND(R500&lt;&gt;"",W500&lt;&gt;1,K:K="stroke",M:M="negative",#REF!=#REF!)),IF(W500&lt;&gt;0,"",1),"")</f>
        <v>#REF!</v>
      </c>
      <c r="V500" s="7" t="e">
        <f t="shared" si="36"/>
        <v>#REF!</v>
      </c>
      <c r="W500" s="7" t="e">
        <f>IF(#REF!&lt;&gt;#REF!,COUNTIFS($K$112:$K$1378,"up",#REF!,#REF!),"")</f>
        <v>#REF!</v>
      </c>
      <c r="X500" s="7" t="e">
        <f>IF(#REF!&lt;&gt;#REF!,COUNTIFS($K$112:$K$1378,"SRS",#REF!,#REF!),"")</f>
        <v>#REF!</v>
      </c>
      <c r="Y500" s="7" t="e">
        <f>IF(R500&lt;&gt;"",IF(R500=1,"",COUNTIFS($O$112:$O$1378,"&gt;40",#REF!,#REF!)),"")</f>
        <v>#REF!</v>
      </c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x14ac:dyDescent="0.25">
      <c r="A501" s="8">
        <f t="shared" si="30"/>
        <v>73147</v>
      </c>
      <c r="B501" s="14" t="str">
        <f t="shared" si="31"/>
        <v>2017111420197</v>
      </c>
      <c r="C501" s="8" t="str">
        <f t="shared" si="34"/>
        <v>20171114</v>
      </c>
      <c r="D501" s="4">
        <v>2017</v>
      </c>
      <c r="E501" s="4">
        <v>11</v>
      </c>
      <c r="F501" s="4">
        <v>14</v>
      </c>
      <c r="G501" s="4">
        <v>20</v>
      </c>
      <c r="H501" s="4">
        <v>19</v>
      </c>
      <c r="I501" s="4">
        <v>7</v>
      </c>
      <c r="J501" s="4">
        <v>220</v>
      </c>
      <c r="K501" s="4" t="s">
        <v>40</v>
      </c>
      <c r="L501" s="8" t="e">
        <f>IF(#REF!=#REF!,IF(K501="Stroke",IF(K502="Stroke",IF((J502-J501)&lt;0,1000+J502-J501,J502-J501),""),""),"")</f>
        <v>#REF!</v>
      </c>
      <c r="M501" s="4" t="s">
        <v>21</v>
      </c>
      <c r="N501" s="4" t="s">
        <v>27</v>
      </c>
      <c r="O501" s="4">
        <v>0</v>
      </c>
      <c r="P501" s="8" t="e">
        <f>IF(#REF!=#REF!,IF(K501="Stroke",IF(K502="Stroke",IF(#REF!=#REF!,IF(Q501=Q502,IF((J502-J501)&lt;0,1000+J502-J501-O501,J502-J501-O501),""),""),""),""),"")</f>
        <v>#REF!</v>
      </c>
      <c r="R501" s="8" t="e">
        <f>IF(#REF!&lt;&gt;#REF!,COUNTIFS($K$112:$K$1378,$K$112,#REF!,#REF!),"")</f>
        <v>#REF!</v>
      </c>
      <c r="S501" s="8" t="e">
        <f>IF(AND(#REF!&lt;&gt;#REF!,#REF!=#REF!,M501="positive",M502="negative"),1,"")</f>
        <v>#REF!</v>
      </c>
      <c r="T501" s="8" t="e">
        <f>IF(AND(#REF!=#REF!,K:K="stroke",M:M="positive",S501&lt;&gt;"1"),1,"")</f>
        <v>#REF!</v>
      </c>
      <c r="U501" s="8" t="e">
        <f>IF((AND(R501&lt;&gt;"",W501&lt;&gt;1,K:K="stroke",M:M="negative",#REF!=#REF!)),IF(W501&lt;&gt;0,"",1),"")</f>
        <v>#REF!</v>
      </c>
      <c r="V501" s="8" t="e">
        <f t="shared" si="36"/>
        <v>#REF!</v>
      </c>
      <c r="W501" s="8" t="e">
        <f>IF(#REF!&lt;&gt;#REF!,COUNTIFS($K$112:$K$1378,"up",#REF!,#REF!),"")</f>
        <v>#REF!</v>
      </c>
      <c r="X501" s="8" t="e">
        <f>IF(#REF!&lt;&gt;#REF!,COUNTIFS($K$112:$K$1378,"SRS",#REF!,#REF!),"")</f>
        <v>#REF!</v>
      </c>
      <c r="Y501" s="8" t="e">
        <f>IF(R501&lt;&gt;"",IF(R501=1,"",COUNTIFS($O$112:$O$1378,"&gt;40",#REF!,#REF!)),"")</f>
        <v>#REF!</v>
      </c>
    </row>
    <row r="502" spans="1:34" x14ac:dyDescent="0.25">
      <c r="A502" s="8">
        <f t="shared" si="30"/>
        <v>73147</v>
      </c>
      <c r="B502" s="14" t="str">
        <f t="shared" si="31"/>
        <v>2017111420197</v>
      </c>
      <c r="C502" s="8" t="str">
        <f t="shared" si="34"/>
        <v>20171114</v>
      </c>
      <c r="D502" s="4">
        <v>2017</v>
      </c>
      <c r="E502" s="4">
        <v>11</v>
      </c>
      <c r="F502" s="4">
        <v>14</v>
      </c>
      <c r="G502" s="4">
        <v>20</v>
      </c>
      <c r="H502" s="4">
        <v>19</v>
      </c>
      <c r="I502" s="4">
        <v>7</v>
      </c>
      <c r="J502" s="4">
        <v>225</v>
      </c>
      <c r="K502" s="4" t="s">
        <v>37</v>
      </c>
      <c r="L502" s="8" t="e">
        <f>IF(#REF!=#REF!,IF(K502="Stroke",IF(K503="Stroke",IF((J503-J502)&lt;0,1000+J503-J502,J503-J502),""),""),"")</f>
        <v>#REF!</v>
      </c>
      <c r="M502" s="4" t="s">
        <v>21</v>
      </c>
      <c r="N502" s="4" t="s">
        <v>27</v>
      </c>
      <c r="O502" s="4">
        <v>2</v>
      </c>
      <c r="P502" s="8" t="e">
        <f>IF(#REF!=#REF!,IF(K502="Stroke",IF(K503="Stroke",IF(#REF!=#REF!,IF(Q502=Q503,IF((J503-J502)&lt;0,1000+J503-J502-O502,J503-J502-O502),""),""),""),""),"")</f>
        <v>#REF!</v>
      </c>
      <c r="Q502" s="4">
        <v>1</v>
      </c>
      <c r="R502" s="8" t="e">
        <f>IF(#REF!&lt;&gt;#REF!,COUNTIFS($K$112:$K$1378,$K$112,#REF!,#REF!),"")</f>
        <v>#REF!</v>
      </c>
      <c r="S502" s="8" t="e">
        <f>IF(AND(#REF!&lt;&gt;#REF!,#REF!=#REF!,M502="positive",M503="negative"),1,"")</f>
        <v>#REF!</v>
      </c>
      <c r="T502" s="8" t="e">
        <f>IF(AND(#REF!=#REF!,K:K="stroke",M:M="positive",S502&lt;&gt;"1"),1,"")</f>
        <v>#REF!</v>
      </c>
      <c r="U502" s="8" t="e">
        <f>IF((AND(R502&lt;&gt;"",W502&lt;&gt;1,K:K="stroke",M:M="negative",#REF!=#REF!)),IF(W502&lt;&gt;0,"",1),"")</f>
        <v>#REF!</v>
      </c>
      <c r="V502" s="8" t="e">
        <f t="shared" si="36"/>
        <v>#REF!</v>
      </c>
      <c r="W502" s="8" t="e">
        <f>IF(#REF!&lt;&gt;#REF!,COUNTIFS($K$112:$K$1378,"up",#REF!,#REF!),"")</f>
        <v>#REF!</v>
      </c>
      <c r="X502" s="8" t="e">
        <f>IF(#REF!&lt;&gt;#REF!,COUNTIFS($K$112:$K$1378,"SRS",#REF!,#REF!),"")</f>
        <v>#REF!</v>
      </c>
      <c r="Y502" s="8" t="e">
        <f>IF(R502&lt;&gt;"",IF(R502=1,"",COUNTIFS($O$112:$O$1378,"&gt;40",#REF!,#REF!)),"")</f>
        <v>#REF!</v>
      </c>
    </row>
    <row r="503" spans="1:34" x14ac:dyDescent="0.25">
      <c r="A503" s="8">
        <f t="shared" si="30"/>
        <v>73147</v>
      </c>
      <c r="B503" s="14" t="str">
        <f t="shared" si="31"/>
        <v>2017111420197</v>
      </c>
      <c r="C503" s="8" t="str">
        <f t="shared" si="34"/>
        <v>20171114</v>
      </c>
      <c r="D503" s="4">
        <v>2017</v>
      </c>
      <c r="E503" s="4">
        <v>11</v>
      </c>
      <c r="F503" s="4">
        <v>14</v>
      </c>
      <c r="G503" s="4">
        <v>20</v>
      </c>
      <c r="H503" s="4">
        <v>19</v>
      </c>
      <c r="I503" s="4">
        <v>7</v>
      </c>
      <c r="J503" s="4">
        <v>228</v>
      </c>
      <c r="K503" s="4" t="s">
        <v>40</v>
      </c>
      <c r="L503" s="8" t="e">
        <f>IF(#REF!=#REF!,IF(K503="Stroke",IF(K504="Stroke",IF((J504-J503)&lt;0,1000+J504-J503,J504-J503),""),""),"")</f>
        <v>#REF!</v>
      </c>
      <c r="M503" s="4" t="s">
        <v>21</v>
      </c>
      <c r="N503" s="4" t="s">
        <v>27</v>
      </c>
      <c r="O503" s="4">
        <v>0</v>
      </c>
      <c r="P503" s="8" t="e">
        <f>IF(#REF!=#REF!,IF(K503="Stroke",IF(K504="Stroke",IF(#REF!=#REF!,IF(Q503=Q504,IF((J504-J503)&lt;0,1000+J504-J503-O503,J504-J503-O503),""),""),""),""),"")</f>
        <v>#REF!</v>
      </c>
      <c r="R503" s="8" t="e">
        <f>IF(#REF!&lt;&gt;#REF!,COUNTIFS($K$112:$K$1378,$K$112,#REF!,#REF!),"")</f>
        <v>#REF!</v>
      </c>
      <c r="S503" s="8" t="e">
        <f>IF(AND(#REF!&lt;&gt;#REF!,#REF!=#REF!,M503="positive",M504="negative"),1,"")</f>
        <v>#REF!</v>
      </c>
      <c r="T503" s="8" t="e">
        <f>IF(AND(#REF!=#REF!,K:K="stroke",M:M="positive",S503&lt;&gt;"1"),1,"")</f>
        <v>#REF!</v>
      </c>
      <c r="U503" s="8" t="e">
        <f>IF((AND(R503&lt;&gt;"",W503&lt;&gt;1,K:K="stroke",M:M="negative",#REF!=#REF!)),IF(W503&lt;&gt;0,"",1),"")</f>
        <v>#REF!</v>
      </c>
      <c r="V503" s="8" t="e">
        <f t="shared" si="36"/>
        <v>#REF!</v>
      </c>
      <c r="W503" s="8" t="e">
        <f>IF(#REF!&lt;&gt;#REF!,COUNTIFS($K$112:$K$1378,"up",#REF!,#REF!),"")</f>
        <v>#REF!</v>
      </c>
      <c r="X503" s="8" t="e">
        <f>IF(#REF!&lt;&gt;#REF!,COUNTIFS($K$112:$K$1378,"SRS",#REF!,#REF!),"")</f>
        <v>#REF!</v>
      </c>
      <c r="Y503" s="8" t="e">
        <f>IF(R503&lt;&gt;"",IF(R503=1,"",COUNTIFS($O$112:$O$1378,"&gt;40",#REF!,#REF!)),"")</f>
        <v>#REF!</v>
      </c>
    </row>
    <row r="504" spans="1:34" x14ac:dyDescent="0.25">
      <c r="A504" s="8">
        <f t="shared" si="30"/>
        <v>73147</v>
      </c>
      <c r="B504" s="14" t="str">
        <f t="shared" si="31"/>
        <v>2017111420197</v>
      </c>
      <c r="C504" s="8" t="str">
        <f t="shared" si="34"/>
        <v>20171114</v>
      </c>
      <c r="D504" s="4">
        <v>2017</v>
      </c>
      <c r="E504" s="4">
        <v>11</v>
      </c>
      <c r="F504" s="4">
        <v>14</v>
      </c>
      <c r="G504" s="4">
        <v>20</v>
      </c>
      <c r="H504" s="4">
        <v>19</v>
      </c>
      <c r="I504" s="4">
        <v>7</v>
      </c>
      <c r="J504" s="4">
        <v>303</v>
      </c>
      <c r="K504" s="4" t="s">
        <v>37</v>
      </c>
      <c r="L504" s="8" t="e">
        <f>IF(#REF!=#REF!,IF(K504="Stroke",IF(K505="Stroke",IF((J505-J504)&lt;0,1000+J505-J504,J505-J504),""),""),"")</f>
        <v>#REF!</v>
      </c>
      <c r="M504" s="4" t="s">
        <v>21</v>
      </c>
      <c r="N504" s="4" t="s">
        <v>27</v>
      </c>
      <c r="O504" s="4">
        <v>4</v>
      </c>
      <c r="P504" s="8" t="e">
        <f>IF(#REF!=#REF!,IF(K504="Stroke",IF(K505="Stroke",IF(#REF!=#REF!,IF(Q504=Q505,IF((J505-J504)&lt;0,1000+J505-J504-O504,J505-J504-O504),""),""),""),""),"")</f>
        <v>#REF!</v>
      </c>
      <c r="Q504" s="4">
        <v>1</v>
      </c>
      <c r="R504" s="8" t="e">
        <f>IF(#REF!&lt;&gt;#REF!,COUNTIFS($K$112:$K$1378,$K$112,#REF!,#REF!),"")</f>
        <v>#REF!</v>
      </c>
      <c r="S504" s="8" t="e">
        <f>IF(AND(#REF!&lt;&gt;#REF!,#REF!=#REF!,M504="positive",M505="negative"),1,"")</f>
        <v>#REF!</v>
      </c>
      <c r="T504" s="8" t="e">
        <f>IF(AND(#REF!=#REF!,K:K="stroke",M:M="positive",S504&lt;&gt;"1"),1,"")</f>
        <v>#REF!</v>
      </c>
      <c r="U504" s="8" t="e">
        <f>IF((AND(R504&lt;&gt;"",W504&lt;&gt;1,K:K="stroke",M:M="negative",#REF!=#REF!)),IF(W504&lt;&gt;0,"",1),"")</f>
        <v>#REF!</v>
      </c>
      <c r="V504" s="8" t="e">
        <f t="shared" si="36"/>
        <v>#REF!</v>
      </c>
      <c r="W504" s="8" t="e">
        <f>IF(#REF!&lt;&gt;#REF!,COUNTIFS($K$112:$K$1378,"up",#REF!,#REF!),"")</f>
        <v>#REF!</v>
      </c>
      <c r="X504" s="8" t="e">
        <f>IF(#REF!&lt;&gt;#REF!,COUNTIFS($K$112:$K$1378,"SRS",#REF!,#REF!),"")</f>
        <v>#REF!</v>
      </c>
      <c r="Y504" s="8" t="e">
        <f>IF(R504&lt;&gt;"",IF(R504=1,"",COUNTIFS($O$112:$O$1378,"&gt;40",#REF!,#REF!)),"")</f>
        <v>#REF!</v>
      </c>
    </row>
    <row r="505" spans="1:34" x14ac:dyDescent="0.25">
      <c r="A505" s="8">
        <f t="shared" si="30"/>
        <v>73147</v>
      </c>
      <c r="B505" s="14" t="str">
        <f t="shared" si="31"/>
        <v>2017111420197</v>
      </c>
      <c r="C505" s="8" t="str">
        <f t="shared" si="34"/>
        <v>20171114</v>
      </c>
      <c r="D505" s="4">
        <v>2017</v>
      </c>
      <c r="E505" s="4">
        <v>11</v>
      </c>
      <c r="F505" s="4">
        <v>14</v>
      </c>
      <c r="G505" s="4">
        <v>20</v>
      </c>
      <c r="H505" s="4">
        <v>19</v>
      </c>
      <c r="I505" s="4">
        <v>7</v>
      </c>
      <c r="J505" s="4">
        <v>321</v>
      </c>
      <c r="K505" s="4" t="s">
        <v>37</v>
      </c>
      <c r="L505" s="8" t="e">
        <f>IF(#REF!=#REF!,IF(K505="Stroke",IF(K506="Stroke",IF((J506-J505)&lt;0,1000+J506-J505,J506-J505),""),""),"")</f>
        <v>#REF!</v>
      </c>
      <c r="M505" s="4" t="s">
        <v>21</v>
      </c>
      <c r="N505" s="4" t="s">
        <v>27</v>
      </c>
      <c r="O505" s="4">
        <v>6</v>
      </c>
      <c r="P505" s="8" t="e">
        <f>IF(#REF!=#REF!,IF(K505="Stroke",IF(K506="Stroke",IF(#REF!=#REF!,IF(Q505=Q506,IF((J506-J505)&lt;0,1000+J506-J505-O505,J506-J505-O505),""),""),""),""),"")</f>
        <v>#REF!</v>
      </c>
      <c r="Q505" s="4">
        <v>1</v>
      </c>
      <c r="R505" s="8" t="e">
        <f>IF(#REF!&lt;&gt;#REF!,COUNTIFS($K$112:$K$1378,$K$112,#REF!,#REF!),"")</f>
        <v>#REF!</v>
      </c>
      <c r="S505" s="8" t="e">
        <f>IF(AND(#REF!&lt;&gt;#REF!,#REF!=#REF!,M505="positive",M506="negative"),1,"")</f>
        <v>#REF!</v>
      </c>
      <c r="T505" s="8" t="e">
        <f>IF(AND(#REF!=#REF!,K:K="stroke",M:M="positive",S505&lt;&gt;"1"),1,"")</f>
        <v>#REF!</v>
      </c>
      <c r="U505" s="8" t="e">
        <f>IF((AND(R505&lt;&gt;"",W505&lt;&gt;1,K:K="stroke",M:M="negative",#REF!=#REF!)),IF(W505&lt;&gt;0,"",1),"")</f>
        <v>#REF!</v>
      </c>
      <c r="V505" s="8" t="e">
        <f t="shared" si="36"/>
        <v>#REF!</v>
      </c>
      <c r="W505" s="8" t="e">
        <f>IF(#REF!&lt;&gt;#REF!,COUNTIFS($K$112:$K$1378,"up",#REF!,#REF!),"")</f>
        <v>#REF!</v>
      </c>
      <c r="X505" s="8" t="e">
        <f>IF(#REF!&lt;&gt;#REF!,COUNTIFS($K$112:$K$1378,"SRS",#REF!,#REF!),"")</f>
        <v>#REF!</v>
      </c>
      <c r="Y505" s="8" t="e">
        <f>IF(R505&lt;&gt;"",IF(R505=1,"",COUNTIFS($O$112:$O$1378,"&gt;40",#REF!,#REF!)),"")</f>
        <v>#REF!</v>
      </c>
    </row>
    <row r="506" spans="1:34" x14ac:dyDescent="0.25">
      <c r="A506" s="8">
        <f t="shared" si="30"/>
        <v>73147</v>
      </c>
      <c r="B506" s="14" t="str">
        <f t="shared" si="31"/>
        <v>2017111420197</v>
      </c>
      <c r="C506" s="8" t="str">
        <f t="shared" si="34"/>
        <v>20171114</v>
      </c>
      <c r="D506" s="4">
        <v>2017</v>
      </c>
      <c r="E506" s="4">
        <v>11</v>
      </c>
      <c r="F506" s="4">
        <v>14</v>
      </c>
      <c r="G506" s="4">
        <v>20</v>
      </c>
      <c r="H506" s="4">
        <v>19</v>
      </c>
      <c r="I506" s="4">
        <v>7</v>
      </c>
      <c r="J506" s="4">
        <v>324</v>
      </c>
      <c r="K506" s="4" t="s">
        <v>29</v>
      </c>
      <c r="L506" s="8" t="e">
        <f>IF(#REF!=#REF!,IF(K506="Stroke",IF(K507="Stroke",IF((J507-J506)&lt;0,1000+J507-J506,J507-J506),""),""),"")</f>
        <v>#REF!</v>
      </c>
      <c r="M506" s="4" t="s">
        <v>21</v>
      </c>
      <c r="N506" s="4" t="s">
        <v>27</v>
      </c>
      <c r="O506" s="4">
        <v>0</v>
      </c>
      <c r="P506" s="8" t="e">
        <f>IF(#REF!=#REF!,IF(K506="Stroke",IF(K507="Stroke",IF(#REF!=#REF!,IF(Q506=Q507,IF((J507-J506)&lt;0,1000+J507-J506-O506,J507-J506-O506),""),""),""),""),"")</f>
        <v>#REF!</v>
      </c>
      <c r="Q506" s="4">
        <v>1</v>
      </c>
      <c r="R506" s="8" t="e">
        <f>IF(#REF!&lt;&gt;#REF!,COUNTIFS($K$112:$K$1378,$K$112,#REF!,#REF!),"")</f>
        <v>#REF!</v>
      </c>
      <c r="S506" s="8" t="e">
        <f>IF(AND(#REF!&lt;&gt;#REF!,#REF!=#REF!,M506="positive",M507="negative"),1,"")</f>
        <v>#REF!</v>
      </c>
      <c r="T506" s="8" t="e">
        <f>IF(AND(#REF!=#REF!,K:K="stroke",M:M="positive",S506&lt;&gt;"1"),1,"")</f>
        <v>#REF!</v>
      </c>
      <c r="U506" s="8" t="e">
        <f>IF((AND(R506&lt;&gt;"",W506&lt;&gt;1,K:K="stroke",M:M="negative",#REF!=#REF!)),IF(W506&lt;&gt;0,"",1),"")</f>
        <v>#REF!</v>
      </c>
      <c r="V506" s="8" t="e">
        <f t="shared" si="36"/>
        <v>#REF!</v>
      </c>
      <c r="W506" s="8" t="e">
        <f>IF(#REF!&lt;&gt;#REF!,COUNTIFS($K$112:$K$1378,"up",#REF!,#REF!),"")</f>
        <v>#REF!</v>
      </c>
      <c r="X506" s="8" t="e">
        <f>IF(#REF!&lt;&gt;#REF!,COUNTIFS($K$112:$K$1378,"SRS",#REF!,#REF!),"")</f>
        <v>#REF!</v>
      </c>
      <c r="Y506" s="8" t="e">
        <f>IF(R506&lt;&gt;"",IF(R506=1,"",COUNTIFS($O$112:$O$1378,"&gt;40",#REF!,#REF!)),"")</f>
        <v>#REF!</v>
      </c>
    </row>
    <row r="507" spans="1:34" x14ac:dyDescent="0.25">
      <c r="A507" s="8">
        <f t="shared" si="30"/>
        <v>73147</v>
      </c>
      <c r="B507" s="14" t="str">
        <f t="shared" si="31"/>
        <v>2017111420197</v>
      </c>
      <c r="C507" s="8" t="str">
        <f t="shared" si="34"/>
        <v>20171114</v>
      </c>
      <c r="D507" s="4">
        <v>2017</v>
      </c>
      <c r="E507" s="4">
        <v>11</v>
      </c>
      <c r="F507" s="4">
        <v>14</v>
      </c>
      <c r="G507" s="4">
        <v>20</v>
      </c>
      <c r="H507" s="4">
        <v>19</v>
      </c>
      <c r="I507" s="4">
        <v>7</v>
      </c>
      <c r="J507" s="4">
        <v>361</v>
      </c>
      <c r="K507" s="4" t="s">
        <v>37</v>
      </c>
      <c r="L507" s="8" t="e">
        <f>IF(#REF!=#REF!,IF(K507="Stroke",IF(K508="Stroke",IF((J508-J507)&lt;0,1000+J508-J507,J508-J507),""),""),"")</f>
        <v>#REF!</v>
      </c>
      <c r="M507" s="4" t="s">
        <v>21</v>
      </c>
      <c r="N507" s="4" t="s">
        <v>27</v>
      </c>
      <c r="O507" s="4">
        <v>5</v>
      </c>
      <c r="P507" s="8" t="e">
        <f>IF(#REF!=#REF!,IF(K507="Stroke",IF(K508="Stroke",IF(#REF!=#REF!,IF(Q507=Q508,IF((J508-J507)&lt;0,1000+J508-J507-O507,J508-J507-O507),""),""),""),""),"")</f>
        <v>#REF!</v>
      </c>
      <c r="Q507" s="4">
        <v>1</v>
      </c>
      <c r="R507" s="8" t="e">
        <f>IF(#REF!&lt;&gt;#REF!,COUNTIFS($K$112:$K$1378,$K$112,#REF!,#REF!),"")</f>
        <v>#REF!</v>
      </c>
      <c r="S507" s="8" t="e">
        <f>IF(AND(#REF!&lt;&gt;#REF!,#REF!=#REF!,M507="positive",M508="negative"),1,"")</f>
        <v>#REF!</v>
      </c>
      <c r="T507" s="8" t="e">
        <f>IF(AND(#REF!=#REF!,K:K="stroke",M:M="positive",S507&lt;&gt;"1"),1,"")</f>
        <v>#REF!</v>
      </c>
      <c r="U507" s="8" t="e">
        <f>IF((AND(R507&lt;&gt;"",W507&lt;&gt;1,K:K="stroke",M:M="negative",#REF!=#REF!)),IF(W507&lt;&gt;0,"",1),"")</f>
        <v>#REF!</v>
      </c>
      <c r="V507" s="8" t="e">
        <f t="shared" si="36"/>
        <v>#REF!</v>
      </c>
      <c r="W507" s="8" t="e">
        <f>IF(#REF!&lt;&gt;#REF!,COUNTIFS($K$112:$K$1378,"up",#REF!,#REF!),"")</f>
        <v>#REF!</v>
      </c>
      <c r="X507" s="8" t="e">
        <f>IF(#REF!&lt;&gt;#REF!,COUNTIFS($K$112:$K$1378,"SRS",#REF!,#REF!),"")</f>
        <v>#REF!</v>
      </c>
      <c r="Y507" s="8" t="e">
        <f>IF(R507&lt;&gt;"",IF(R507=1,"",COUNTIFS($O$112:$O$1378,"&gt;40",#REF!,#REF!)),"")</f>
        <v>#REF!</v>
      </c>
    </row>
    <row r="508" spans="1:34" s="7" customFormat="1" x14ac:dyDescent="0.25">
      <c r="A508" s="8">
        <f t="shared" si="30"/>
        <v>73147</v>
      </c>
      <c r="B508" s="14" t="str">
        <f t="shared" si="31"/>
        <v>2017111420197</v>
      </c>
      <c r="C508" s="8" t="str">
        <f t="shared" si="34"/>
        <v>20171114</v>
      </c>
      <c r="D508" s="4">
        <v>2017</v>
      </c>
      <c r="E508" s="4">
        <v>11</v>
      </c>
      <c r="F508" s="4">
        <v>14</v>
      </c>
      <c r="G508" s="4">
        <v>20</v>
      </c>
      <c r="H508" s="4">
        <v>19</v>
      </c>
      <c r="I508" s="4">
        <v>7</v>
      </c>
      <c r="J508" s="4">
        <v>462</v>
      </c>
      <c r="K508" s="4" t="s">
        <v>37</v>
      </c>
      <c r="L508" s="8" t="e">
        <f>IF(#REF!=#REF!,IF(K508="Stroke",IF(K509="Stroke",IF((J509-J508)&lt;0,1000+J509-J508,J509-J508),""),""),"")</f>
        <v>#REF!</v>
      </c>
      <c r="M508" s="4" t="s">
        <v>21</v>
      </c>
      <c r="N508" s="4" t="s">
        <v>27</v>
      </c>
      <c r="O508" s="4">
        <v>5</v>
      </c>
      <c r="P508" s="8" t="e">
        <f>IF(#REF!=#REF!,IF(K508="Stroke",IF(K509="Stroke",IF(#REF!=#REF!,IF(Q508=Q509,IF((J509-J508)&lt;0,1000+J509-J508-O508,J509-J508-O508),""),""),""),""),"")</f>
        <v>#REF!</v>
      </c>
      <c r="Q508" s="4">
        <v>1</v>
      </c>
      <c r="R508" s="8" t="e">
        <f>IF(#REF!&lt;&gt;#REF!,COUNTIFS($K$112:$K$1378,$K$112,#REF!,#REF!),"")</f>
        <v>#REF!</v>
      </c>
      <c r="S508" s="8" t="e">
        <f>IF(AND(#REF!&lt;&gt;#REF!,#REF!=#REF!,M508="positive",M509="negative"),1,"")</f>
        <v>#REF!</v>
      </c>
      <c r="T508" s="8" t="e">
        <f>IF(AND(#REF!=#REF!,K:K="stroke",M:M="positive",S508&lt;&gt;"1"),1,"")</f>
        <v>#REF!</v>
      </c>
      <c r="U508" s="8" t="e">
        <f>IF((AND(R508&lt;&gt;"",W508&lt;&gt;1,K:K="stroke",M:M="negative",#REF!=#REF!)),IF(W508&lt;&gt;0,"",1),"")</f>
        <v>#REF!</v>
      </c>
      <c r="V508" s="8" t="e">
        <f t="shared" si="36"/>
        <v>#REF!</v>
      </c>
      <c r="W508" s="8" t="e">
        <f>IF(#REF!&lt;&gt;#REF!,COUNTIFS($K$112:$K$1378,"up",#REF!,#REF!),"")</f>
        <v>#REF!</v>
      </c>
      <c r="X508" s="8" t="e">
        <f>IF(#REF!&lt;&gt;#REF!,COUNTIFS($K$112:$K$1378,"SRS",#REF!,#REF!),"")</f>
        <v>#REF!</v>
      </c>
      <c r="Y508" s="8" t="e">
        <f>IF(R508&lt;&gt;"",IF(R508=1,"",COUNTIFS($O$112:$O$1378,"&gt;40",#REF!,#REF!)),"")</f>
        <v>#REF!</v>
      </c>
      <c r="Z508" s="4"/>
      <c r="AA508" s="4"/>
      <c r="AB508" s="4"/>
      <c r="AC508" s="4"/>
      <c r="AD508" s="4"/>
      <c r="AE508" s="4"/>
      <c r="AF508" s="4"/>
      <c r="AG508" s="4"/>
      <c r="AH508" s="4"/>
    </row>
    <row r="509" spans="1:34" x14ac:dyDescent="0.25">
      <c r="A509" s="8">
        <f t="shared" si="30"/>
        <v>73147</v>
      </c>
      <c r="B509" s="14" t="str">
        <f t="shared" si="31"/>
        <v>2017111420197</v>
      </c>
      <c r="C509" s="8" t="str">
        <f t="shared" si="34"/>
        <v>20171114</v>
      </c>
      <c r="D509" s="4">
        <v>2017</v>
      </c>
      <c r="E509" s="4">
        <v>11</v>
      </c>
      <c r="F509" s="4">
        <v>14</v>
      </c>
      <c r="G509" s="4">
        <v>20</v>
      </c>
      <c r="H509" s="4">
        <v>19</v>
      </c>
      <c r="I509" s="4">
        <v>7</v>
      </c>
      <c r="J509" s="4">
        <v>483</v>
      </c>
      <c r="K509" s="4" t="s">
        <v>37</v>
      </c>
      <c r="L509" s="8" t="e">
        <f>IF(#REF!=#REF!,IF(K509="Stroke",IF(K510="Stroke",IF((J510-J509)&lt;0,1000+J510-J509,J510-J509),""),""),"")</f>
        <v>#REF!</v>
      </c>
      <c r="M509" s="4" t="s">
        <v>21</v>
      </c>
      <c r="N509" s="4" t="s">
        <v>27</v>
      </c>
      <c r="O509" s="4">
        <v>2</v>
      </c>
      <c r="P509" s="8" t="e">
        <f>IF(#REF!=#REF!,IF(K509="Stroke",IF(K510="Stroke",IF(#REF!=#REF!,IF(Q509=Q510,IF((J510-J509)&lt;0,1000+J510-J509-O509,J510-J509-O509),""),""),""),""),"")</f>
        <v>#REF!</v>
      </c>
      <c r="Q509" s="4">
        <v>1</v>
      </c>
      <c r="R509" s="8" t="e">
        <f>IF(#REF!&lt;&gt;#REF!,COUNTIFS($K$112:$K$1378,$K$112,#REF!,#REF!),"")</f>
        <v>#REF!</v>
      </c>
      <c r="S509" s="8" t="e">
        <f>IF(AND(#REF!&lt;&gt;#REF!,#REF!=#REF!,M509="positive",M510="negative"),1,"")</f>
        <v>#REF!</v>
      </c>
      <c r="T509" s="8" t="e">
        <f>IF(AND(#REF!=#REF!,K:K="stroke",M:M="positive",S509&lt;&gt;"1"),1,"")</f>
        <v>#REF!</v>
      </c>
      <c r="U509" s="8" t="e">
        <f>IF((AND(R509&lt;&gt;"",W509&lt;&gt;1,K:K="stroke",M:M="negative",#REF!=#REF!)),IF(W509&lt;&gt;0,"",1),"")</f>
        <v>#REF!</v>
      </c>
      <c r="V509" s="8" t="e">
        <f t="shared" si="36"/>
        <v>#REF!</v>
      </c>
      <c r="W509" s="8" t="e">
        <f>IF(#REF!&lt;&gt;#REF!,COUNTIFS($K$112:$K$1378,"up",#REF!,#REF!),"")</f>
        <v>#REF!</v>
      </c>
      <c r="X509" s="8" t="e">
        <f>IF(#REF!&lt;&gt;#REF!,COUNTIFS($K$112:$K$1378,"SRS",#REF!,#REF!),"")</f>
        <v>#REF!</v>
      </c>
      <c r="Y509" s="8" t="e">
        <f>IF(R509&lt;&gt;"",IF(R509=1,"",COUNTIFS($O$112:$O$1378,"&gt;40",#REF!,#REF!)),"")</f>
        <v>#REF!</v>
      </c>
    </row>
    <row r="510" spans="1:34" x14ac:dyDescent="0.25">
      <c r="A510" s="8">
        <f t="shared" si="30"/>
        <v>73147</v>
      </c>
      <c r="B510" s="14" t="str">
        <f t="shared" si="31"/>
        <v>2017111420197</v>
      </c>
      <c r="C510" s="8" t="str">
        <f t="shared" si="34"/>
        <v>20171114</v>
      </c>
      <c r="D510" s="4">
        <v>2017</v>
      </c>
      <c r="E510" s="4">
        <v>11</v>
      </c>
      <c r="F510" s="4">
        <v>14</v>
      </c>
      <c r="G510" s="4">
        <v>20</v>
      </c>
      <c r="H510" s="4">
        <v>19</v>
      </c>
      <c r="I510" s="4">
        <v>7</v>
      </c>
      <c r="J510" s="4">
        <v>509</v>
      </c>
      <c r="K510" s="4" t="s">
        <v>37</v>
      </c>
      <c r="L510" s="8" t="e">
        <f>IF(#REF!=#REF!,IF(K510="Stroke",IF(K511="Stroke",IF((J511-J510)&lt;0,1000+J511-J510,J511-J510),""),""),"")</f>
        <v>#REF!</v>
      </c>
      <c r="M510" s="4" t="s">
        <v>21</v>
      </c>
      <c r="N510" s="4" t="s">
        <v>27</v>
      </c>
      <c r="O510" s="4">
        <v>5</v>
      </c>
      <c r="P510" s="8" t="e">
        <f>IF(#REF!=#REF!,IF(K510="Stroke",IF(K511="Stroke",IF(#REF!=#REF!,IF(Q510=Q511,IF((J511-J510)&lt;0,1000+J511-J510-O510,J511-J510-O510),""),""),""),""),"")</f>
        <v>#REF!</v>
      </c>
      <c r="Q510" s="4">
        <v>1</v>
      </c>
      <c r="R510" s="8" t="e">
        <f>IF(#REF!&lt;&gt;#REF!,COUNTIFS($K$112:$K$1378,$K$112,#REF!,#REF!),"")</f>
        <v>#REF!</v>
      </c>
      <c r="S510" s="8" t="e">
        <f>IF(AND(#REF!&lt;&gt;#REF!,#REF!=#REF!,M510="positive",M511="negative"),1,"")</f>
        <v>#REF!</v>
      </c>
      <c r="T510" s="8" t="e">
        <f>IF(AND(#REF!=#REF!,K:K="stroke",M:M="positive",S510&lt;&gt;"1"),1,"")</f>
        <v>#REF!</v>
      </c>
      <c r="U510" s="8" t="e">
        <f>IF((AND(R510&lt;&gt;"",W510&lt;&gt;1,K:K="stroke",M:M="negative",#REF!=#REF!)),IF(W510&lt;&gt;0,"",1),"")</f>
        <v>#REF!</v>
      </c>
      <c r="V510" s="8" t="e">
        <f t="shared" si="36"/>
        <v>#REF!</v>
      </c>
      <c r="W510" s="8" t="e">
        <f>IF(#REF!&lt;&gt;#REF!,COUNTIFS($K$112:$K$1378,"up",#REF!,#REF!),"")</f>
        <v>#REF!</v>
      </c>
      <c r="X510" s="8" t="e">
        <f>IF(#REF!&lt;&gt;#REF!,COUNTIFS($K$112:$K$1378,"SRS",#REF!,#REF!),"")</f>
        <v>#REF!</v>
      </c>
      <c r="Y510" s="8" t="e">
        <f>IF(R510&lt;&gt;"",IF(R510=1,"",COUNTIFS($O$112:$O$1378,"&gt;40",#REF!,#REF!)),"")</f>
        <v>#REF!</v>
      </c>
    </row>
    <row r="511" spans="1:34" x14ac:dyDescent="0.25">
      <c r="A511" s="8">
        <f t="shared" si="30"/>
        <v>73147</v>
      </c>
      <c r="B511" s="14" t="str">
        <f t="shared" si="31"/>
        <v>2017111420197</v>
      </c>
      <c r="C511" s="8" t="str">
        <f t="shared" si="34"/>
        <v>20171114</v>
      </c>
      <c r="D511" s="4">
        <v>2017</v>
      </c>
      <c r="E511" s="4">
        <v>11</v>
      </c>
      <c r="F511" s="4">
        <v>14</v>
      </c>
      <c r="G511" s="4">
        <v>20</v>
      </c>
      <c r="H511" s="4">
        <v>19</v>
      </c>
      <c r="I511" s="4">
        <v>7</v>
      </c>
      <c r="J511" s="4">
        <v>544</v>
      </c>
      <c r="K511" s="4" t="s">
        <v>37</v>
      </c>
      <c r="L511" s="8" t="e">
        <f>IF(#REF!=#REF!,IF(K511="Stroke",IF(K512="Stroke",IF((J512-J511)&lt;0,1000+J512-J511,J512-J511),""),""),"")</f>
        <v>#REF!</v>
      </c>
      <c r="M511" s="4" t="s">
        <v>21</v>
      </c>
      <c r="N511" s="4" t="s">
        <v>27</v>
      </c>
      <c r="O511" s="4">
        <v>4</v>
      </c>
      <c r="P511" s="8" t="e">
        <f>IF(#REF!=#REF!,IF(K511="Stroke",IF(K512="Stroke",IF(#REF!=#REF!,IF(Q511=Q512,IF((J512-J511)&lt;0,1000+J512-J511-O511,J512-J511-O511),""),""),""),""),"")</f>
        <v>#REF!</v>
      </c>
      <c r="Q511" s="4">
        <v>1</v>
      </c>
      <c r="R511" s="8" t="e">
        <f>IF(#REF!&lt;&gt;#REF!,COUNTIFS($K$112:$K$1378,$K$112,#REF!,#REF!),"")</f>
        <v>#REF!</v>
      </c>
      <c r="S511" s="8" t="e">
        <f>IF(AND(#REF!&lt;&gt;#REF!,#REF!=#REF!,M511="positive",M512="negative"),1,"")</f>
        <v>#REF!</v>
      </c>
      <c r="T511" s="8" t="e">
        <f>IF(AND(#REF!=#REF!,K:K="stroke",M:M="positive",S511&lt;&gt;"1"),1,"")</f>
        <v>#REF!</v>
      </c>
      <c r="U511" s="8" t="e">
        <f>IF((AND(R511&lt;&gt;"",W511&lt;&gt;1,K:K="stroke",M:M="negative",#REF!=#REF!)),IF(W511&lt;&gt;0,"",1),"")</f>
        <v>#REF!</v>
      </c>
      <c r="V511" s="8" t="e">
        <f t="shared" si="36"/>
        <v>#REF!</v>
      </c>
      <c r="W511" s="8" t="e">
        <f>IF(#REF!&lt;&gt;#REF!,COUNTIFS($K$112:$K$1378,"up",#REF!,#REF!),"")</f>
        <v>#REF!</v>
      </c>
      <c r="X511" s="8" t="e">
        <f>IF(#REF!&lt;&gt;#REF!,COUNTIFS($K$112:$K$1378,"SRS",#REF!,#REF!),"")</f>
        <v>#REF!</v>
      </c>
      <c r="Y511" s="8" t="e">
        <f>IF(R511&lt;&gt;"",IF(R511=1,"",COUNTIFS($O$112:$O$1378,"&gt;40",#REF!,#REF!)),"")</f>
        <v>#REF!</v>
      </c>
    </row>
    <row r="512" spans="1:34" x14ac:dyDescent="0.25">
      <c r="A512" s="8">
        <f t="shared" si="30"/>
        <v>73147</v>
      </c>
      <c r="B512" s="14" t="str">
        <f t="shared" si="31"/>
        <v>2017111420197</v>
      </c>
      <c r="C512" s="8" t="str">
        <f t="shared" si="34"/>
        <v>20171114</v>
      </c>
      <c r="D512" s="4">
        <v>2017</v>
      </c>
      <c r="E512" s="4">
        <v>11</v>
      </c>
      <c r="F512" s="4">
        <v>14</v>
      </c>
      <c r="G512" s="4">
        <v>20</v>
      </c>
      <c r="H512" s="4">
        <v>19</v>
      </c>
      <c r="I512" s="4">
        <v>7</v>
      </c>
      <c r="J512" s="4">
        <v>637</v>
      </c>
      <c r="K512" s="4" t="s">
        <v>37</v>
      </c>
      <c r="L512" s="8" t="e">
        <f>IF(#REF!=#REF!,IF(K512="Stroke",IF(K513="Stroke",IF((J513-J512)&lt;0,1000+J513-J512,J513-J512),""),""),"")</f>
        <v>#REF!</v>
      </c>
      <c r="M512" s="4" t="s">
        <v>21</v>
      </c>
      <c r="N512" s="4" t="s">
        <v>27</v>
      </c>
      <c r="O512" s="4">
        <v>16</v>
      </c>
      <c r="P512" s="8" t="e">
        <f>IF(#REF!=#REF!,IF(K512="Stroke",IF(K513="Stroke",IF(#REF!=#REF!,IF(Q512=Q513,IF((J513-J512)&lt;0,1000+J513-J512-O512,J513-J512-O512),""),""),""),""),"")</f>
        <v>#REF!</v>
      </c>
      <c r="Q512" s="4">
        <v>1</v>
      </c>
      <c r="R512" s="8" t="e">
        <f>IF(#REF!&lt;&gt;#REF!,COUNTIFS($K$112:$K$1378,$K$112,#REF!,#REF!),"")</f>
        <v>#REF!</v>
      </c>
      <c r="S512" s="8" t="e">
        <f>IF(AND(#REF!&lt;&gt;#REF!,#REF!=#REF!,M512="positive",M513="negative"),1,"")</f>
        <v>#REF!</v>
      </c>
      <c r="T512" s="8" t="e">
        <f>IF(AND(#REF!=#REF!,K:K="stroke",M:M="positive",S512&lt;&gt;"1"),1,"")</f>
        <v>#REF!</v>
      </c>
      <c r="U512" s="8" t="e">
        <f>IF((AND(R512&lt;&gt;"",W512&lt;&gt;1,K:K="stroke",M:M="negative",#REF!=#REF!)),IF(W512&lt;&gt;0,"",1),"")</f>
        <v>#REF!</v>
      </c>
      <c r="V512" s="8" t="e">
        <f t="shared" si="36"/>
        <v>#REF!</v>
      </c>
      <c r="W512" s="8" t="e">
        <f>IF(#REF!&lt;&gt;#REF!,COUNTIFS($K$112:$K$1378,"up",#REF!,#REF!),"")</f>
        <v>#REF!</v>
      </c>
      <c r="X512" s="8" t="e">
        <f>IF(#REF!&lt;&gt;#REF!,COUNTIFS($K$112:$K$1378,"SRS",#REF!,#REF!),"")</f>
        <v>#REF!</v>
      </c>
      <c r="Y512" s="8" t="e">
        <f>IF(R512&lt;&gt;"",IF(R512=1,"",COUNTIFS($O$112:$O$1378,"&gt;40",#REF!,#REF!)),"")</f>
        <v>#REF!</v>
      </c>
    </row>
    <row r="513" spans="1:34" x14ac:dyDescent="0.25">
      <c r="A513" s="8">
        <f t="shared" ref="A513:A576" si="37">I513+(H513*60)+(G513*3600)</f>
        <v>73147</v>
      </c>
      <c r="B513" s="14" t="str">
        <f t="shared" ref="B513:B576" si="38">CONCATENATE(D513,E513,F513,G513,H513,I513)</f>
        <v>2017111420197</v>
      </c>
      <c r="C513" s="8" t="str">
        <f t="shared" si="34"/>
        <v>20171114</v>
      </c>
      <c r="D513" s="4">
        <v>2017</v>
      </c>
      <c r="E513" s="4">
        <v>11</v>
      </c>
      <c r="F513" s="4">
        <v>14</v>
      </c>
      <c r="G513" s="4">
        <v>20</v>
      </c>
      <c r="H513" s="4">
        <v>19</v>
      </c>
      <c r="I513" s="4">
        <v>7</v>
      </c>
      <c r="J513" s="4">
        <v>703</v>
      </c>
      <c r="K513" s="4" t="s">
        <v>37</v>
      </c>
      <c r="L513" s="8" t="e">
        <f>IF(#REF!=#REF!,IF(K513="Stroke",IF(K514="Stroke",IF((J514-J513)&lt;0,1000+J514-J513,J514-J513),""),""),"")</f>
        <v>#REF!</v>
      </c>
      <c r="M513" s="4" t="s">
        <v>21</v>
      </c>
      <c r="N513" s="4" t="s">
        <v>27</v>
      </c>
      <c r="O513" s="4">
        <v>3</v>
      </c>
      <c r="P513" s="8" t="e">
        <f>IF(#REF!=#REF!,IF(K513="Stroke",IF(K514="Stroke",IF(#REF!=#REF!,IF(Q513=Q514,IF((J514-J513)&lt;0,1000+J514-J513-O513,J514-J513-O513),""),""),""),""),"")</f>
        <v>#REF!</v>
      </c>
      <c r="Q513" s="4">
        <v>1</v>
      </c>
      <c r="R513" s="8" t="e">
        <f>IF(#REF!&lt;&gt;#REF!,COUNTIFS($K$112:$K$1378,$K$112,#REF!,#REF!),"")</f>
        <v>#REF!</v>
      </c>
      <c r="S513" s="8" t="e">
        <f>IF(AND(#REF!&lt;&gt;#REF!,#REF!=#REF!,M513="positive",M514="negative"),1,"")</f>
        <v>#REF!</v>
      </c>
      <c r="T513" s="8" t="e">
        <f>IF(AND(#REF!=#REF!,K:K="stroke",M:M="positive",S513&lt;&gt;"1"),1,"")</f>
        <v>#REF!</v>
      </c>
      <c r="U513" s="8" t="e">
        <f>IF((AND(R513&lt;&gt;"",W513&lt;&gt;1,K:K="stroke",M:M="negative",#REF!=#REF!)),IF(W513&lt;&gt;0,"",1),"")</f>
        <v>#REF!</v>
      </c>
      <c r="V513" s="8" t="e">
        <f t="shared" si="36"/>
        <v>#REF!</v>
      </c>
      <c r="W513" s="8" t="e">
        <f>IF(#REF!&lt;&gt;#REF!,COUNTIFS($K$112:$K$1378,"up",#REF!,#REF!),"")</f>
        <v>#REF!</v>
      </c>
      <c r="X513" s="8" t="e">
        <f>IF(#REF!&lt;&gt;#REF!,COUNTIFS($K$112:$K$1378,"SRS",#REF!,#REF!),"")</f>
        <v>#REF!</v>
      </c>
      <c r="Y513" s="8" t="e">
        <f>IF(R513&lt;&gt;"",IF(R513=1,"",COUNTIFS($O$112:$O$1378,"&gt;40",#REF!,#REF!)),"")</f>
        <v>#REF!</v>
      </c>
    </row>
    <row r="514" spans="1:34" s="7" customFormat="1" x14ac:dyDescent="0.25">
      <c r="A514" s="8">
        <f t="shared" si="37"/>
        <v>73147</v>
      </c>
      <c r="B514" s="14" t="str">
        <f t="shared" si="38"/>
        <v>2017111420197</v>
      </c>
      <c r="C514" s="8" t="str">
        <f t="shared" si="34"/>
        <v>20171114</v>
      </c>
      <c r="D514" s="4">
        <v>2017</v>
      </c>
      <c r="E514" s="4">
        <v>11</v>
      </c>
      <c r="F514" s="4">
        <v>14</v>
      </c>
      <c r="G514" s="4">
        <v>20</v>
      </c>
      <c r="H514" s="4">
        <v>19</v>
      </c>
      <c r="I514" s="4">
        <v>7</v>
      </c>
      <c r="J514" s="4">
        <v>724</v>
      </c>
      <c r="K514" s="4" t="s">
        <v>37</v>
      </c>
      <c r="L514" s="8" t="e">
        <f>IF(#REF!=#REF!,IF(K514="Stroke",IF(K515="Stroke",IF((J515-J514)&lt;0,1000+J515-J514,J515-J514),""),""),"")</f>
        <v>#REF!</v>
      </c>
      <c r="M514" s="4" t="s">
        <v>21</v>
      </c>
      <c r="N514" s="4" t="s">
        <v>27</v>
      </c>
      <c r="O514" s="4">
        <v>2</v>
      </c>
      <c r="P514" s="8" t="e">
        <f>IF(#REF!=#REF!,IF(K514="Stroke",IF(K515="Stroke",IF(#REF!=#REF!,IF(Q514=Q515,IF((J515-J514)&lt;0,1000+J515-J514-O514,J515-J514-O514),""),""),""),""),"")</f>
        <v>#REF!</v>
      </c>
      <c r="Q514" s="4">
        <v>1</v>
      </c>
      <c r="R514" s="8" t="e">
        <f>IF(#REF!&lt;&gt;#REF!,COUNTIFS($K$112:$K$1378,$K$112,#REF!,#REF!),"")</f>
        <v>#REF!</v>
      </c>
      <c r="S514" s="8" t="e">
        <f>IF(AND(#REF!&lt;&gt;#REF!,#REF!=#REF!,M514="positive",M515="negative"),1,"")</f>
        <v>#REF!</v>
      </c>
      <c r="T514" s="8" t="e">
        <f>IF(AND(#REF!=#REF!,K:K="stroke",M:M="positive",S514&lt;&gt;"1"),1,"")</f>
        <v>#REF!</v>
      </c>
      <c r="U514" s="8" t="e">
        <f>IF((AND(R514&lt;&gt;"",W514&lt;&gt;1,K:K="stroke",M:M="negative",#REF!=#REF!)),IF(W514&lt;&gt;0,"",1),"")</f>
        <v>#REF!</v>
      </c>
      <c r="V514" s="8" t="e">
        <f t="shared" si="36"/>
        <v>#REF!</v>
      </c>
      <c r="W514" s="8" t="e">
        <f>IF(#REF!&lt;&gt;#REF!,COUNTIFS($K$112:$K$1378,"up",#REF!,#REF!),"")</f>
        <v>#REF!</v>
      </c>
      <c r="X514" s="8" t="e">
        <f>IF(#REF!&lt;&gt;#REF!,COUNTIFS($K$112:$K$1378,"SRS",#REF!,#REF!),"")</f>
        <v>#REF!</v>
      </c>
      <c r="Y514" s="8" t="e">
        <f>IF(R514&lt;&gt;"",IF(R514=1,"",COUNTIFS($O$112:$O$1378,"&gt;40",#REF!,#REF!)),"")</f>
        <v>#REF!</v>
      </c>
      <c r="Z514" s="4"/>
      <c r="AA514" s="4"/>
      <c r="AB514" s="4"/>
      <c r="AC514" s="4"/>
      <c r="AD514" s="4"/>
      <c r="AE514" s="4"/>
      <c r="AF514" s="4"/>
      <c r="AG514" s="4"/>
      <c r="AH514" s="4"/>
    </row>
    <row r="515" spans="1:34" s="7" customFormat="1" x14ac:dyDescent="0.25">
      <c r="A515" s="8">
        <f t="shared" si="37"/>
        <v>73147</v>
      </c>
      <c r="B515" s="14" t="str">
        <f t="shared" si="38"/>
        <v>2017111420197</v>
      </c>
      <c r="C515" s="8" t="str">
        <f t="shared" si="34"/>
        <v>20171114</v>
      </c>
      <c r="D515" s="4">
        <v>2017</v>
      </c>
      <c r="E515" s="4">
        <v>11</v>
      </c>
      <c r="F515" s="4">
        <v>14</v>
      </c>
      <c r="G515" s="4">
        <v>20</v>
      </c>
      <c r="H515" s="4">
        <v>19</v>
      </c>
      <c r="I515" s="4">
        <v>7</v>
      </c>
      <c r="J515" s="4">
        <v>789</v>
      </c>
      <c r="K515" s="4" t="s">
        <v>37</v>
      </c>
      <c r="L515" s="8" t="e">
        <f>IF(#REF!=#REF!,IF(K515="Stroke",IF(K516="Stroke",IF((J516-J515)&lt;0,1000+J516-J515,J516-J515),""),""),"")</f>
        <v>#REF!</v>
      </c>
      <c r="M515" s="4" t="s">
        <v>21</v>
      </c>
      <c r="N515" s="4" t="s">
        <v>27</v>
      </c>
      <c r="O515" s="4">
        <v>7</v>
      </c>
      <c r="P515" s="8" t="e">
        <f>IF(#REF!=#REF!,IF(K515="Stroke",IF(K516="Stroke",IF(#REF!=#REF!,IF(Q515=Q516,IF((J516-J515)&lt;0,1000+J516-J515-O515,J516-J515-O515),""),""),""),""),"")</f>
        <v>#REF!</v>
      </c>
      <c r="Q515" s="4">
        <v>1</v>
      </c>
      <c r="R515" s="8" t="e">
        <f>IF(#REF!&lt;&gt;#REF!,COUNTIFS($K$112:$K$1378,$K$112,#REF!,#REF!),"")</f>
        <v>#REF!</v>
      </c>
      <c r="S515" s="8" t="e">
        <f>IF(AND(#REF!&lt;&gt;#REF!,#REF!=#REF!,M515="positive",M516="negative"),1,"")</f>
        <v>#REF!</v>
      </c>
      <c r="T515" s="8" t="e">
        <f>IF(AND(#REF!=#REF!,K:K="stroke",M:M="positive",S515&lt;&gt;"1"),1,"")</f>
        <v>#REF!</v>
      </c>
      <c r="U515" s="8" t="e">
        <f>IF((AND(R515&lt;&gt;"",W515&lt;&gt;1,K:K="stroke",M:M="negative",#REF!=#REF!)),IF(W515&lt;&gt;0,"",1),"")</f>
        <v>#REF!</v>
      </c>
      <c r="V515" s="8" t="e">
        <f t="shared" si="36"/>
        <v>#REF!</v>
      </c>
      <c r="W515" s="8" t="e">
        <f>IF(#REF!&lt;&gt;#REF!,COUNTIFS($K$112:$K$1378,"up",#REF!,#REF!),"")</f>
        <v>#REF!</v>
      </c>
      <c r="X515" s="8" t="e">
        <f>IF(#REF!&lt;&gt;#REF!,COUNTIFS($K$112:$K$1378,"SRS",#REF!,#REF!),"")</f>
        <v>#REF!</v>
      </c>
      <c r="Y515" s="8" t="e">
        <f>IF(R515&lt;&gt;"",IF(R515=1,"",COUNTIFS($O$112:$O$1378,"&gt;40",#REF!,#REF!)),"")</f>
        <v>#REF!</v>
      </c>
      <c r="Z515" s="4"/>
      <c r="AA515" s="4"/>
      <c r="AB515" s="4"/>
      <c r="AC515" s="4"/>
      <c r="AD515" s="4"/>
      <c r="AE515" s="4"/>
      <c r="AF515" s="4"/>
      <c r="AG515" s="4"/>
      <c r="AH515" s="4"/>
    </row>
    <row r="516" spans="1:34" s="7" customFormat="1" x14ac:dyDescent="0.25">
      <c r="A516" s="7">
        <f t="shared" si="37"/>
        <v>73179</v>
      </c>
      <c r="B516" s="11" t="str">
        <f t="shared" si="38"/>
        <v>20171114201939</v>
      </c>
      <c r="C516" s="7" t="str">
        <f t="shared" si="34"/>
        <v>20171114</v>
      </c>
      <c r="D516" s="7">
        <v>2017</v>
      </c>
      <c r="E516" s="7">
        <v>11</v>
      </c>
      <c r="F516" s="7">
        <v>14</v>
      </c>
      <c r="G516" s="7">
        <v>20</v>
      </c>
      <c r="H516" s="7">
        <v>19</v>
      </c>
      <c r="I516" s="7">
        <v>39</v>
      </c>
      <c r="J516" s="7">
        <v>411</v>
      </c>
      <c r="K516" s="7" t="s">
        <v>37</v>
      </c>
      <c r="L516" s="7" t="e">
        <f>IF(#REF!=#REF!,IF(K516="Stroke",IF(K517="Stroke",IF((J517-J516)&lt;0,1000+J517-J516,J517-J516),""),""),"")</f>
        <v>#REF!</v>
      </c>
      <c r="M516" s="7" t="s">
        <v>21</v>
      </c>
      <c r="N516" s="7" t="s">
        <v>27</v>
      </c>
      <c r="O516" s="7">
        <v>7</v>
      </c>
      <c r="P516" s="7" t="e">
        <f>IF(#REF!=#REF!,IF(K516="Stroke",IF(K517="Stroke",IF(#REF!=#REF!,IF(Q516=Q517,IF((J517-J516)&lt;0,1000+J517-J516-O516,J517-J516-O516),""),""),""),""),"")</f>
        <v>#REF!</v>
      </c>
      <c r="Q516" s="7">
        <v>1</v>
      </c>
      <c r="R516" s="7" t="e">
        <f>IF(#REF!&lt;&gt;#REF!,COUNTIFS($K$112:$K$1378,$K$112,#REF!,#REF!),"")</f>
        <v>#REF!</v>
      </c>
      <c r="S516" s="7" t="e">
        <f>IF(AND(#REF!&lt;&gt;#REF!,#REF!=#REF!,M516="positive",M517="negative"),1,"")</f>
        <v>#REF!</v>
      </c>
      <c r="T516" s="7" t="e">
        <f>IF(AND(#REF!=#REF!,K:K="stroke",M:M="positive",S516&lt;&gt;"1"),1,"")</f>
        <v>#REF!</v>
      </c>
      <c r="U516" s="7" t="e">
        <f>IF((AND(R516&lt;&gt;"",W516&lt;&gt;1,K:K="stroke",M:M="negative",#REF!=#REF!)),IF(W516&lt;&gt;0,"",1),"")</f>
        <v>#REF!</v>
      </c>
      <c r="V516" s="7" t="e">
        <f t="shared" si="36"/>
        <v>#REF!</v>
      </c>
      <c r="W516" s="7" t="e">
        <f>IF(#REF!&lt;&gt;#REF!,COUNTIFS($K$112:$K$1378,"up",#REF!,#REF!),"")</f>
        <v>#REF!</v>
      </c>
      <c r="X516" s="7" t="e">
        <f>IF(#REF!&lt;&gt;#REF!,COUNTIFS($K$112:$K$1378,"SRS",#REF!,#REF!),"")</f>
        <v>#REF!</v>
      </c>
      <c r="Y516" s="7" t="e">
        <f>IF(R516&lt;&gt;"",IF(R516=1,"",COUNTIFS($O$112:$O$1378,"&gt;40",#REF!,#REF!)),"")</f>
        <v>#REF!</v>
      </c>
    </row>
    <row r="517" spans="1:34" s="7" customFormat="1" x14ac:dyDescent="0.25">
      <c r="A517" s="8">
        <f t="shared" si="37"/>
        <v>73179</v>
      </c>
      <c r="B517" s="14" t="str">
        <f t="shared" si="38"/>
        <v>20171114201939</v>
      </c>
      <c r="C517" s="8" t="str">
        <f t="shared" si="34"/>
        <v>20171114</v>
      </c>
      <c r="D517" s="4">
        <v>2017</v>
      </c>
      <c r="E517" s="4">
        <v>11</v>
      </c>
      <c r="F517" s="4">
        <v>14</v>
      </c>
      <c r="G517" s="4">
        <v>20</v>
      </c>
      <c r="H517" s="4">
        <v>19</v>
      </c>
      <c r="I517" s="4">
        <v>39</v>
      </c>
      <c r="J517" s="4">
        <v>455</v>
      </c>
      <c r="K517" s="4" t="s">
        <v>37</v>
      </c>
      <c r="L517" s="8" t="e">
        <f>IF(#REF!=#REF!,IF(K517="Stroke",IF(K518="Stroke",IF((J518-J517)&lt;0,1000+J518-J517,J518-J517),""),""),"")</f>
        <v>#REF!</v>
      </c>
      <c r="M517" s="4" t="s">
        <v>21</v>
      </c>
      <c r="N517" s="4" t="s">
        <v>27</v>
      </c>
      <c r="O517" s="4">
        <v>186</v>
      </c>
      <c r="P517" s="8" t="e">
        <f>IF(#REF!=#REF!,IF(K517="Stroke",IF(K518="Stroke",IF(#REF!=#REF!,IF(Q517=Q518,IF((J518-J517)&lt;0,1000+J518-J517-O517,J518-J517-O517),""),""),""),""),"")</f>
        <v>#REF!</v>
      </c>
      <c r="Q517" s="4">
        <v>1</v>
      </c>
      <c r="R517" s="8" t="e">
        <f>IF(#REF!&lt;&gt;#REF!,COUNTIFS($K$112:$K$1378,$K$112,#REF!,#REF!),"")</f>
        <v>#REF!</v>
      </c>
      <c r="S517" s="8" t="e">
        <f>IF(AND(#REF!&lt;&gt;#REF!,#REF!=#REF!,M517="positive",M518="negative"),1,"")</f>
        <v>#REF!</v>
      </c>
      <c r="T517" s="8" t="e">
        <f>IF(AND(#REF!=#REF!,K:K="stroke",M:M="positive",S517&lt;&gt;"1"),1,"")</f>
        <v>#REF!</v>
      </c>
      <c r="U517" s="8" t="e">
        <f>IF((AND(R517&lt;&gt;"",W517&lt;&gt;1,K:K="stroke",M:M="negative",#REF!=#REF!)),IF(W517&lt;&gt;0,"",1),"")</f>
        <v>#REF!</v>
      </c>
      <c r="V517" s="8" t="e">
        <f t="shared" si="36"/>
        <v>#REF!</v>
      </c>
      <c r="W517" s="8" t="e">
        <f>IF(#REF!&lt;&gt;#REF!,COUNTIFS($K$112:$K$1378,"up",#REF!,#REF!),"")</f>
        <v>#REF!</v>
      </c>
      <c r="X517" s="8" t="e">
        <f>IF(#REF!&lt;&gt;#REF!,COUNTIFS($K$112:$K$1378,"SRS",#REF!,#REF!),"")</f>
        <v>#REF!</v>
      </c>
      <c r="Y517" s="8" t="e">
        <f>IF(R517&lt;&gt;"",IF(R517=1,"",COUNTIFS($O$112:$O$1378,"&gt;40",#REF!,#REF!)),"")</f>
        <v>#REF!</v>
      </c>
      <c r="Z517" s="4"/>
      <c r="AA517" s="4"/>
      <c r="AB517" s="4"/>
      <c r="AC517" s="4"/>
      <c r="AD517" s="4"/>
      <c r="AE517" s="4"/>
      <c r="AF517" s="4"/>
      <c r="AG517" s="4"/>
      <c r="AH517" s="4"/>
    </row>
    <row r="518" spans="1:34" x14ac:dyDescent="0.25">
      <c r="A518" s="8">
        <f t="shared" si="37"/>
        <v>73180</v>
      </c>
      <c r="B518" s="14" t="str">
        <f t="shared" si="38"/>
        <v>20171114201940</v>
      </c>
      <c r="C518" s="8" t="str">
        <f t="shared" si="34"/>
        <v>20171114</v>
      </c>
      <c r="D518" s="4">
        <v>2017</v>
      </c>
      <c r="E518" s="4">
        <v>11</v>
      </c>
      <c r="F518" s="4">
        <v>14</v>
      </c>
      <c r="G518" s="4">
        <v>20</v>
      </c>
      <c r="H518" s="4">
        <v>19</v>
      </c>
      <c r="I518" s="4">
        <v>40</v>
      </c>
      <c r="J518" s="26">
        <v>1</v>
      </c>
      <c r="K518" s="4" t="s">
        <v>37</v>
      </c>
      <c r="L518" s="8" t="e">
        <f>IF(#REF!=#REF!,IF(K518="Stroke",IF(K519="Stroke",IF((J519-J518)&lt;0,1000+J519-J518,J519-J518),""),""),"")</f>
        <v>#REF!</v>
      </c>
      <c r="M518" s="4" t="s">
        <v>21</v>
      </c>
      <c r="N518" s="4" t="s">
        <v>27</v>
      </c>
      <c r="O518" s="4">
        <v>190</v>
      </c>
      <c r="P518" s="8" t="e">
        <f>IF(#REF!=#REF!,IF(K518="Stroke",IF(K519="Stroke",IF(#REF!=#REF!,IF(Q518=Q519,IF((J519-J518)&lt;0,1000+J519-J518-O518,J519-J518-O518),""),""),""),""),"")</f>
        <v>#REF!</v>
      </c>
      <c r="Q518" s="4">
        <v>1</v>
      </c>
      <c r="R518" s="8" t="e">
        <f>IF(#REF!&lt;&gt;#REF!,COUNTIFS($K$112:$K$1378,$K$112,#REF!,#REF!),"")</f>
        <v>#REF!</v>
      </c>
      <c r="S518" s="8" t="e">
        <f>IF(AND(#REF!&lt;&gt;#REF!,#REF!=#REF!,M518="positive",M519="negative"),1,"")</f>
        <v>#REF!</v>
      </c>
      <c r="T518" s="8" t="e">
        <f>IF(AND(#REF!=#REF!,K:K="stroke",M:M="positive",S518&lt;&gt;"1"),1,"")</f>
        <v>#REF!</v>
      </c>
      <c r="U518" s="8" t="e">
        <f>IF((AND(R518&lt;&gt;"",W518&lt;&gt;1,K:K="stroke",M:M="negative",#REF!=#REF!)),IF(W518&lt;&gt;0,"",1),"")</f>
        <v>#REF!</v>
      </c>
      <c r="V518" s="8" t="e">
        <f t="shared" si="36"/>
        <v>#REF!</v>
      </c>
      <c r="W518" s="8" t="e">
        <f>IF(#REF!&lt;&gt;#REF!,COUNTIFS($K$112:$K$1378,"up",#REF!,#REF!),"")</f>
        <v>#REF!</v>
      </c>
      <c r="X518" s="8" t="e">
        <f>IF(#REF!&lt;&gt;#REF!,COUNTIFS($K$112:$K$1378,"SRS",#REF!,#REF!),"")</f>
        <v>#REF!</v>
      </c>
      <c r="Y518" s="8" t="e">
        <f>IF(R518&lt;&gt;"",IF(R518=1,"",COUNTIFS($O$112:$O$1378,"&gt;40",#REF!,#REF!)),"")</f>
        <v>#REF!</v>
      </c>
    </row>
    <row r="519" spans="1:34" x14ac:dyDescent="0.25">
      <c r="A519" s="7">
        <f t="shared" si="37"/>
        <v>73193</v>
      </c>
      <c r="B519" s="11" t="str">
        <f t="shared" si="38"/>
        <v>20171114201953</v>
      </c>
      <c r="C519" s="7" t="str">
        <f t="shared" si="34"/>
        <v>20171114</v>
      </c>
      <c r="D519" s="7">
        <v>2017</v>
      </c>
      <c r="E519" s="7">
        <v>11</v>
      </c>
      <c r="F519" s="7">
        <v>14</v>
      </c>
      <c r="G519" s="7">
        <v>20</v>
      </c>
      <c r="H519" s="7">
        <v>19</v>
      </c>
      <c r="I519" s="7">
        <v>53</v>
      </c>
      <c r="J519" s="7">
        <v>334</v>
      </c>
      <c r="K519" s="7" t="s">
        <v>37</v>
      </c>
      <c r="L519" s="7" t="e">
        <f>IF(#REF!=#REF!,IF(K519="Stroke",IF(K520="Stroke",IF((J520-J519)&lt;0,1000+J520-J519,J520-J519),""),""),"")</f>
        <v>#REF!</v>
      </c>
      <c r="M519" s="7" t="s">
        <v>21</v>
      </c>
      <c r="N519" s="7" t="s">
        <v>27</v>
      </c>
      <c r="O519" s="7">
        <v>6</v>
      </c>
      <c r="P519" s="7" t="e">
        <f>IF(#REF!=#REF!,IF(K519="Stroke",IF(K520="Stroke",IF(#REF!=#REF!,IF(Q519=Q520,IF((J520-J519)&lt;0,1000+J520-J519-O519,J520-J519-O519),""),""),""),""),"")</f>
        <v>#REF!</v>
      </c>
      <c r="Q519" s="7">
        <v>1</v>
      </c>
      <c r="R519" s="7" t="e">
        <f>IF(#REF!&lt;&gt;#REF!,COUNTIFS($K$112:$K$1378,$K$112,#REF!,#REF!),"")</f>
        <v>#REF!</v>
      </c>
      <c r="S519" s="7" t="e">
        <f>IF(AND(#REF!&lt;&gt;#REF!,#REF!=#REF!,M519="positive",M520="negative"),1,"")</f>
        <v>#REF!</v>
      </c>
      <c r="T519" s="7" t="e">
        <f>IF(AND(#REF!=#REF!,K:K="stroke",M:M="positive",S519&lt;&gt;"1"),1,"")</f>
        <v>#REF!</v>
      </c>
      <c r="U519" s="7" t="e">
        <f>IF((AND(R519&lt;&gt;"",W519&lt;&gt;1,K:K="stroke",M:M="negative",#REF!=#REF!)),IF(W519&lt;&gt;0,"",1),"")</f>
        <v>#REF!</v>
      </c>
      <c r="V519" s="7" t="e">
        <f t="shared" si="36"/>
        <v>#REF!</v>
      </c>
      <c r="W519" s="7" t="e">
        <f>IF(#REF!&lt;&gt;#REF!,COUNTIFS($K$112:$K$1378,"up",#REF!,#REF!),"")</f>
        <v>#REF!</v>
      </c>
      <c r="X519" s="7" t="e">
        <f>IF(#REF!&lt;&gt;#REF!,COUNTIFS($K$112:$K$1378,"SRS",#REF!,#REF!),"")</f>
        <v>#REF!</v>
      </c>
      <c r="Y519" s="7" t="e">
        <f>IF(R519&lt;&gt;"",IF(R519=1,"",COUNTIFS($O$112:$O$1378,"&gt;40",#REF!,#REF!)),"")</f>
        <v>#REF!</v>
      </c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x14ac:dyDescent="0.25">
      <c r="A520" s="8">
        <f t="shared" si="37"/>
        <v>73193</v>
      </c>
      <c r="B520" s="14" t="str">
        <f t="shared" si="38"/>
        <v>20171114201953</v>
      </c>
      <c r="C520" s="8" t="str">
        <f t="shared" si="34"/>
        <v>20171114</v>
      </c>
      <c r="D520" s="4">
        <v>2017</v>
      </c>
      <c r="E520" s="4">
        <v>11</v>
      </c>
      <c r="F520" s="4">
        <v>14</v>
      </c>
      <c r="G520" s="4">
        <v>20</v>
      </c>
      <c r="H520" s="4">
        <v>19</v>
      </c>
      <c r="I520" s="4">
        <v>53</v>
      </c>
      <c r="J520" s="4">
        <v>354</v>
      </c>
      <c r="K520" s="4" t="s">
        <v>37</v>
      </c>
      <c r="L520" s="8" t="e">
        <f>IF(#REF!=#REF!,IF(K520="Stroke",IF(K521="Stroke",IF((J521-J520)&lt;0,1000+J521-J520,J521-J520),""),""),"")</f>
        <v>#REF!</v>
      </c>
      <c r="M520" s="4" t="s">
        <v>21</v>
      </c>
      <c r="N520" s="4" t="s">
        <v>27</v>
      </c>
      <c r="O520" s="4">
        <v>2</v>
      </c>
      <c r="P520" s="8" t="e">
        <f>IF(#REF!=#REF!,IF(K520="Stroke",IF(K521="Stroke",IF(#REF!=#REF!,IF(Q520=Q521,IF((J521-J520)&lt;0,1000+J521-J520-O520,J521-J520-O520),""),""),""),""),"")</f>
        <v>#REF!</v>
      </c>
      <c r="Q520" s="4">
        <v>1</v>
      </c>
      <c r="R520" s="8" t="e">
        <f>IF(#REF!&lt;&gt;#REF!,COUNTIFS($K$112:$K$1378,$K$112,#REF!,#REF!),"")</f>
        <v>#REF!</v>
      </c>
      <c r="S520" s="8" t="e">
        <f>IF(AND(#REF!&lt;&gt;#REF!,#REF!=#REF!,M520="positive",M521="negative"),1,"")</f>
        <v>#REF!</v>
      </c>
      <c r="T520" s="8" t="e">
        <f>IF(AND(#REF!=#REF!,K:K="stroke",M:M="positive",S520&lt;&gt;"1"),1,"")</f>
        <v>#REF!</v>
      </c>
      <c r="U520" s="8" t="e">
        <f>IF((AND(R520&lt;&gt;"",W520&lt;&gt;1,K:K="stroke",M:M="negative",#REF!=#REF!)),IF(W520&lt;&gt;0,"",1),"")</f>
        <v>#REF!</v>
      </c>
      <c r="V520" s="8" t="e">
        <f t="shared" si="36"/>
        <v>#REF!</v>
      </c>
      <c r="W520" s="8" t="e">
        <f>IF(#REF!&lt;&gt;#REF!,COUNTIFS($K$112:$K$1378,"up",#REF!,#REF!),"")</f>
        <v>#REF!</v>
      </c>
      <c r="X520" s="8" t="e">
        <f>IF(#REF!&lt;&gt;#REF!,COUNTIFS($K$112:$K$1378,"SRS",#REF!,#REF!),"")</f>
        <v>#REF!</v>
      </c>
      <c r="Y520" s="8" t="e">
        <f>IF(R520&lt;&gt;"",IF(R520=1,"",COUNTIFS($O$112:$O$1378,"&gt;40",#REF!,#REF!)),"")</f>
        <v>#REF!</v>
      </c>
    </row>
    <row r="521" spans="1:34" x14ac:dyDescent="0.25">
      <c r="A521" s="8">
        <f t="shared" si="37"/>
        <v>73193</v>
      </c>
      <c r="B521" s="14" t="str">
        <f t="shared" si="38"/>
        <v>20171114201953</v>
      </c>
      <c r="C521" s="8" t="str">
        <f t="shared" si="34"/>
        <v>20171114</v>
      </c>
      <c r="D521" s="4">
        <v>2017</v>
      </c>
      <c r="E521" s="4">
        <v>11</v>
      </c>
      <c r="F521" s="4">
        <v>14</v>
      </c>
      <c r="G521" s="4">
        <v>20</v>
      </c>
      <c r="H521" s="4">
        <v>19</v>
      </c>
      <c r="I521" s="4">
        <v>53</v>
      </c>
      <c r="J521" s="4">
        <v>386</v>
      </c>
      <c r="K521" s="4" t="s">
        <v>37</v>
      </c>
      <c r="L521" s="8" t="e">
        <f>IF(#REF!=#REF!,IF(K521="Stroke",IF(K522="Stroke",IF((J522-J521)&lt;0,1000+J522-J521,J522-J521),""),""),"")</f>
        <v>#REF!</v>
      </c>
      <c r="M521" s="4" t="s">
        <v>21</v>
      </c>
      <c r="N521" s="4" t="s">
        <v>27</v>
      </c>
      <c r="O521" s="4">
        <v>4</v>
      </c>
      <c r="P521" s="8" t="e">
        <f>IF(#REF!=#REF!,IF(K521="Stroke",IF(K522="Stroke",IF(#REF!=#REF!,IF(Q521=Q522,IF((J522-J521)&lt;0,1000+J522-J521-O521,J522-J521-O521),""),""),""),""),"")</f>
        <v>#REF!</v>
      </c>
      <c r="Q521" s="4">
        <v>1</v>
      </c>
      <c r="R521" s="8" t="e">
        <f>IF(#REF!&lt;&gt;#REF!,COUNTIFS($K$112:$K$1378,$K$112,#REF!,#REF!),"")</f>
        <v>#REF!</v>
      </c>
      <c r="S521" s="8" t="e">
        <f>IF(AND(#REF!&lt;&gt;#REF!,#REF!=#REF!,M521="positive",M522="negative"),1,"")</f>
        <v>#REF!</v>
      </c>
      <c r="T521" s="8" t="e">
        <f>IF(AND(#REF!=#REF!,K:K="stroke",M:M="positive",S521&lt;&gt;"1"),1,"")</f>
        <v>#REF!</v>
      </c>
      <c r="U521" s="8" t="e">
        <f>IF((AND(R521&lt;&gt;"",W521&lt;&gt;1,K:K="stroke",M:M="negative",#REF!=#REF!)),IF(W521&lt;&gt;0,"",1),"")</f>
        <v>#REF!</v>
      </c>
      <c r="V521" s="8" t="e">
        <f t="shared" si="36"/>
        <v>#REF!</v>
      </c>
      <c r="W521" s="8" t="e">
        <f>IF(#REF!&lt;&gt;#REF!,COUNTIFS($K$112:$K$1378,"up",#REF!,#REF!),"")</f>
        <v>#REF!</v>
      </c>
      <c r="X521" s="8" t="e">
        <f>IF(#REF!&lt;&gt;#REF!,COUNTIFS($K$112:$K$1378,"SRS",#REF!,#REF!),"")</f>
        <v>#REF!</v>
      </c>
      <c r="Y521" s="8" t="e">
        <f>IF(R521&lt;&gt;"",IF(R521=1,"",COUNTIFS($O$112:$O$1378,"&gt;40",#REF!,#REF!)),"")</f>
        <v>#REF!</v>
      </c>
    </row>
    <row r="522" spans="1:34" x14ac:dyDescent="0.25">
      <c r="A522" s="8">
        <f t="shared" si="37"/>
        <v>73193</v>
      </c>
      <c r="B522" s="14" t="str">
        <f t="shared" si="38"/>
        <v>20171114201953</v>
      </c>
      <c r="C522" s="8" t="str">
        <f t="shared" si="34"/>
        <v>20171114</v>
      </c>
      <c r="D522" s="4">
        <v>2017</v>
      </c>
      <c r="E522" s="4">
        <v>11</v>
      </c>
      <c r="F522" s="4">
        <v>14</v>
      </c>
      <c r="G522" s="4">
        <v>20</v>
      </c>
      <c r="H522" s="4">
        <v>19</v>
      </c>
      <c r="I522" s="4">
        <v>53</v>
      </c>
      <c r="J522" s="4">
        <v>410</v>
      </c>
      <c r="K522" s="4" t="s">
        <v>37</v>
      </c>
      <c r="L522" s="8" t="e">
        <f>IF(#REF!=#REF!,IF(K522="Stroke",IF(K523="Stroke",IF((J523-J522)&lt;0,1000+J523-J522,J523-J522),""),""),"")</f>
        <v>#REF!</v>
      </c>
      <c r="M522" s="4" t="s">
        <v>21</v>
      </c>
      <c r="N522" s="4" t="s">
        <v>27</v>
      </c>
      <c r="O522" s="4">
        <v>2</v>
      </c>
      <c r="P522" s="8" t="e">
        <f>IF(#REF!=#REF!,IF(K522="Stroke",IF(K523="Stroke",IF(#REF!=#REF!,IF(Q522=Q523,IF((J523-J522)&lt;0,1000+J523-J522-O522,J523-J522-O522),""),""),""),""),"")</f>
        <v>#REF!</v>
      </c>
      <c r="Q522" s="4">
        <v>1</v>
      </c>
      <c r="R522" s="8" t="e">
        <f>IF(#REF!&lt;&gt;#REF!,COUNTIFS($K$112:$K$1378,$K$112,#REF!,#REF!),"")</f>
        <v>#REF!</v>
      </c>
      <c r="S522" s="8" t="e">
        <f>IF(AND(#REF!&lt;&gt;#REF!,#REF!=#REF!,M522="positive",M523="negative"),1,"")</f>
        <v>#REF!</v>
      </c>
      <c r="T522" s="8" t="e">
        <f>IF(AND(#REF!=#REF!,K:K="stroke",M:M="positive",S522&lt;&gt;"1"),1,"")</f>
        <v>#REF!</v>
      </c>
      <c r="U522" s="8" t="e">
        <f>IF((AND(R522&lt;&gt;"",W522&lt;&gt;1,K:K="stroke",M:M="negative",#REF!=#REF!)),IF(W522&lt;&gt;0,"",1),"")</f>
        <v>#REF!</v>
      </c>
      <c r="V522" s="8" t="e">
        <f t="shared" si="36"/>
        <v>#REF!</v>
      </c>
      <c r="W522" s="8" t="e">
        <f>IF(#REF!&lt;&gt;#REF!,COUNTIFS($K$112:$K$1378,"up",#REF!,#REF!),"")</f>
        <v>#REF!</v>
      </c>
      <c r="X522" s="8" t="e">
        <f>IF(#REF!&lt;&gt;#REF!,COUNTIFS($K$112:$K$1378,"SRS",#REF!,#REF!),"")</f>
        <v>#REF!</v>
      </c>
      <c r="Y522" s="8" t="e">
        <f>IF(R522&lt;&gt;"",IF(R522=1,"",COUNTIFS($O$112:$O$1378,"&gt;40",#REF!,#REF!)),"")</f>
        <v>#REF!</v>
      </c>
    </row>
    <row r="523" spans="1:34" x14ac:dyDescent="0.25">
      <c r="A523" s="8">
        <f t="shared" si="37"/>
        <v>73193</v>
      </c>
      <c r="B523" s="14" t="str">
        <f t="shared" si="38"/>
        <v>20171114201953</v>
      </c>
      <c r="C523" s="8" t="str">
        <f t="shared" si="34"/>
        <v>20171114</v>
      </c>
      <c r="D523" s="4">
        <v>2017</v>
      </c>
      <c r="E523" s="4">
        <v>11</v>
      </c>
      <c r="F523" s="4">
        <v>14</v>
      </c>
      <c r="G523" s="4">
        <v>20</v>
      </c>
      <c r="H523" s="4">
        <v>19</v>
      </c>
      <c r="I523" s="4">
        <v>53</v>
      </c>
      <c r="J523" s="4">
        <v>421</v>
      </c>
      <c r="K523" s="4" t="s">
        <v>37</v>
      </c>
      <c r="L523" s="8" t="e">
        <f>IF(#REF!=#REF!,IF(K523="Stroke",IF(K524="Stroke",IF((J524-J523)&lt;0,1000+J524-J523,J524-J523),""),""),"")</f>
        <v>#REF!</v>
      </c>
      <c r="M523" s="4" t="s">
        <v>21</v>
      </c>
      <c r="N523" s="4" t="s">
        <v>27</v>
      </c>
      <c r="O523" s="4">
        <v>1</v>
      </c>
      <c r="P523" s="8" t="e">
        <f>IF(#REF!=#REF!,IF(K523="Stroke",IF(K524="Stroke",IF(#REF!=#REF!,IF(Q523=Q524,IF((J524-J523)&lt;0,1000+J524-J523-O523,J524-J523-O523),""),""),""),""),"")</f>
        <v>#REF!</v>
      </c>
      <c r="Q523" s="4">
        <v>1</v>
      </c>
      <c r="R523" s="8" t="e">
        <f>IF(#REF!&lt;&gt;#REF!,COUNTIFS($K$112:$K$1378,$K$112,#REF!,#REF!),"")</f>
        <v>#REF!</v>
      </c>
      <c r="S523" s="8" t="e">
        <f>IF(AND(#REF!&lt;&gt;#REF!,#REF!=#REF!,M523="positive",M524="negative"),1,"")</f>
        <v>#REF!</v>
      </c>
      <c r="T523" s="8" t="e">
        <f>IF(AND(#REF!=#REF!,K:K="stroke",M:M="positive",S523&lt;&gt;"1"),1,"")</f>
        <v>#REF!</v>
      </c>
      <c r="U523" s="8" t="e">
        <f>IF((AND(R523&lt;&gt;"",W523&lt;&gt;1,K:K="stroke",M:M="negative",#REF!=#REF!)),IF(W523&lt;&gt;0,"",1),"")</f>
        <v>#REF!</v>
      </c>
      <c r="V523" s="8" t="e">
        <f t="shared" si="36"/>
        <v>#REF!</v>
      </c>
      <c r="W523" s="8" t="e">
        <f>IF(#REF!&lt;&gt;#REF!,COUNTIFS($K$112:$K$1378,"up",#REF!,#REF!),"")</f>
        <v>#REF!</v>
      </c>
      <c r="X523" s="8" t="e">
        <f>IF(#REF!&lt;&gt;#REF!,COUNTIFS($K$112:$K$1378,"SRS",#REF!,#REF!),"")</f>
        <v>#REF!</v>
      </c>
      <c r="Y523" s="8" t="e">
        <f>IF(R523&lt;&gt;"",IF(R523=1,"",COUNTIFS($O$112:$O$1378,"&gt;40",#REF!,#REF!)),"")</f>
        <v>#REF!</v>
      </c>
    </row>
    <row r="524" spans="1:34" x14ac:dyDescent="0.25">
      <c r="A524" s="8">
        <f t="shared" si="37"/>
        <v>73193</v>
      </c>
      <c r="B524" s="14" t="str">
        <f t="shared" si="38"/>
        <v>20171114201953</v>
      </c>
      <c r="C524" s="8" t="str">
        <f t="shared" si="34"/>
        <v>20171114</v>
      </c>
      <c r="D524" s="4">
        <v>2017</v>
      </c>
      <c r="E524" s="4">
        <v>11</v>
      </c>
      <c r="F524" s="4">
        <v>14</v>
      </c>
      <c r="G524" s="4">
        <v>20</v>
      </c>
      <c r="H524" s="4">
        <v>19</v>
      </c>
      <c r="I524" s="4">
        <v>53</v>
      </c>
      <c r="J524" s="4">
        <v>468</v>
      </c>
      <c r="K524" s="4" t="s">
        <v>37</v>
      </c>
      <c r="L524" s="8" t="e">
        <f>IF(#REF!=#REF!,IF(K524="Stroke",IF(K525="Stroke",IF((J525-J524)&lt;0,1000+J525-J524,J525-J524),""),""),"")</f>
        <v>#REF!</v>
      </c>
      <c r="M524" s="4" t="s">
        <v>21</v>
      </c>
      <c r="N524" s="4" t="s">
        <v>27</v>
      </c>
      <c r="O524" s="4">
        <v>4</v>
      </c>
      <c r="P524" s="8" t="e">
        <f>IF(#REF!=#REF!,IF(K524="Stroke",IF(K525="Stroke",IF(#REF!=#REF!,IF(Q524=Q525,IF((J525-J524)&lt;0,1000+J525-J524-O524,J525-J524-O524),""),""),""),""),"")</f>
        <v>#REF!</v>
      </c>
      <c r="Q524" s="4">
        <v>1</v>
      </c>
      <c r="R524" s="8" t="e">
        <f>IF(#REF!&lt;&gt;#REF!,COUNTIFS($K$112:$K$1378,$K$112,#REF!,#REF!),"")</f>
        <v>#REF!</v>
      </c>
      <c r="S524" s="8" t="e">
        <f>IF(AND(#REF!&lt;&gt;#REF!,#REF!=#REF!,M524="positive",M525="negative"),1,"")</f>
        <v>#REF!</v>
      </c>
      <c r="T524" s="8" t="e">
        <f>IF(AND(#REF!=#REF!,K:K="stroke",M:M="positive",S524&lt;&gt;"1"),1,"")</f>
        <v>#REF!</v>
      </c>
      <c r="U524" s="8" t="e">
        <f>IF((AND(R524&lt;&gt;"",W524&lt;&gt;1,K:K="stroke",M:M="negative",#REF!=#REF!)),IF(W524&lt;&gt;0,"",1),"")</f>
        <v>#REF!</v>
      </c>
      <c r="V524" s="8" t="e">
        <f t="shared" si="36"/>
        <v>#REF!</v>
      </c>
      <c r="W524" s="8" t="e">
        <f>IF(#REF!&lt;&gt;#REF!,COUNTIFS($K$112:$K$1378,"up",#REF!,#REF!),"")</f>
        <v>#REF!</v>
      </c>
      <c r="X524" s="8" t="e">
        <f>IF(#REF!&lt;&gt;#REF!,COUNTIFS($K$112:$K$1378,"SRS",#REF!,#REF!),"")</f>
        <v>#REF!</v>
      </c>
      <c r="Y524" s="8" t="e">
        <f>IF(R524&lt;&gt;"",IF(R524=1,"",COUNTIFS($O$112:$O$1378,"&gt;40",#REF!,#REF!)),"")</f>
        <v>#REF!</v>
      </c>
    </row>
    <row r="525" spans="1:34" x14ac:dyDescent="0.25">
      <c r="A525" s="8">
        <f t="shared" si="37"/>
        <v>73193</v>
      </c>
      <c r="B525" s="14" t="str">
        <f t="shared" si="38"/>
        <v>20171114201953</v>
      </c>
      <c r="C525" s="8" t="str">
        <f t="shared" si="34"/>
        <v>20171114</v>
      </c>
      <c r="D525" s="4">
        <v>2017</v>
      </c>
      <c r="E525" s="4">
        <v>11</v>
      </c>
      <c r="F525" s="4">
        <v>14</v>
      </c>
      <c r="G525" s="4">
        <v>20</v>
      </c>
      <c r="H525" s="4">
        <v>19</v>
      </c>
      <c r="I525" s="4">
        <v>53</v>
      </c>
      <c r="J525" s="4">
        <v>503</v>
      </c>
      <c r="K525" s="4" t="s">
        <v>37</v>
      </c>
      <c r="L525" s="8" t="e">
        <f>IF(#REF!=#REF!,IF(K525="Stroke",IF(K526="Stroke",IF((J526-J525)&lt;0,1000+J526-J525,J526-J525),""),""),"")</f>
        <v>#REF!</v>
      </c>
      <c r="M525" s="4" t="s">
        <v>21</v>
      </c>
      <c r="N525" s="4" t="s">
        <v>27</v>
      </c>
      <c r="O525" s="4">
        <v>2</v>
      </c>
      <c r="P525" s="8" t="e">
        <f>IF(#REF!=#REF!,IF(K525="Stroke",IF(K526="Stroke",IF(#REF!=#REF!,IF(Q525=Q526,IF((J526-J525)&lt;0,1000+J526-J525-O525,J526-J525-O525),""),""),""),""),"")</f>
        <v>#REF!</v>
      </c>
      <c r="Q525" s="4">
        <v>1</v>
      </c>
      <c r="R525" s="8" t="e">
        <f>IF(#REF!&lt;&gt;#REF!,COUNTIFS($K$112:$K$1378,$K$112,#REF!,#REF!),"")</f>
        <v>#REF!</v>
      </c>
      <c r="S525" s="8" t="e">
        <f>IF(AND(#REF!&lt;&gt;#REF!,#REF!=#REF!,M525="positive",M526="negative"),1,"")</f>
        <v>#REF!</v>
      </c>
      <c r="T525" s="8" t="e">
        <f>IF(AND(#REF!=#REF!,K:K="stroke",M:M="positive",S525&lt;&gt;"1"),1,"")</f>
        <v>#REF!</v>
      </c>
      <c r="U525" s="8" t="e">
        <f>IF((AND(R525&lt;&gt;"",W525&lt;&gt;1,K:K="stroke",M:M="negative",#REF!=#REF!)),IF(W525&lt;&gt;0,"",1),"")</f>
        <v>#REF!</v>
      </c>
      <c r="V525" s="8" t="e">
        <f t="shared" si="36"/>
        <v>#REF!</v>
      </c>
      <c r="W525" s="8" t="e">
        <f>IF(#REF!&lt;&gt;#REF!,COUNTIFS($K$112:$K$1378,"up",#REF!,#REF!),"")</f>
        <v>#REF!</v>
      </c>
      <c r="X525" s="8" t="e">
        <f>IF(#REF!&lt;&gt;#REF!,COUNTIFS($K$112:$K$1378,"SRS",#REF!,#REF!),"")</f>
        <v>#REF!</v>
      </c>
      <c r="Y525" s="8" t="e">
        <f>IF(R525&lt;&gt;"",IF(R525=1,"",COUNTIFS($O$112:$O$1378,"&gt;40",#REF!,#REF!)),"")</f>
        <v>#REF!</v>
      </c>
    </row>
    <row r="526" spans="1:34" x14ac:dyDescent="0.25">
      <c r="A526" s="8">
        <f t="shared" si="37"/>
        <v>73193</v>
      </c>
      <c r="B526" s="14" t="str">
        <f t="shared" si="38"/>
        <v>20171114201953</v>
      </c>
      <c r="C526" s="8" t="str">
        <f t="shared" si="34"/>
        <v>20171114</v>
      </c>
      <c r="D526" s="4">
        <v>2017</v>
      </c>
      <c r="E526" s="4">
        <v>11</v>
      </c>
      <c r="F526" s="4">
        <v>14</v>
      </c>
      <c r="G526" s="4">
        <v>20</v>
      </c>
      <c r="H526" s="4">
        <v>19</v>
      </c>
      <c r="I526" s="4">
        <v>53</v>
      </c>
      <c r="J526" s="4">
        <v>532</v>
      </c>
      <c r="K526" s="4" t="s">
        <v>37</v>
      </c>
      <c r="L526" s="8" t="e">
        <f>IF(#REF!=#REF!,IF(K526="Stroke",IF(K527="Stroke",IF((J527-J526)&lt;0,1000+J527-J526,J527-J526),""),""),"")</f>
        <v>#REF!</v>
      </c>
      <c r="M526" s="4" t="s">
        <v>21</v>
      </c>
      <c r="N526" s="4" t="s">
        <v>27</v>
      </c>
      <c r="O526" s="4">
        <v>2</v>
      </c>
      <c r="P526" s="8" t="e">
        <f>IF(#REF!=#REF!,IF(K526="Stroke",IF(K527="Stroke",IF(#REF!=#REF!,IF(Q526=Q527,IF((J527-J526)&lt;0,1000+J527-J526-O526,J527-J526-O526),""),""),""),""),"")</f>
        <v>#REF!</v>
      </c>
      <c r="Q526" s="4">
        <v>1</v>
      </c>
      <c r="R526" s="8" t="e">
        <f>IF(#REF!&lt;&gt;#REF!,COUNTIFS($K$112:$K$1378,$K$112,#REF!,#REF!),"")</f>
        <v>#REF!</v>
      </c>
      <c r="S526" s="8" t="e">
        <f>IF(AND(#REF!&lt;&gt;#REF!,#REF!=#REF!,M526="positive",M527="negative"),1,"")</f>
        <v>#REF!</v>
      </c>
      <c r="T526" s="8" t="e">
        <f>IF(AND(#REF!=#REF!,K:K="stroke",M:M="positive",S526&lt;&gt;"1"),1,"")</f>
        <v>#REF!</v>
      </c>
      <c r="U526" s="8" t="e">
        <f>IF((AND(R526&lt;&gt;"",W526&lt;&gt;1,K:K="stroke",M:M="negative",#REF!=#REF!)),IF(W526&lt;&gt;0,"",1),"")</f>
        <v>#REF!</v>
      </c>
      <c r="V526" s="8" t="e">
        <f t="shared" si="36"/>
        <v>#REF!</v>
      </c>
      <c r="W526" s="8" t="e">
        <f>IF(#REF!&lt;&gt;#REF!,COUNTIFS($K$112:$K$1378,"up",#REF!,#REF!),"")</f>
        <v>#REF!</v>
      </c>
      <c r="X526" s="8" t="e">
        <f>IF(#REF!&lt;&gt;#REF!,COUNTIFS($K$112:$K$1378,"SRS",#REF!,#REF!),"")</f>
        <v>#REF!</v>
      </c>
      <c r="Y526" s="8" t="e">
        <f>IF(R526&lt;&gt;"",IF(R526=1,"",COUNTIFS($O$112:$O$1378,"&gt;40",#REF!,#REF!)),"")</f>
        <v>#REF!</v>
      </c>
    </row>
    <row r="527" spans="1:34" x14ac:dyDescent="0.25">
      <c r="A527" s="8">
        <f t="shared" si="37"/>
        <v>73193</v>
      </c>
      <c r="B527" s="14" t="str">
        <f t="shared" si="38"/>
        <v>20171114201953</v>
      </c>
      <c r="C527" s="8" t="str">
        <f t="shared" si="34"/>
        <v>20171114</v>
      </c>
      <c r="D527" s="4">
        <v>2017</v>
      </c>
      <c r="E527" s="4">
        <v>11</v>
      </c>
      <c r="F527" s="4">
        <v>14</v>
      </c>
      <c r="G527" s="4">
        <v>20</v>
      </c>
      <c r="H527" s="4">
        <v>19</v>
      </c>
      <c r="I527" s="4">
        <v>53</v>
      </c>
      <c r="J527" s="4">
        <v>550</v>
      </c>
      <c r="K527" s="4" t="s">
        <v>37</v>
      </c>
      <c r="L527" s="8" t="e">
        <f>IF(#REF!=#REF!,IF(K527="Stroke",IF(K528="Stroke",IF((J528-J527)&lt;0,1000+J528-J527,J528-J527),""),""),"")</f>
        <v>#REF!</v>
      </c>
      <c r="M527" s="4" t="s">
        <v>21</v>
      </c>
      <c r="N527" s="4" t="s">
        <v>27</v>
      </c>
      <c r="O527" s="4">
        <v>753</v>
      </c>
      <c r="P527" s="8" t="e">
        <f>IF(#REF!=#REF!,IF(K527="Stroke",IF(K528="Stroke",IF(#REF!=#REF!,IF(Q527=Q528,IF((J528-J527)&lt;0,1000+J528-J527-O527,J528-J527-O527),""),""),""),""),"")</f>
        <v>#REF!</v>
      </c>
      <c r="Q527" s="4">
        <v>1</v>
      </c>
      <c r="R527" s="8" t="e">
        <f>IF(#REF!&lt;&gt;#REF!,COUNTIFS($K$112:$K$1378,$K$112,#REF!,#REF!),"")</f>
        <v>#REF!</v>
      </c>
      <c r="S527" s="8" t="e">
        <f>IF(AND(#REF!&lt;&gt;#REF!,#REF!=#REF!,M527="positive",M528="negative"),1,"")</f>
        <v>#REF!</v>
      </c>
      <c r="T527" s="8" t="e">
        <f>IF(AND(#REF!=#REF!,K:K="stroke",M:M="positive",S527&lt;&gt;"1"),1,"")</f>
        <v>#REF!</v>
      </c>
      <c r="U527" s="8" t="e">
        <f>IF((AND(R527&lt;&gt;"",W527&lt;&gt;1,K:K="stroke",M:M="negative",#REF!=#REF!)),IF(W527&lt;&gt;0,"",1),"")</f>
        <v>#REF!</v>
      </c>
      <c r="V527" s="8" t="e">
        <f t="shared" si="36"/>
        <v>#REF!</v>
      </c>
      <c r="W527" s="8" t="e">
        <f>IF(#REF!&lt;&gt;#REF!,COUNTIFS($K$112:$K$1378,"up",#REF!,#REF!),"")</f>
        <v>#REF!</v>
      </c>
      <c r="X527" s="8" t="e">
        <f>IF(#REF!&lt;&gt;#REF!,COUNTIFS($K$112:$K$1378,"SRS",#REF!,#REF!),"")</f>
        <v>#REF!</v>
      </c>
      <c r="Y527" s="8" t="e">
        <f>IF(R527&lt;&gt;"",IF(R527=1,"",COUNTIFS($O$112:$O$1378,"&gt;40",#REF!,#REF!)),"")</f>
        <v>#REF!</v>
      </c>
    </row>
    <row r="528" spans="1:34" x14ac:dyDescent="0.25">
      <c r="A528" s="8">
        <f t="shared" si="37"/>
        <v>73193</v>
      </c>
      <c r="B528" s="14" t="str">
        <f t="shared" si="38"/>
        <v>20171114201953</v>
      </c>
      <c r="C528" s="8" t="str">
        <f t="shared" si="34"/>
        <v>20171114</v>
      </c>
      <c r="D528" s="4">
        <v>2017</v>
      </c>
      <c r="E528" s="4">
        <v>11</v>
      </c>
      <c r="F528" s="4">
        <v>14</v>
      </c>
      <c r="G528" s="4">
        <v>20</v>
      </c>
      <c r="H528" s="4">
        <v>19</v>
      </c>
      <c r="I528" s="4">
        <v>53</v>
      </c>
      <c r="J528" s="4">
        <v>555</v>
      </c>
      <c r="K528" s="4" t="s">
        <v>29</v>
      </c>
      <c r="L528" s="8" t="e">
        <f>IF(#REF!=#REF!,IF(K528="Stroke",IF(K529="Stroke",IF((J529-J528)&lt;0,1000+J529-J528,J529-J528),""),""),"")</f>
        <v>#REF!</v>
      </c>
      <c r="M528" s="4" t="s">
        <v>21</v>
      </c>
      <c r="N528" s="4" t="s">
        <v>27</v>
      </c>
      <c r="O528" s="4">
        <v>0</v>
      </c>
      <c r="P528" s="8" t="e">
        <f>IF(#REF!=#REF!,IF(K528="Stroke",IF(K529="Stroke",IF(#REF!=#REF!,IF(Q528=Q529,IF((J529-J528)&lt;0,1000+J529-J528-O528,J529-J528-O528),""),""),""),""),"")</f>
        <v>#REF!</v>
      </c>
      <c r="Q528" s="4">
        <v>1</v>
      </c>
      <c r="R528" s="8" t="e">
        <f>IF(#REF!&lt;&gt;#REF!,COUNTIFS($K$112:$K$1378,$K$112,#REF!,#REF!),"")</f>
        <v>#REF!</v>
      </c>
      <c r="S528" s="8" t="e">
        <f>IF(AND(#REF!&lt;&gt;#REF!,#REF!=#REF!,M528="positive",M529="negative"),1,"")</f>
        <v>#REF!</v>
      </c>
      <c r="T528" s="8" t="e">
        <f>IF(AND(#REF!=#REF!,K:K="stroke",M:M="positive",S528&lt;&gt;"1"),1,"")</f>
        <v>#REF!</v>
      </c>
      <c r="U528" s="8" t="e">
        <f>IF((AND(R528&lt;&gt;"",W528&lt;&gt;1,K:K="stroke",M:M="negative",#REF!=#REF!)),IF(W528&lt;&gt;0,"",1),"")</f>
        <v>#REF!</v>
      </c>
      <c r="V528" s="8" t="e">
        <f t="shared" si="36"/>
        <v>#REF!</v>
      </c>
      <c r="W528" s="8" t="e">
        <f>IF(#REF!&lt;&gt;#REF!,COUNTIFS($K$112:$K$1378,"up",#REF!,#REF!),"")</f>
        <v>#REF!</v>
      </c>
      <c r="X528" s="8" t="e">
        <f>IF(#REF!&lt;&gt;#REF!,COUNTIFS($K$112:$K$1378,"SRS",#REF!,#REF!),"")</f>
        <v>#REF!</v>
      </c>
      <c r="Y528" s="8" t="e">
        <f>IF(R528&lt;&gt;"",IF(R528=1,"",COUNTIFS($O$112:$O$1378,"&gt;40",#REF!,#REF!)),"")</f>
        <v>#REF!</v>
      </c>
    </row>
    <row r="529" spans="1:34" x14ac:dyDescent="0.25">
      <c r="A529" s="8">
        <f t="shared" si="37"/>
        <v>73194</v>
      </c>
      <c r="B529" s="14" t="str">
        <f t="shared" si="38"/>
        <v>20171114201954</v>
      </c>
      <c r="C529" s="8" t="str">
        <f t="shared" si="34"/>
        <v>20171114</v>
      </c>
      <c r="D529" s="4">
        <v>2017</v>
      </c>
      <c r="E529" s="4">
        <v>11</v>
      </c>
      <c r="F529" s="4">
        <v>14</v>
      </c>
      <c r="G529" s="4">
        <v>20</v>
      </c>
      <c r="H529" s="4">
        <v>19</v>
      </c>
      <c r="I529" s="4">
        <v>54</v>
      </c>
      <c r="J529" s="4">
        <v>18</v>
      </c>
      <c r="K529" s="4" t="s">
        <v>29</v>
      </c>
      <c r="L529" s="8" t="e">
        <f>IF(#REF!=#REF!,IF(K529="Stroke",IF(K530="Stroke",IF((J530-J529)&lt;0,1000+J530-J529,J530-J529),""),""),"")</f>
        <v>#REF!</v>
      </c>
      <c r="M529" s="4" t="s">
        <v>21</v>
      </c>
      <c r="N529" s="4" t="s">
        <v>27</v>
      </c>
      <c r="O529" s="4">
        <v>0</v>
      </c>
      <c r="P529" s="8" t="e">
        <f>IF(#REF!=#REF!,IF(K529="Stroke",IF(K530="Stroke",IF(#REF!=#REF!,IF(Q529=Q530,IF((J530-J529)&lt;0,1000+J530-J529-O529,J530-J529-O529),""),""),""),""),"")</f>
        <v>#REF!</v>
      </c>
      <c r="Q529" s="4">
        <v>1</v>
      </c>
      <c r="R529" s="8" t="e">
        <f>IF(#REF!&lt;&gt;#REF!,COUNTIFS($K$112:$K$1378,$K$112,#REF!,#REF!),"")</f>
        <v>#REF!</v>
      </c>
      <c r="S529" s="8" t="e">
        <f>IF(AND(#REF!&lt;&gt;#REF!,#REF!=#REF!,M529="positive",M530="negative"),1,"")</f>
        <v>#REF!</v>
      </c>
      <c r="T529" s="8" t="e">
        <f>IF(AND(#REF!=#REF!,K:K="stroke",M:M="positive",S529&lt;&gt;"1"),1,"")</f>
        <v>#REF!</v>
      </c>
      <c r="U529" s="8" t="e">
        <f>IF((AND(R529&lt;&gt;"",W529&lt;&gt;1,K:K="stroke",M:M="negative",#REF!=#REF!)),IF(W529&lt;&gt;0,"",1),"")</f>
        <v>#REF!</v>
      </c>
      <c r="V529" s="8" t="e">
        <f t="shared" si="36"/>
        <v>#REF!</v>
      </c>
      <c r="W529" s="8" t="e">
        <f>IF(#REF!&lt;&gt;#REF!,COUNTIFS($K$112:$K$1378,"up",#REF!,#REF!),"")</f>
        <v>#REF!</v>
      </c>
      <c r="X529" s="8" t="e">
        <f>IF(#REF!&lt;&gt;#REF!,COUNTIFS($K$112:$K$1378,"SRS",#REF!,#REF!),"")</f>
        <v>#REF!</v>
      </c>
      <c r="Y529" s="8" t="e">
        <f>IF(R529&lt;&gt;"",IF(R529=1,"",COUNTIFS($O$112:$O$1378,"&gt;40",#REF!,#REF!)),"")</f>
        <v>#REF!</v>
      </c>
    </row>
    <row r="530" spans="1:34" x14ac:dyDescent="0.25">
      <c r="A530" s="7">
        <f t="shared" si="37"/>
        <v>73212</v>
      </c>
      <c r="B530" s="11" t="str">
        <f t="shared" si="38"/>
        <v>20171114202012</v>
      </c>
      <c r="C530" s="7" t="str">
        <f t="shared" si="34"/>
        <v>20171114</v>
      </c>
      <c r="D530" s="7">
        <v>2017</v>
      </c>
      <c r="E530" s="7">
        <v>11</v>
      </c>
      <c r="F530" s="7">
        <v>14</v>
      </c>
      <c r="G530" s="7">
        <v>20</v>
      </c>
      <c r="H530" s="7">
        <v>20</v>
      </c>
      <c r="I530" s="7">
        <v>12</v>
      </c>
      <c r="J530" s="7">
        <v>262</v>
      </c>
      <c r="K530" s="7" t="s">
        <v>37</v>
      </c>
      <c r="L530" s="7" t="e">
        <f>IF(#REF!=#REF!,IF(K530="Stroke",IF(K531="Stroke",IF((J531-J530)&lt;0,1000+J531-J530,J531-J530),""),""),"")</f>
        <v>#REF!</v>
      </c>
      <c r="M530" s="7" t="s">
        <v>21</v>
      </c>
      <c r="N530" s="7" t="s">
        <v>27</v>
      </c>
      <c r="O530" s="7">
        <v>8</v>
      </c>
      <c r="P530" s="7" t="e">
        <f>IF(#REF!=#REF!,IF(K530="Stroke",IF(K531="Stroke",IF(#REF!=#REF!,IF(Q530=Q531,IF((J531-J530)&lt;0,1000+J531-J530-O530,J531-J530-O530),""),""),""),""),"")</f>
        <v>#REF!</v>
      </c>
      <c r="Q530" s="7">
        <v>1</v>
      </c>
      <c r="R530" s="7" t="e">
        <f>IF(#REF!&lt;&gt;#REF!,COUNTIFS($K$112:$K$1378,$K$112,#REF!,#REF!),"")</f>
        <v>#REF!</v>
      </c>
      <c r="S530" s="7" t="e">
        <f>IF(AND(#REF!&lt;&gt;#REF!,#REF!=#REF!,M530="positive",M531="negative"),1,"")</f>
        <v>#REF!</v>
      </c>
      <c r="T530" s="7" t="e">
        <f>IF(AND(#REF!=#REF!,K:K="stroke",M:M="positive",S530&lt;&gt;"1"),1,"")</f>
        <v>#REF!</v>
      </c>
      <c r="U530" s="7" t="e">
        <f>IF((AND(R530&lt;&gt;"",W530&lt;&gt;1,K:K="stroke",M:M="negative",#REF!=#REF!)),IF(W530&lt;&gt;0,"",1),"")</f>
        <v>#REF!</v>
      </c>
      <c r="V530" s="7" t="e">
        <f t="shared" si="36"/>
        <v>#REF!</v>
      </c>
      <c r="W530" s="7" t="e">
        <f>IF(#REF!&lt;&gt;#REF!,COUNTIFS($K$112:$K$1378,"up",#REF!,#REF!),"")</f>
        <v>#REF!</v>
      </c>
      <c r="X530" s="7" t="e">
        <f>IF(#REF!&lt;&gt;#REF!,COUNTIFS($K$112:$K$1378,"SRS",#REF!,#REF!),"")</f>
        <v>#REF!</v>
      </c>
      <c r="Y530" s="7" t="e">
        <f>IF(R530&lt;&gt;"",IF(R530=1,"",COUNTIFS($O$112:$O$1378,"&gt;40",#REF!,#REF!)),"")</f>
        <v>#REF!</v>
      </c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x14ac:dyDescent="0.25">
      <c r="A531" s="8">
        <f t="shared" si="37"/>
        <v>73212</v>
      </c>
      <c r="B531" s="14" t="str">
        <f t="shared" si="38"/>
        <v>20171114202012</v>
      </c>
      <c r="C531" s="8" t="str">
        <f t="shared" si="34"/>
        <v>20171114</v>
      </c>
      <c r="D531" s="4">
        <v>2017</v>
      </c>
      <c r="E531" s="4">
        <v>11</v>
      </c>
      <c r="F531" s="4">
        <v>14</v>
      </c>
      <c r="G531" s="4">
        <v>20</v>
      </c>
      <c r="H531" s="4">
        <v>20</v>
      </c>
      <c r="I531" s="4">
        <v>12</v>
      </c>
      <c r="J531" s="4">
        <v>321</v>
      </c>
      <c r="K531" s="4" t="s">
        <v>37</v>
      </c>
      <c r="L531" s="8" t="e">
        <f>IF(#REF!=#REF!,IF(K531="Stroke",IF(K532="Stroke",IF((J532-J531)&lt;0,1000+J532-J531,J532-J531),""),""),"")</f>
        <v>#REF!</v>
      </c>
      <c r="M531" s="4" t="s">
        <v>21</v>
      </c>
      <c r="N531" s="4" t="s">
        <v>27</v>
      </c>
      <c r="O531" s="4">
        <v>11</v>
      </c>
      <c r="P531" s="8" t="e">
        <f>IF(#REF!=#REF!,IF(K531="Stroke",IF(K532="Stroke",IF(#REF!=#REF!,IF(Q531=Q532,IF((J532-J531)&lt;0,1000+J532-J531-O531,J532-J531-O531),""),""),""),""),"")</f>
        <v>#REF!</v>
      </c>
      <c r="Q531" s="4">
        <v>1</v>
      </c>
      <c r="R531" s="8" t="e">
        <f>IF(#REF!&lt;&gt;#REF!,COUNTIFS($K$112:$K$1378,$K$112,#REF!,#REF!),"")</f>
        <v>#REF!</v>
      </c>
      <c r="S531" s="8" t="e">
        <f>IF(AND(#REF!&lt;&gt;#REF!,#REF!=#REF!,M531="positive",M532="negative"),1,"")</f>
        <v>#REF!</v>
      </c>
      <c r="T531" s="8" t="e">
        <f>IF(AND(#REF!=#REF!,K:K="stroke",M:M="positive",S531&lt;&gt;"1"),1,"")</f>
        <v>#REF!</v>
      </c>
      <c r="U531" s="8" t="e">
        <f>IF((AND(R531&lt;&gt;"",W531&lt;&gt;1,K:K="stroke",M:M="negative",#REF!=#REF!)),IF(W531&lt;&gt;0,"",1),"")</f>
        <v>#REF!</v>
      </c>
      <c r="V531" s="8" t="e">
        <f t="shared" si="36"/>
        <v>#REF!</v>
      </c>
      <c r="W531" s="8" t="e">
        <f>IF(#REF!&lt;&gt;#REF!,COUNTIFS($K$112:$K$1378,"up",#REF!,#REF!),"")</f>
        <v>#REF!</v>
      </c>
      <c r="X531" s="8" t="e">
        <f>IF(#REF!&lt;&gt;#REF!,COUNTIFS($K$112:$K$1378,"SRS",#REF!,#REF!),"")</f>
        <v>#REF!</v>
      </c>
      <c r="Y531" s="8" t="e">
        <f>IF(R531&lt;&gt;"",IF(R531=1,"",COUNTIFS($O$112:$O$1378,"&gt;40",#REF!,#REF!)),"")</f>
        <v>#REF!</v>
      </c>
    </row>
    <row r="532" spans="1:34" x14ac:dyDescent="0.25">
      <c r="A532" s="8">
        <f t="shared" si="37"/>
        <v>73212</v>
      </c>
      <c r="B532" s="14" t="str">
        <f t="shared" si="38"/>
        <v>20171114202012</v>
      </c>
      <c r="C532" s="8" t="str">
        <f t="shared" si="34"/>
        <v>20171114</v>
      </c>
      <c r="D532" s="4">
        <v>2017</v>
      </c>
      <c r="E532" s="4">
        <v>11</v>
      </c>
      <c r="F532" s="4">
        <v>14</v>
      </c>
      <c r="G532" s="4">
        <v>20</v>
      </c>
      <c r="H532" s="4">
        <v>20</v>
      </c>
      <c r="I532" s="4">
        <v>12</v>
      </c>
      <c r="J532" s="4">
        <v>382</v>
      </c>
      <c r="K532" s="4" t="s">
        <v>37</v>
      </c>
      <c r="L532" s="8" t="e">
        <f>IF(#REF!=#REF!,IF(K532="Stroke",IF(K533="Stroke",IF((J533-J532)&lt;0,1000+J533-J532,J533-J532),""),""),"")</f>
        <v>#REF!</v>
      </c>
      <c r="M532" s="4" t="s">
        <v>21</v>
      </c>
      <c r="N532" s="4" t="s">
        <v>27</v>
      </c>
      <c r="O532" s="4">
        <v>4</v>
      </c>
      <c r="P532" s="8" t="e">
        <f>IF(#REF!=#REF!,IF(K532="Stroke",IF(K533="Stroke",IF(#REF!=#REF!,IF(Q532=Q533,IF((J533-J532)&lt;0,1000+J533-J532-O532,J533-J532-O532),""),""),""),""),"")</f>
        <v>#REF!</v>
      </c>
      <c r="Q532" s="4">
        <v>1</v>
      </c>
      <c r="R532" s="8" t="e">
        <f>IF(#REF!&lt;&gt;#REF!,COUNTIFS($K$112:$K$1378,$K$112,#REF!,#REF!),"")</f>
        <v>#REF!</v>
      </c>
      <c r="S532" s="8" t="e">
        <f>IF(AND(#REF!&lt;&gt;#REF!,#REF!=#REF!,M532="positive",M533="negative"),1,"")</f>
        <v>#REF!</v>
      </c>
      <c r="T532" s="8" t="e">
        <f>IF(AND(#REF!=#REF!,K:K="stroke",M:M="positive",S532&lt;&gt;"1"),1,"")</f>
        <v>#REF!</v>
      </c>
      <c r="U532" s="8" t="e">
        <f>IF((AND(R532&lt;&gt;"",W532&lt;&gt;1,K:K="stroke",M:M="negative",#REF!=#REF!)),IF(W532&lt;&gt;0,"",1),"")</f>
        <v>#REF!</v>
      </c>
      <c r="V532" s="8" t="e">
        <f t="shared" si="36"/>
        <v>#REF!</v>
      </c>
      <c r="W532" s="8" t="e">
        <f>IF(#REF!&lt;&gt;#REF!,COUNTIFS($K$112:$K$1378,"up",#REF!,#REF!),"")</f>
        <v>#REF!</v>
      </c>
      <c r="X532" s="8" t="e">
        <f>IF(#REF!&lt;&gt;#REF!,COUNTIFS($K$112:$K$1378,"SRS",#REF!,#REF!),"")</f>
        <v>#REF!</v>
      </c>
      <c r="Y532" s="8" t="e">
        <f>IF(R532&lt;&gt;"",IF(R532=1,"",COUNTIFS($O$112:$O$1378,"&gt;40",#REF!,#REF!)),"")</f>
        <v>#REF!</v>
      </c>
    </row>
    <row r="533" spans="1:34" x14ac:dyDescent="0.25">
      <c r="A533" s="8">
        <f t="shared" si="37"/>
        <v>73212</v>
      </c>
      <c r="B533" s="14" t="str">
        <f t="shared" si="38"/>
        <v>20171114202012</v>
      </c>
      <c r="C533" s="8" t="str">
        <f t="shared" si="34"/>
        <v>20171114</v>
      </c>
      <c r="D533" s="4">
        <v>2017</v>
      </c>
      <c r="E533" s="4">
        <v>11</v>
      </c>
      <c r="F533" s="4">
        <v>14</v>
      </c>
      <c r="G533" s="4">
        <v>20</v>
      </c>
      <c r="H533" s="4">
        <v>20</v>
      </c>
      <c r="I533" s="4">
        <v>12</v>
      </c>
      <c r="J533" s="4">
        <v>447</v>
      </c>
      <c r="K533" s="4" t="s">
        <v>37</v>
      </c>
      <c r="L533" s="8" t="e">
        <f>IF(#REF!=#REF!,IF(K533="Stroke",IF(K534="Stroke",IF((J534-J533)&lt;0,1000+J534-J533,J534-J533),""),""),"")</f>
        <v>#REF!</v>
      </c>
      <c r="M533" s="4" t="s">
        <v>21</v>
      </c>
      <c r="N533" s="4" t="s">
        <v>27</v>
      </c>
      <c r="O533" s="4">
        <v>9</v>
      </c>
      <c r="P533" s="8" t="e">
        <f>IF(#REF!=#REF!,IF(K533="Stroke",IF(K534="Stroke",IF(#REF!=#REF!,IF(Q533=Q534,IF((J534-J533)&lt;0,1000+J534-J533-O533,J534-J533-O533),""),""),""),""),"")</f>
        <v>#REF!</v>
      </c>
      <c r="Q533" s="4">
        <v>1</v>
      </c>
      <c r="R533" s="8" t="e">
        <f>IF(#REF!&lt;&gt;#REF!,COUNTIFS($K$112:$K$1378,$K$112,#REF!,#REF!),"")</f>
        <v>#REF!</v>
      </c>
      <c r="S533" s="8" t="e">
        <f>IF(AND(#REF!&lt;&gt;#REF!,#REF!=#REF!,M533="positive",M534="negative"),1,"")</f>
        <v>#REF!</v>
      </c>
      <c r="T533" s="8" t="e">
        <f>IF(AND(#REF!=#REF!,K:K="stroke",M:M="positive",S533&lt;&gt;"1"),1,"")</f>
        <v>#REF!</v>
      </c>
      <c r="U533" s="8" t="e">
        <f>IF((AND(R533&lt;&gt;"",W533&lt;&gt;1,K:K="stroke",M:M="negative",#REF!=#REF!)),IF(W533&lt;&gt;0,"",1),"")</f>
        <v>#REF!</v>
      </c>
      <c r="V533" s="8" t="e">
        <f t="shared" si="36"/>
        <v>#REF!</v>
      </c>
      <c r="W533" s="8" t="e">
        <f>IF(#REF!&lt;&gt;#REF!,COUNTIFS($K$112:$K$1378,"up",#REF!,#REF!),"")</f>
        <v>#REF!</v>
      </c>
      <c r="X533" s="8" t="e">
        <f>IF(#REF!&lt;&gt;#REF!,COUNTIFS($K$112:$K$1378,"SRS",#REF!,#REF!),"")</f>
        <v>#REF!</v>
      </c>
      <c r="Y533" s="8" t="e">
        <f>IF(R533&lt;&gt;"",IF(R533=1,"",COUNTIFS($O$112:$O$1378,"&gt;40",#REF!,#REF!)),"")</f>
        <v>#REF!</v>
      </c>
    </row>
    <row r="534" spans="1:34" x14ac:dyDescent="0.25">
      <c r="A534" s="8">
        <f t="shared" si="37"/>
        <v>73212</v>
      </c>
      <c r="B534" s="14" t="str">
        <f t="shared" si="38"/>
        <v>20171114202012</v>
      </c>
      <c r="C534" s="8" t="str">
        <f t="shared" si="34"/>
        <v>20171114</v>
      </c>
      <c r="D534" s="4">
        <v>2017</v>
      </c>
      <c r="E534" s="4">
        <v>11</v>
      </c>
      <c r="F534" s="4">
        <v>14</v>
      </c>
      <c r="G534" s="4">
        <v>20</v>
      </c>
      <c r="H534" s="4">
        <v>20</v>
      </c>
      <c r="I534" s="4">
        <v>12</v>
      </c>
      <c r="J534" s="4">
        <v>485</v>
      </c>
      <c r="K534" s="4" t="s">
        <v>37</v>
      </c>
      <c r="L534" s="8" t="e">
        <f>IF(#REF!=#REF!,IF(K534="Stroke",IF(K535="Stroke",IF((J535-J534)&lt;0,1000+J535-J534,J535-J534),""),""),"")</f>
        <v>#REF!</v>
      </c>
      <c r="M534" s="4" t="s">
        <v>21</v>
      </c>
      <c r="N534" s="4" t="s">
        <v>27</v>
      </c>
      <c r="O534" s="4">
        <v>3</v>
      </c>
      <c r="P534" s="8" t="e">
        <f>IF(#REF!=#REF!,IF(K534="Stroke",IF(K535="Stroke",IF(#REF!=#REF!,IF(Q534=Q535,IF((J535-J534)&lt;0,1000+J535-J534-O534,J535-J534-O534),""),""),""),""),"")</f>
        <v>#REF!</v>
      </c>
      <c r="Q534" s="4">
        <v>1</v>
      </c>
      <c r="R534" s="8" t="e">
        <f>IF(#REF!&lt;&gt;#REF!,COUNTIFS($K$112:$K$1378,$K$112,#REF!,#REF!),"")</f>
        <v>#REF!</v>
      </c>
      <c r="S534" s="8" t="e">
        <f>IF(AND(#REF!&lt;&gt;#REF!,#REF!=#REF!,M534="positive",M535="negative"),1,"")</f>
        <v>#REF!</v>
      </c>
      <c r="T534" s="8" t="e">
        <f>IF(AND(#REF!=#REF!,K:K="stroke",M:M="positive",S534&lt;&gt;"1"),1,"")</f>
        <v>#REF!</v>
      </c>
      <c r="U534" s="8" t="e">
        <f>IF((AND(R534&lt;&gt;"",W534&lt;&gt;1,K:K="stroke",M:M="negative",#REF!=#REF!)),IF(W534&lt;&gt;0,"",1),"")</f>
        <v>#REF!</v>
      </c>
      <c r="V534" s="8" t="e">
        <f t="shared" si="36"/>
        <v>#REF!</v>
      </c>
      <c r="W534" s="8" t="e">
        <f>IF(#REF!&lt;&gt;#REF!,COUNTIFS($K$112:$K$1378,"up",#REF!,#REF!),"")</f>
        <v>#REF!</v>
      </c>
      <c r="X534" s="8" t="e">
        <f>IF(#REF!&lt;&gt;#REF!,COUNTIFS($K$112:$K$1378,"SRS",#REF!,#REF!),"")</f>
        <v>#REF!</v>
      </c>
      <c r="Y534" s="8" t="e">
        <f>IF(R534&lt;&gt;"",IF(R534=1,"",COUNTIFS($O$112:$O$1378,"&gt;40",#REF!,#REF!)),"")</f>
        <v>#REF!</v>
      </c>
    </row>
    <row r="535" spans="1:34" x14ac:dyDescent="0.25">
      <c r="A535" s="8">
        <f t="shared" si="37"/>
        <v>73212</v>
      </c>
      <c r="B535" s="14" t="str">
        <f t="shared" si="38"/>
        <v>20171114202012</v>
      </c>
      <c r="C535" s="8" t="str">
        <f t="shared" si="34"/>
        <v>20171114</v>
      </c>
      <c r="D535" s="4">
        <v>2017</v>
      </c>
      <c r="E535" s="4">
        <v>11</v>
      </c>
      <c r="F535" s="4">
        <v>14</v>
      </c>
      <c r="G535" s="4">
        <v>20</v>
      </c>
      <c r="H535" s="4">
        <v>20</v>
      </c>
      <c r="I535" s="4">
        <v>12</v>
      </c>
      <c r="J535" s="4">
        <v>527</v>
      </c>
      <c r="K535" s="4" t="s">
        <v>37</v>
      </c>
      <c r="L535" s="8" t="e">
        <f>IF(#REF!=#REF!,IF(K535="Stroke",IF(K536="Stroke",IF((J536-J535)&lt;0,1000+J536-J535,J536-J535),""),""),"")</f>
        <v>#REF!</v>
      </c>
      <c r="M535" s="4" t="s">
        <v>21</v>
      </c>
      <c r="N535" s="4" t="s">
        <v>27</v>
      </c>
      <c r="O535" s="4">
        <v>14</v>
      </c>
      <c r="P535" s="8" t="e">
        <f>IF(#REF!=#REF!,IF(K535="Stroke",IF(K536="Stroke",IF(#REF!=#REF!,IF(Q535=Q536,IF((J536-J535)&lt;0,1000+J536-J535-O535,J536-J535-O535),""),""),""),""),"")</f>
        <v>#REF!</v>
      </c>
      <c r="Q535" s="4">
        <v>1</v>
      </c>
      <c r="R535" s="8" t="e">
        <f>IF(#REF!&lt;&gt;#REF!,COUNTIFS($K$112:$K$1378,$K$112,#REF!,#REF!),"")</f>
        <v>#REF!</v>
      </c>
      <c r="S535" s="8" t="e">
        <f>IF(AND(#REF!&lt;&gt;#REF!,#REF!=#REF!,M535="positive",M536="negative"),1,"")</f>
        <v>#REF!</v>
      </c>
      <c r="T535" s="8" t="e">
        <f>IF(AND(#REF!=#REF!,K:K="stroke",M:M="positive",S535&lt;&gt;"1"),1,"")</f>
        <v>#REF!</v>
      </c>
      <c r="U535" s="8" t="e">
        <f>IF((AND(R535&lt;&gt;"",W535&lt;&gt;1,K:K="stroke",M:M="negative",#REF!=#REF!)),IF(W535&lt;&gt;0,"",1),"")</f>
        <v>#REF!</v>
      </c>
      <c r="V535" s="8" t="e">
        <f t="shared" si="36"/>
        <v>#REF!</v>
      </c>
      <c r="W535" s="8" t="e">
        <f>IF(#REF!&lt;&gt;#REF!,COUNTIFS($K$112:$K$1378,"up",#REF!,#REF!),"")</f>
        <v>#REF!</v>
      </c>
      <c r="X535" s="8" t="e">
        <f>IF(#REF!&lt;&gt;#REF!,COUNTIFS($K$112:$K$1378,"SRS",#REF!,#REF!),"")</f>
        <v>#REF!</v>
      </c>
      <c r="Y535" s="8" t="e">
        <f>IF(R535&lt;&gt;"",IF(R535=1,"",COUNTIFS($O$112:$O$1378,"&gt;40",#REF!,#REF!)),"")</f>
        <v>#REF!</v>
      </c>
    </row>
    <row r="536" spans="1:34" x14ac:dyDescent="0.25">
      <c r="A536" s="7">
        <f t="shared" si="37"/>
        <v>73238</v>
      </c>
      <c r="B536" s="11" t="str">
        <f t="shared" si="38"/>
        <v>20171114202038</v>
      </c>
      <c r="C536" s="7" t="str">
        <f t="shared" si="34"/>
        <v>20171114</v>
      </c>
      <c r="D536" s="7">
        <v>2017</v>
      </c>
      <c r="E536" s="7">
        <v>11</v>
      </c>
      <c r="F536" s="7">
        <v>14</v>
      </c>
      <c r="G536" s="7">
        <v>20</v>
      </c>
      <c r="H536" s="7">
        <v>20</v>
      </c>
      <c r="I536" s="7">
        <v>38</v>
      </c>
      <c r="J536" s="7">
        <v>561</v>
      </c>
      <c r="K536" s="7" t="s">
        <v>37</v>
      </c>
      <c r="L536" s="7" t="e">
        <f>IF(#REF!=#REF!,IF(K536="Stroke",IF(K537="Stroke",IF((J537-J536)&lt;0,1000+J537-J536,J537-J536),""),""),"")</f>
        <v>#REF!</v>
      </c>
      <c r="M536" s="7" t="s">
        <v>21</v>
      </c>
      <c r="N536" s="7" t="s">
        <v>27</v>
      </c>
      <c r="O536" s="7">
        <v>9</v>
      </c>
      <c r="P536" s="7" t="e">
        <f>IF(#REF!=#REF!,IF(K536="Stroke",IF(K537="Stroke",IF(#REF!=#REF!,IF(Q536=Q537,IF((J537-J536)&lt;0,1000+J537-J536-O536,J537-J536-O536),""),""),""),""),"")</f>
        <v>#REF!</v>
      </c>
      <c r="Q536" s="7">
        <v>1</v>
      </c>
      <c r="R536" s="7" t="e">
        <f>IF(#REF!&lt;&gt;#REF!,COUNTIFS($K$112:$K$1378,$K$112,#REF!,#REF!),"")</f>
        <v>#REF!</v>
      </c>
      <c r="S536" s="7" t="e">
        <f>IF(AND(#REF!&lt;&gt;#REF!,#REF!=#REF!,M536="positive",M537="negative"),1,"")</f>
        <v>#REF!</v>
      </c>
      <c r="T536" s="7" t="e">
        <f>IF(AND(#REF!=#REF!,K:K="stroke",M:M="positive",S536&lt;&gt;"1"),1,"")</f>
        <v>#REF!</v>
      </c>
      <c r="U536" s="7" t="e">
        <f>IF((AND(R536&lt;&gt;"",W536&lt;&gt;1,K:K="stroke",M:M="negative",#REF!=#REF!)),IF(W536&lt;&gt;0,"",1),"")</f>
        <v>#REF!</v>
      </c>
      <c r="V536" s="7" t="e">
        <f t="shared" si="36"/>
        <v>#REF!</v>
      </c>
      <c r="W536" s="7" t="e">
        <f>IF(#REF!&lt;&gt;#REF!,COUNTIFS($K$112:$K$1378,"up",#REF!,#REF!),"")</f>
        <v>#REF!</v>
      </c>
      <c r="X536" s="7" t="e">
        <f>IF(#REF!&lt;&gt;#REF!,COUNTIFS($K$112:$K$1378,"SRS",#REF!,#REF!),"")</f>
        <v>#REF!</v>
      </c>
      <c r="Y536" s="7" t="e">
        <f>IF(R536&lt;&gt;"",IF(R536=1,"",COUNTIFS($O$112:$O$1378,"&gt;40",#REF!,#REF!)),"")</f>
        <v>#REF!</v>
      </c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x14ac:dyDescent="0.25">
      <c r="A537" s="8">
        <f t="shared" si="37"/>
        <v>73238</v>
      </c>
      <c r="B537" s="14" t="str">
        <f t="shared" si="38"/>
        <v>20171114202038</v>
      </c>
      <c r="C537" s="8" t="str">
        <f t="shared" si="34"/>
        <v>20171114</v>
      </c>
      <c r="D537" s="4">
        <v>2017</v>
      </c>
      <c r="E537" s="4">
        <v>11</v>
      </c>
      <c r="F537" s="4">
        <v>14</v>
      </c>
      <c r="G537" s="4">
        <v>20</v>
      </c>
      <c r="H537" s="4">
        <v>20</v>
      </c>
      <c r="I537" s="4">
        <v>38</v>
      </c>
      <c r="J537" s="4">
        <v>574</v>
      </c>
      <c r="K537" s="4" t="s">
        <v>40</v>
      </c>
      <c r="L537" s="8" t="e">
        <f>IF(#REF!=#REF!,IF(K537="Stroke",IF(K538="Stroke",IF((J538-J537)&lt;0,1000+J538-J537,J538-J537),""),""),"")</f>
        <v>#REF!</v>
      </c>
      <c r="M537" s="4" t="s">
        <v>21</v>
      </c>
      <c r="N537" s="4" t="s">
        <v>27</v>
      </c>
      <c r="O537" s="4">
        <v>0</v>
      </c>
      <c r="P537" s="8" t="e">
        <f>IF(#REF!=#REF!,IF(K537="Stroke",IF(K538="Stroke",IF(#REF!=#REF!,IF(Q537=Q538,IF((J538-J537)&lt;0,1000+J538-J537-O537,J538-J537-O537),""),""),""),""),"")</f>
        <v>#REF!</v>
      </c>
      <c r="R537" s="8" t="e">
        <f>IF(#REF!&lt;&gt;#REF!,COUNTIFS($K$112:$K$1378,$K$112,#REF!,#REF!),"")</f>
        <v>#REF!</v>
      </c>
      <c r="S537" s="8" t="e">
        <f>IF(AND(#REF!&lt;&gt;#REF!,#REF!=#REF!,M537="positive",M538="negative"),1,"")</f>
        <v>#REF!</v>
      </c>
      <c r="T537" s="8" t="e">
        <f>IF(AND(#REF!=#REF!,K:K="stroke",M:M="positive",S537&lt;&gt;"1"),1,"")</f>
        <v>#REF!</v>
      </c>
      <c r="U537" s="8" t="e">
        <f>IF((AND(R537&lt;&gt;"",W537&lt;&gt;1,K:K="stroke",M:M="negative",#REF!=#REF!)),IF(W537&lt;&gt;0,"",1),"")</f>
        <v>#REF!</v>
      </c>
      <c r="V537" s="8" t="e">
        <f t="shared" si="36"/>
        <v>#REF!</v>
      </c>
      <c r="W537" s="8" t="e">
        <f>IF(#REF!&lt;&gt;#REF!,COUNTIFS($K$112:$K$1378,"up",#REF!,#REF!),"")</f>
        <v>#REF!</v>
      </c>
      <c r="X537" s="8" t="e">
        <f>IF(#REF!&lt;&gt;#REF!,COUNTIFS($K$112:$K$1378,"SRS",#REF!,#REF!),"")</f>
        <v>#REF!</v>
      </c>
      <c r="Y537" s="8" t="e">
        <f>IF(R537&lt;&gt;"",IF(R537=1,"",COUNTIFS($O$112:$O$1378,"&gt;40",#REF!,#REF!)),"")</f>
        <v>#REF!</v>
      </c>
    </row>
    <row r="538" spans="1:34" x14ac:dyDescent="0.25">
      <c r="A538" s="8">
        <f t="shared" si="37"/>
        <v>73238</v>
      </c>
      <c r="B538" s="14" t="str">
        <f t="shared" si="38"/>
        <v>20171114202038</v>
      </c>
      <c r="C538" s="8" t="str">
        <f t="shared" si="34"/>
        <v>20171114</v>
      </c>
      <c r="D538" s="4">
        <v>2017</v>
      </c>
      <c r="E538" s="4">
        <v>11</v>
      </c>
      <c r="F538" s="4">
        <v>14</v>
      </c>
      <c r="G538" s="4">
        <v>20</v>
      </c>
      <c r="H538" s="4">
        <v>20</v>
      </c>
      <c r="I538" s="4">
        <v>38</v>
      </c>
      <c r="J538" s="4">
        <v>586</v>
      </c>
      <c r="K538" s="4" t="s">
        <v>40</v>
      </c>
      <c r="L538" s="8" t="e">
        <f>IF(#REF!=#REF!,IF(K538="Stroke",IF(K539="Stroke",IF((J539-J538)&lt;0,1000+J539-J538,J539-J538),""),""),"")</f>
        <v>#REF!</v>
      </c>
      <c r="M538" s="4" t="s">
        <v>21</v>
      </c>
      <c r="N538" s="4" t="s">
        <v>27</v>
      </c>
      <c r="O538" s="4">
        <v>0</v>
      </c>
      <c r="P538" s="8" t="e">
        <f>IF(#REF!=#REF!,IF(K538="Stroke",IF(K539="Stroke",IF(#REF!=#REF!,IF(Q538=Q539,IF((J539-J538)&lt;0,1000+J539-J538-O538,J539-J538-O538),""),""),""),""),"")</f>
        <v>#REF!</v>
      </c>
      <c r="R538" s="8" t="e">
        <f>IF(#REF!&lt;&gt;#REF!,COUNTIFS($K$112:$K$1378,$K$112,#REF!,#REF!),"")</f>
        <v>#REF!</v>
      </c>
      <c r="S538" s="8" t="e">
        <f>IF(AND(#REF!&lt;&gt;#REF!,#REF!=#REF!,M538="positive",M539="negative"),1,"")</f>
        <v>#REF!</v>
      </c>
      <c r="T538" s="8" t="e">
        <f>IF(AND(#REF!=#REF!,K:K="stroke",M:M="positive",S538&lt;&gt;"1"),1,"")</f>
        <v>#REF!</v>
      </c>
      <c r="U538" s="8" t="e">
        <f>IF((AND(R538&lt;&gt;"",W538&lt;&gt;1,K:K="stroke",M:M="negative",#REF!=#REF!)),IF(W538&lt;&gt;0,"",1),"")</f>
        <v>#REF!</v>
      </c>
      <c r="V538" s="8" t="e">
        <f t="shared" si="36"/>
        <v>#REF!</v>
      </c>
      <c r="W538" s="8" t="e">
        <f>IF(#REF!&lt;&gt;#REF!,COUNTIFS($K$112:$K$1378,"up",#REF!,#REF!),"")</f>
        <v>#REF!</v>
      </c>
      <c r="X538" s="8" t="e">
        <f>IF(#REF!&lt;&gt;#REF!,COUNTIFS($K$112:$K$1378,"SRS",#REF!,#REF!),"")</f>
        <v>#REF!</v>
      </c>
      <c r="Y538" s="8" t="e">
        <f>IF(R538&lt;&gt;"",IF(R538=1,"",COUNTIFS($O$112:$O$1378,"&gt;40",#REF!,#REF!)),"")</f>
        <v>#REF!</v>
      </c>
    </row>
    <row r="539" spans="1:34" x14ac:dyDescent="0.25">
      <c r="A539" s="8">
        <f t="shared" si="37"/>
        <v>73238</v>
      </c>
      <c r="B539" s="14" t="str">
        <f t="shared" si="38"/>
        <v>20171114202038</v>
      </c>
      <c r="C539" s="8" t="str">
        <f t="shared" si="34"/>
        <v>20171114</v>
      </c>
      <c r="D539" s="4">
        <v>2017</v>
      </c>
      <c r="E539" s="4">
        <v>11</v>
      </c>
      <c r="F539" s="4">
        <v>14</v>
      </c>
      <c r="G539" s="4">
        <v>20</v>
      </c>
      <c r="H539" s="4">
        <v>20</v>
      </c>
      <c r="I539" s="4">
        <v>38</v>
      </c>
      <c r="J539" s="4">
        <v>597</v>
      </c>
      <c r="K539" s="4" t="s">
        <v>40</v>
      </c>
      <c r="L539" s="8" t="e">
        <f>IF(#REF!=#REF!,IF(K539="Stroke",IF(K540="Stroke",IF((J540-J539)&lt;0,1000+J540-J539,J540-J539),""),""),"")</f>
        <v>#REF!</v>
      </c>
      <c r="M539" s="4" t="s">
        <v>21</v>
      </c>
      <c r="N539" s="4" t="s">
        <v>27</v>
      </c>
      <c r="O539" s="4">
        <v>0</v>
      </c>
      <c r="P539" s="8" t="e">
        <f>IF(#REF!=#REF!,IF(K539="Stroke",IF(K540="Stroke",IF(#REF!=#REF!,IF(Q539=Q540,IF((J540-J539)&lt;0,1000+J540-J539-O539,J540-J539-O539),""),""),""),""),"")</f>
        <v>#REF!</v>
      </c>
      <c r="R539" s="8" t="e">
        <f>IF(#REF!&lt;&gt;#REF!,COUNTIFS($K$112:$K$1378,$K$112,#REF!,#REF!),"")</f>
        <v>#REF!</v>
      </c>
      <c r="S539" s="8" t="e">
        <f>IF(AND(#REF!&lt;&gt;#REF!,#REF!=#REF!,M539="positive",M540="negative"),1,"")</f>
        <v>#REF!</v>
      </c>
      <c r="T539" s="8" t="e">
        <f>IF(AND(#REF!=#REF!,K:K="stroke",M:M="positive",S539&lt;&gt;"1"),1,"")</f>
        <v>#REF!</v>
      </c>
      <c r="U539" s="8" t="e">
        <f>IF((AND(R539&lt;&gt;"",W539&lt;&gt;1,K:K="stroke",M:M="negative",#REF!=#REF!)),IF(W539&lt;&gt;0,"",1),"")</f>
        <v>#REF!</v>
      </c>
      <c r="V539" s="8" t="e">
        <f t="shared" si="36"/>
        <v>#REF!</v>
      </c>
      <c r="W539" s="8" t="e">
        <f>IF(#REF!&lt;&gt;#REF!,COUNTIFS($K$112:$K$1378,"up",#REF!,#REF!),"")</f>
        <v>#REF!</v>
      </c>
      <c r="X539" s="8" t="e">
        <f>IF(#REF!&lt;&gt;#REF!,COUNTIFS($K$112:$K$1378,"SRS",#REF!,#REF!),"")</f>
        <v>#REF!</v>
      </c>
      <c r="Y539" s="8" t="e">
        <f>IF(R539&lt;&gt;"",IF(R539=1,"",COUNTIFS($O$112:$O$1378,"&gt;40",#REF!,#REF!)),"")</f>
        <v>#REF!</v>
      </c>
    </row>
    <row r="540" spans="1:34" x14ac:dyDescent="0.25">
      <c r="A540" s="8">
        <f t="shared" si="37"/>
        <v>73238</v>
      </c>
      <c r="B540" s="14" t="str">
        <f t="shared" si="38"/>
        <v>20171114202038</v>
      </c>
      <c r="C540" s="8" t="str">
        <f t="shared" si="34"/>
        <v>20171114</v>
      </c>
      <c r="D540" s="4">
        <v>2017</v>
      </c>
      <c r="E540" s="4">
        <v>11</v>
      </c>
      <c r="F540" s="4">
        <v>14</v>
      </c>
      <c r="G540" s="4">
        <v>20</v>
      </c>
      <c r="H540" s="4">
        <v>20</v>
      </c>
      <c r="I540" s="4">
        <v>38</v>
      </c>
      <c r="J540" s="4">
        <v>605</v>
      </c>
      <c r="K540" s="4" t="s">
        <v>40</v>
      </c>
      <c r="L540" s="8" t="e">
        <f>IF(#REF!=#REF!,IF(K540="Stroke",IF(K541="Stroke",IF((J541-J540)&lt;0,1000+J541-J540,J541-J540),""),""),"")</f>
        <v>#REF!</v>
      </c>
      <c r="M540" s="4" t="s">
        <v>21</v>
      </c>
      <c r="N540" s="4" t="s">
        <v>27</v>
      </c>
      <c r="O540" s="4">
        <v>0</v>
      </c>
      <c r="P540" s="8" t="e">
        <f>IF(#REF!=#REF!,IF(K540="Stroke",IF(K541="Stroke",IF(#REF!=#REF!,IF(Q540=Q541,IF((J541-J540)&lt;0,1000+J541-J540-O540,J541-J540-O540),""),""),""),""),"")</f>
        <v>#REF!</v>
      </c>
      <c r="R540" s="8" t="e">
        <f>IF(#REF!&lt;&gt;#REF!,COUNTIFS($K$112:$K$1378,$K$112,#REF!,#REF!),"")</f>
        <v>#REF!</v>
      </c>
      <c r="S540" s="8" t="e">
        <f>IF(AND(#REF!&lt;&gt;#REF!,#REF!=#REF!,M540="positive",M541="negative"),1,"")</f>
        <v>#REF!</v>
      </c>
      <c r="T540" s="8" t="e">
        <f>IF(AND(#REF!=#REF!,K:K="stroke",M:M="positive",S540&lt;&gt;"1"),1,"")</f>
        <v>#REF!</v>
      </c>
      <c r="U540" s="8" t="e">
        <f>IF((AND(R540&lt;&gt;"",W540&lt;&gt;1,K:K="stroke",M:M="negative",#REF!=#REF!)),IF(W540&lt;&gt;0,"",1),"")</f>
        <v>#REF!</v>
      </c>
      <c r="V540" s="8" t="e">
        <f t="shared" si="36"/>
        <v>#REF!</v>
      </c>
      <c r="W540" s="8" t="e">
        <f>IF(#REF!&lt;&gt;#REF!,COUNTIFS($K$112:$K$1378,"up",#REF!,#REF!),"")</f>
        <v>#REF!</v>
      </c>
      <c r="X540" s="8" t="e">
        <f>IF(#REF!&lt;&gt;#REF!,COUNTIFS($K$112:$K$1378,"SRS",#REF!,#REF!),"")</f>
        <v>#REF!</v>
      </c>
      <c r="Y540" s="8" t="e">
        <f>IF(R540&lt;&gt;"",IF(R540=1,"",COUNTIFS($O$112:$O$1378,"&gt;40",#REF!,#REF!)),"")</f>
        <v>#REF!</v>
      </c>
    </row>
    <row r="541" spans="1:34" x14ac:dyDescent="0.25">
      <c r="A541" s="8">
        <f t="shared" si="37"/>
        <v>73238</v>
      </c>
      <c r="B541" s="14" t="str">
        <f t="shared" si="38"/>
        <v>20171114202038</v>
      </c>
      <c r="C541" s="8" t="str">
        <f t="shared" si="34"/>
        <v>20171114</v>
      </c>
      <c r="D541" s="4">
        <v>2017</v>
      </c>
      <c r="E541" s="4">
        <v>11</v>
      </c>
      <c r="F541" s="4">
        <v>14</v>
      </c>
      <c r="G541" s="4">
        <v>20</v>
      </c>
      <c r="H541" s="4">
        <v>20</v>
      </c>
      <c r="I541" s="4">
        <v>38</v>
      </c>
      <c r="J541" s="4">
        <v>627</v>
      </c>
      <c r="K541" s="4" t="s">
        <v>40</v>
      </c>
      <c r="L541" s="8" t="e">
        <f>IF(#REF!=#REF!,IF(K541="Stroke",IF(K542="Stroke",IF((J542-J541)&lt;0,1000+J542-J541,J542-J541),""),""),"")</f>
        <v>#REF!</v>
      </c>
      <c r="M541" s="4" t="s">
        <v>21</v>
      </c>
      <c r="N541" s="4" t="s">
        <v>27</v>
      </c>
      <c r="O541" s="4">
        <v>0</v>
      </c>
      <c r="P541" s="8" t="e">
        <f>IF(#REF!=#REF!,IF(K541="Stroke",IF(K542="Stroke",IF(#REF!=#REF!,IF(Q541=Q542,IF((J542-J541)&lt;0,1000+J542-J541-O541,J542-J541-O541),""),""),""),""),"")</f>
        <v>#REF!</v>
      </c>
      <c r="R541" s="8" t="e">
        <f>IF(#REF!&lt;&gt;#REF!,COUNTIFS($K$112:$K$1378,$K$112,#REF!,#REF!),"")</f>
        <v>#REF!</v>
      </c>
      <c r="S541" s="8" t="e">
        <f>IF(AND(#REF!&lt;&gt;#REF!,#REF!=#REF!,M541="positive",M542="negative"),1,"")</f>
        <v>#REF!</v>
      </c>
      <c r="T541" s="8" t="e">
        <f>IF(AND(#REF!=#REF!,K:K="stroke",M:M="positive",S541&lt;&gt;"1"),1,"")</f>
        <v>#REF!</v>
      </c>
      <c r="U541" s="8" t="e">
        <f>IF((AND(R541&lt;&gt;"",W541&lt;&gt;1,K:K="stroke",M:M="negative",#REF!=#REF!)),IF(W541&lt;&gt;0,"",1),"")</f>
        <v>#REF!</v>
      </c>
      <c r="V541" s="8" t="e">
        <f t="shared" si="36"/>
        <v>#REF!</v>
      </c>
      <c r="W541" s="8" t="e">
        <f>IF(#REF!&lt;&gt;#REF!,COUNTIFS($K$112:$K$1378,"up",#REF!,#REF!),"")</f>
        <v>#REF!</v>
      </c>
      <c r="X541" s="8" t="e">
        <f>IF(#REF!&lt;&gt;#REF!,COUNTIFS($K$112:$K$1378,"SRS",#REF!,#REF!),"")</f>
        <v>#REF!</v>
      </c>
      <c r="Y541" s="8" t="e">
        <f>IF(R541&lt;&gt;"",IF(R541=1,"",COUNTIFS($O$112:$O$1378,"&gt;40",#REF!,#REF!)),"")</f>
        <v>#REF!</v>
      </c>
    </row>
    <row r="542" spans="1:34" x14ac:dyDescent="0.25">
      <c r="A542" s="8">
        <f t="shared" si="37"/>
        <v>73238</v>
      </c>
      <c r="B542" s="14" t="str">
        <f t="shared" si="38"/>
        <v>20171114202038</v>
      </c>
      <c r="C542" s="8" t="str">
        <f t="shared" si="34"/>
        <v>20171114</v>
      </c>
      <c r="D542" s="4">
        <v>2017</v>
      </c>
      <c r="E542" s="4">
        <v>11</v>
      </c>
      <c r="F542" s="4">
        <v>14</v>
      </c>
      <c r="G542" s="4">
        <v>20</v>
      </c>
      <c r="H542" s="4">
        <v>20</v>
      </c>
      <c r="I542" s="4">
        <v>38</v>
      </c>
      <c r="J542" s="4">
        <v>654</v>
      </c>
      <c r="K542" s="4" t="s">
        <v>37</v>
      </c>
      <c r="L542" s="8" t="e">
        <f>IF(#REF!=#REF!,IF(K542="Stroke",IF(K543="Stroke",IF((J543-J542)&lt;0,1000+J543-J542,J543-J542),""),""),"")</f>
        <v>#REF!</v>
      </c>
      <c r="M542" s="4" t="s">
        <v>21</v>
      </c>
      <c r="N542" s="4" t="s">
        <v>27</v>
      </c>
      <c r="O542" s="4">
        <v>1</v>
      </c>
      <c r="P542" s="8" t="e">
        <f>IF(#REF!=#REF!,IF(K542="Stroke",IF(K543="Stroke",IF(#REF!=#REF!,IF(Q542=Q543,IF((J543-J542)&lt;0,1000+J543-J542-O542,J543-J542-O542),""),""),""),""),"")</f>
        <v>#REF!</v>
      </c>
      <c r="Q542" s="4">
        <v>2</v>
      </c>
      <c r="R542" s="8" t="e">
        <f>IF(#REF!&lt;&gt;#REF!,COUNTIFS($K$112:$K$1378,$K$112,#REF!,#REF!),"")</f>
        <v>#REF!</v>
      </c>
      <c r="S542" s="8" t="e">
        <f>IF(AND(#REF!&lt;&gt;#REF!,#REF!=#REF!,M542="positive",M543="negative"),1,"")</f>
        <v>#REF!</v>
      </c>
      <c r="T542" s="8" t="e">
        <f>IF(AND(#REF!=#REF!,K:K="stroke",M:M="positive",S542&lt;&gt;"1"),1,"")</f>
        <v>#REF!</v>
      </c>
      <c r="U542" s="8" t="e">
        <f>IF((AND(R542&lt;&gt;"",W542&lt;&gt;1,K:K="stroke",M:M="negative",#REF!=#REF!)),IF(W542&lt;&gt;0,"",1),"")</f>
        <v>#REF!</v>
      </c>
      <c r="V542" s="8" t="e">
        <f t="shared" si="36"/>
        <v>#REF!</v>
      </c>
      <c r="W542" s="8" t="e">
        <f>IF(#REF!&lt;&gt;#REF!,COUNTIFS($K$112:$K$1378,"up",#REF!,#REF!),"")</f>
        <v>#REF!</v>
      </c>
      <c r="X542" s="8" t="e">
        <f>IF(#REF!&lt;&gt;#REF!,COUNTIFS($K$112:$K$1378,"SRS",#REF!,#REF!),"")</f>
        <v>#REF!</v>
      </c>
      <c r="Y542" s="8" t="e">
        <f>IF(R542&lt;&gt;"",IF(R542=1,"",COUNTIFS($O$112:$O$1378,"&gt;40",#REF!,#REF!)),"")</f>
        <v>#REF!</v>
      </c>
    </row>
    <row r="543" spans="1:34" x14ac:dyDescent="0.25">
      <c r="A543" s="8">
        <f t="shared" si="37"/>
        <v>73238</v>
      </c>
      <c r="B543" s="14" t="str">
        <f t="shared" si="38"/>
        <v>20171114202038</v>
      </c>
      <c r="C543" s="8" t="str">
        <f t="shared" si="34"/>
        <v>20171114</v>
      </c>
      <c r="D543" s="4">
        <v>2017</v>
      </c>
      <c r="E543" s="4">
        <v>11</v>
      </c>
      <c r="F543" s="4">
        <v>14</v>
      </c>
      <c r="G543" s="4">
        <v>20</v>
      </c>
      <c r="H543" s="4">
        <v>20</v>
      </c>
      <c r="I543" s="4">
        <v>38</v>
      </c>
      <c r="J543" s="4">
        <v>674</v>
      </c>
      <c r="K543" s="4" t="s">
        <v>37</v>
      </c>
      <c r="L543" s="8" t="e">
        <f>IF(#REF!=#REF!,IF(K543="Stroke",IF(K544="Stroke",IF((J544-J543)&lt;0,1000+J544-J543,J544-J543),""),""),"")</f>
        <v>#REF!</v>
      </c>
      <c r="M543" s="4" t="s">
        <v>21</v>
      </c>
      <c r="N543" s="4" t="s">
        <v>27</v>
      </c>
      <c r="O543" s="4">
        <v>58</v>
      </c>
      <c r="P543" s="8" t="e">
        <f>IF(#REF!=#REF!,IF(K543="Stroke",IF(K544="Stroke",IF(#REF!=#REF!,IF(Q543=Q544,IF((J544-J543)&lt;0,1000+J544-J543-O543,J544-J543-O543),""),""),""),""),"")</f>
        <v>#REF!</v>
      </c>
      <c r="Q543" s="4">
        <v>2</v>
      </c>
      <c r="R543" s="8" t="e">
        <f>IF(#REF!&lt;&gt;#REF!,COUNTIFS($K$112:$K$1378,$K$112,#REF!,#REF!),"")</f>
        <v>#REF!</v>
      </c>
      <c r="S543" s="8" t="e">
        <f>IF(AND(#REF!&lt;&gt;#REF!,#REF!=#REF!,M543="positive",M544="negative"),1,"")</f>
        <v>#REF!</v>
      </c>
      <c r="T543" s="8" t="e">
        <f>IF(AND(#REF!=#REF!,K:K="stroke",M:M="positive",S543&lt;&gt;"1"),1,"")</f>
        <v>#REF!</v>
      </c>
      <c r="U543" s="8" t="e">
        <f>IF((AND(R543&lt;&gt;"",W543&lt;&gt;1,K:K="stroke",M:M="negative",#REF!=#REF!)),IF(W543&lt;&gt;0,"",1),"")</f>
        <v>#REF!</v>
      </c>
      <c r="V543" s="8" t="e">
        <f t="shared" si="36"/>
        <v>#REF!</v>
      </c>
      <c r="W543" s="8" t="e">
        <f>IF(#REF!&lt;&gt;#REF!,COUNTIFS($K$112:$K$1378,"up",#REF!,#REF!),"")</f>
        <v>#REF!</v>
      </c>
      <c r="X543" s="8" t="e">
        <f>IF(#REF!&lt;&gt;#REF!,COUNTIFS($K$112:$K$1378,"SRS",#REF!,#REF!),"")</f>
        <v>#REF!</v>
      </c>
      <c r="Y543" s="8" t="e">
        <f>IF(R543&lt;&gt;"",IF(R543=1,"",COUNTIFS($O$112:$O$1378,"&gt;40",#REF!,#REF!)),"")</f>
        <v>#REF!</v>
      </c>
    </row>
    <row r="544" spans="1:34" s="7" customFormat="1" x14ac:dyDescent="0.25">
      <c r="A544" s="8">
        <f t="shared" si="37"/>
        <v>73238</v>
      </c>
      <c r="B544" s="14" t="str">
        <f t="shared" si="38"/>
        <v>20171114202038</v>
      </c>
      <c r="C544" s="8" t="str">
        <f t="shared" si="34"/>
        <v>20171114</v>
      </c>
      <c r="D544" s="4">
        <v>2017</v>
      </c>
      <c r="E544" s="4">
        <v>11</v>
      </c>
      <c r="F544" s="4">
        <v>14</v>
      </c>
      <c r="G544" s="4">
        <v>20</v>
      </c>
      <c r="H544" s="4">
        <v>20</v>
      </c>
      <c r="I544" s="4">
        <v>38</v>
      </c>
      <c r="J544" s="4">
        <v>744</v>
      </c>
      <c r="K544" s="4" t="s">
        <v>37</v>
      </c>
      <c r="L544" s="8" t="e">
        <f>IF(#REF!=#REF!,IF(K544="Stroke",IF(K545="Stroke",IF((J545-J544)&lt;0,1000+J545-J544,J545-J544),""),""),"")</f>
        <v>#REF!</v>
      </c>
      <c r="M544" s="4" t="s">
        <v>21</v>
      </c>
      <c r="N544" s="4" t="s">
        <v>27</v>
      </c>
      <c r="O544" s="4">
        <v>6</v>
      </c>
      <c r="P544" s="8" t="e">
        <f>IF(#REF!=#REF!,IF(K544="Stroke",IF(K545="Stroke",IF(#REF!=#REF!,IF(Q544=Q545,IF((J545-J544)&lt;0,1000+J545-J544-O544,J545-J544-O544),""),""),""),""),"")</f>
        <v>#REF!</v>
      </c>
      <c r="Q544" s="4">
        <v>2</v>
      </c>
      <c r="R544" s="8" t="e">
        <f>IF(#REF!&lt;&gt;#REF!,COUNTIFS($K$112:$K$1378,$K$112,#REF!,#REF!),"")</f>
        <v>#REF!</v>
      </c>
      <c r="S544" s="8" t="e">
        <f>IF(AND(#REF!&lt;&gt;#REF!,#REF!=#REF!,M544="positive",M545="negative"),1,"")</f>
        <v>#REF!</v>
      </c>
      <c r="T544" s="8" t="e">
        <f>IF(AND(#REF!=#REF!,K:K="stroke",M:M="positive",S544&lt;&gt;"1"),1,"")</f>
        <v>#REF!</v>
      </c>
      <c r="U544" s="8" t="e">
        <f>IF((AND(R544&lt;&gt;"",W544&lt;&gt;1,K:K="stroke",M:M="negative",#REF!=#REF!)),IF(W544&lt;&gt;0,"",1),"")</f>
        <v>#REF!</v>
      </c>
      <c r="V544" s="8" t="e">
        <f t="shared" si="36"/>
        <v>#REF!</v>
      </c>
      <c r="W544" s="8" t="e">
        <f>IF(#REF!&lt;&gt;#REF!,COUNTIFS($K$112:$K$1378,"up",#REF!,#REF!),"")</f>
        <v>#REF!</v>
      </c>
      <c r="X544" s="8" t="e">
        <f>IF(#REF!&lt;&gt;#REF!,COUNTIFS($K$112:$K$1378,"SRS",#REF!,#REF!),"")</f>
        <v>#REF!</v>
      </c>
      <c r="Y544" s="8" t="e">
        <f>IF(R544&lt;&gt;"",IF(R544=1,"",COUNTIFS($O$112:$O$1378,"&gt;40",#REF!,#REF!)),"")</f>
        <v>#REF!</v>
      </c>
      <c r="Z544" s="4"/>
      <c r="AA544" s="4"/>
      <c r="AB544" s="4"/>
      <c r="AC544" s="4"/>
      <c r="AD544" s="4"/>
      <c r="AE544" s="4"/>
      <c r="AF544" s="4"/>
      <c r="AG544" s="4"/>
      <c r="AH544" s="4"/>
    </row>
    <row r="545" spans="1:34" x14ac:dyDescent="0.25">
      <c r="A545" s="8">
        <f t="shared" si="37"/>
        <v>73238</v>
      </c>
      <c r="B545" s="14" t="str">
        <f t="shared" si="38"/>
        <v>20171114202038</v>
      </c>
      <c r="C545" s="8" t="str">
        <f t="shared" ref="C545:C608" si="39">CONCATENATE(D545,E545,F545)</f>
        <v>20171114</v>
      </c>
      <c r="D545" s="4">
        <v>2017</v>
      </c>
      <c r="E545" s="4">
        <v>11</v>
      </c>
      <c r="F545" s="4">
        <v>14</v>
      </c>
      <c r="G545" s="4">
        <v>20</v>
      </c>
      <c r="H545" s="4">
        <v>20</v>
      </c>
      <c r="I545" s="4">
        <v>38</v>
      </c>
      <c r="J545" s="4">
        <v>789</v>
      </c>
      <c r="K545" s="4" t="s">
        <v>37</v>
      </c>
      <c r="L545" s="8" t="e">
        <f>IF(#REF!=#REF!,IF(K545="Stroke",IF(K546="Stroke",IF((J546-J545)&lt;0,1000+J546-J545,J546-J545),""),""),"")</f>
        <v>#REF!</v>
      </c>
      <c r="M545" s="4" t="s">
        <v>21</v>
      </c>
      <c r="N545" s="4" t="s">
        <v>27</v>
      </c>
      <c r="O545" s="4">
        <v>8</v>
      </c>
      <c r="P545" s="8" t="e">
        <f>IF(#REF!=#REF!,IF(K545="Stroke",IF(K546="Stroke",IF(#REF!=#REF!,IF(Q545=Q546,IF((J546-J545)&lt;0,1000+J546-J545-O545,J546-J545-O545),""),""),""),""),"")</f>
        <v>#REF!</v>
      </c>
      <c r="Q545" s="4">
        <v>2</v>
      </c>
      <c r="R545" s="8" t="e">
        <f>IF(#REF!&lt;&gt;#REF!,COUNTIFS($K$112:$K$1378,$K$112,#REF!,#REF!),"")</f>
        <v>#REF!</v>
      </c>
      <c r="S545" s="8" t="e">
        <f>IF(AND(#REF!&lt;&gt;#REF!,#REF!=#REF!,M545="positive",M546="negative"),1,"")</f>
        <v>#REF!</v>
      </c>
      <c r="T545" s="8" t="e">
        <f>IF(AND(#REF!=#REF!,K:K="stroke",M:M="positive",S545&lt;&gt;"1"),1,"")</f>
        <v>#REF!</v>
      </c>
      <c r="U545" s="8" t="e">
        <f>IF((AND(R545&lt;&gt;"",W545&lt;&gt;1,K:K="stroke",M:M="negative",#REF!=#REF!)),IF(W545&lt;&gt;0,"",1),"")</f>
        <v>#REF!</v>
      </c>
      <c r="V545" s="8" t="e">
        <f t="shared" si="36"/>
        <v>#REF!</v>
      </c>
      <c r="W545" s="8" t="e">
        <f>IF(#REF!&lt;&gt;#REF!,COUNTIFS($K$112:$K$1378,"up",#REF!,#REF!),"")</f>
        <v>#REF!</v>
      </c>
      <c r="X545" s="8" t="e">
        <f>IF(#REF!&lt;&gt;#REF!,COUNTIFS($K$112:$K$1378,"SRS",#REF!,#REF!),"")</f>
        <v>#REF!</v>
      </c>
      <c r="Y545" s="8" t="e">
        <f>IF(R545&lt;&gt;"",IF(R545=1,"",COUNTIFS($O$112:$O$1378,"&gt;40",#REF!,#REF!)),"")</f>
        <v>#REF!</v>
      </c>
    </row>
    <row r="546" spans="1:34" x14ac:dyDescent="0.25">
      <c r="A546" s="8">
        <f t="shared" si="37"/>
        <v>73238</v>
      </c>
      <c r="B546" s="14" t="str">
        <f t="shared" si="38"/>
        <v>20171114202038</v>
      </c>
      <c r="C546" s="8" t="str">
        <f t="shared" si="39"/>
        <v>20171114</v>
      </c>
      <c r="D546" s="4">
        <v>2017</v>
      </c>
      <c r="E546" s="4">
        <v>11</v>
      </c>
      <c r="F546" s="4">
        <v>14</v>
      </c>
      <c r="G546" s="4">
        <v>20</v>
      </c>
      <c r="H546" s="4">
        <v>20</v>
      </c>
      <c r="I546" s="4">
        <v>38</v>
      </c>
      <c r="J546" s="4">
        <v>818</v>
      </c>
      <c r="K546" s="4" t="s">
        <v>37</v>
      </c>
      <c r="L546" s="8" t="e">
        <f>IF(#REF!=#REF!,IF(K546="Stroke",IF(K547="Stroke",IF((J547-J546)&lt;0,1000+J547-J546,J547-J546),""),""),"")</f>
        <v>#REF!</v>
      </c>
      <c r="M546" s="4" t="s">
        <v>21</v>
      </c>
      <c r="N546" s="4" t="s">
        <v>27</v>
      </c>
      <c r="O546" s="4">
        <v>3</v>
      </c>
      <c r="P546" s="8" t="e">
        <f>IF(#REF!=#REF!,IF(K546="Stroke",IF(K547="Stroke",IF(#REF!=#REF!,IF(Q546=Q547,IF((J547-J546)&lt;0,1000+J547-J546-O546,J547-J546-O546),""),""),""),""),"")</f>
        <v>#REF!</v>
      </c>
      <c r="Q546" s="4">
        <v>2</v>
      </c>
      <c r="R546" s="8" t="e">
        <f>IF(#REF!&lt;&gt;#REF!,COUNTIFS($K$112:$K$1378,$K$112,#REF!,#REF!),"")</f>
        <v>#REF!</v>
      </c>
      <c r="S546" s="8" t="e">
        <f>IF(AND(#REF!&lt;&gt;#REF!,#REF!=#REF!,M546="positive",M547="negative"),1,"")</f>
        <v>#REF!</v>
      </c>
      <c r="T546" s="8" t="e">
        <f>IF(AND(#REF!=#REF!,K:K="stroke",M:M="positive",S546&lt;&gt;"1"),1,"")</f>
        <v>#REF!</v>
      </c>
      <c r="U546" s="8" t="e">
        <f>IF((AND(R546&lt;&gt;"",W546&lt;&gt;1,K:K="stroke",M:M="negative",#REF!=#REF!)),IF(W546&lt;&gt;0,"",1),"")</f>
        <v>#REF!</v>
      </c>
      <c r="V546" s="8" t="e">
        <f t="shared" si="36"/>
        <v>#REF!</v>
      </c>
      <c r="W546" s="8" t="e">
        <f>IF(#REF!&lt;&gt;#REF!,COUNTIFS($K$112:$K$1378,"up",#REF!,#REF!),"")</f>
        <v>#REF!</v>
      </c>
      <c r="X546" s="8" t="e">
        <f>IF(#REF!&lt;&gt;#REF!,COUNTIFS($K$112:$K$1378,"SRS",#REF!,#REF!),"")</f>
        <v>#REF!</v>
      </c>
      <c r="Y546" s="8" t="e">
        <f>IF(R546&lt;&gt;"",IF(R546=1,"",COUNTIFS($O$112:$O$1378,"&gt;40",#REF!,#REF!)),"")</f>
        <v>#REF!</v>
      </c>
    </row>
    <row r="547" spans="1:34" x14ac:dyDescent="0.25">
      <c r="A547" s="8">
        <f t="shared" si="37"/>
        <v>73238</v>
      </c>
      <c r="B547" s="14" t="str">
        <f t="shared" si="38"/>
        <v>20171114202038</v>
      </c>
      <c r="C547" s="8" t="str">
        <f t="shared" si="39"/>
        <v>20171114</v>
      </c>
      <c r="D547" s="4">
        <v>2017</v>
      </c>
      <c r="E547" s="4">
        <v>11</v>
      </c>
      <c r="F547" s="4">
        <v>14</v>
      </c>
      <c r="G547" s="4">
        <v>20</v>
      </c>
      <c r="H547" s="4">
        <v>20</v>
      </c>
      <c r="I547" s="4">
        <v>38</v>
      </c>
      <c r="J547" s="4">
        <v>848</v>
      </c>
      <c r="K547" s="4" t="s">
        <v>37</v>
      </c>
      <c r="L547" s="8" t="e">
        <f>IF(#REF!=#REF!,IF(K547="Stroke",IF(K548="Stroke",IF((J548-J547)&lt;0,1000+J548-J547,J548-J547),""),""),"")</f>
        <v>#REF!</v>
      </c>
      <c r="M547" s="4" t="s">
        <v>21</v>
      </c>
      <c r="N547" s="4" t="s">
        <v>27</v>
      </c>
      <c r="O547" s="4">
        <v>12</v>
      </c>
      <c r="P547" s="8" t="e">
        <f>IF(#REF!=#REF!,IF(K547="Stroke",IF(K548="Stroke",IF(#REF!=#REF!,IF(Q547=Q548,IF((J548-J547)&lt;0,1000+J548-J547-O547,J548-J547-O547),""),""),""),""),"")</f>
        <v>#REF!</v>
      </c>
      <c r="Q547" s="4">
        <v>2</v>
      </c>
      <c r="R547" s="8" t="e">
        <f>IF(#REF!&lt;&gt;#REF!,COUNTIFS($K$112:$K$1378,$K$112,#REF!,#REF!),"")</f>
        <v>#REF!</v>
      </c>
      <c r="S547" s="8" t="e">
        <f>IF(AND(#REF!&lt;&gt;#REF!,#REF!=#REF!,M547="positive",M548="negative"),1,"")</f>
        <v>#REF!</v>
      </c>
      <c r="T547" s="8" t="e">
        <f>IF(AND(#REF!=#REF!,K:K="stroke",M:M="positive",S547&lt;&gt;"1"),1,"")</f>
        <v>#REF!</v>
      </c>
      <c r="U547" s="8" t="e">
        <f>IF((AND(R547&lt;&gt;"",W547&lt;&gt;1,K:K="stroke",M:M="negative",#REF!=#REF!)),IF(W547&lt;&gt;0,"",1),"")</f>
        <v>#REF!</v>
      </c>
      <c r="V547" s="8" t="e">
        <f t="shared" si="36"/>
        <v>#REF!</v>
      </c>
      <c r="W547" s="8" t="e">
        <f>IF(#REF!&lt;&gt;#REF!,COUNTIFS($K$112:$K$1378,"up",#REF!,#REF!),"")</f>
        <v>#REF!</v>
      </c>
      <c r="X547" s="8" t="e">
        <f>IF(#REF!&lt;&gt;#REF!,COUNTIFS($K$112:$K$1378,"SRS",#REF!,#REF!),"")</f>
        <v>#REF!</v>
      </c>
      <c r="Y547" s="8" t="e">
        <f>IF(R547&lt;&gt;"",IF(R547=1,"",COUNTIFS($O$112:$O$1378,"&gt;40",#REF!,#REF!)),"")</f>
        <v>#REF!</v>
      </c>
    </row>
    <row r="548" spans="1:34" x14ac:dyDescent="0.25">
      <c r="A548" s="8">
        <f t="shared" si="37"/>
        <v>73238</v>
      </c>
      <c r="B548" s="14" t="str">
        <f t="shared" si="38"/>
        <v>20171114202038</v>
      </c>
      <c r="C548" s="8" t="str">
        <f t="shared" si="39"/>
        <v>20171114</v>
      </c>
      <c r="D548" s="4">
        <v>2017</v>
      </c>
      <c r="E548" s="4">
        <v>11</v>
      </c>
      <c r="F548" s="4">
        <v>14</v>
      </c>
      <c r="G548" s="4">
        <v>20</v>
      </c>
      <c r="H548" s="4">
        <v>20</v>
      </c>
      <c r="I548" s="4">
        <v>38</v>
      </c>
      <c r="J548" s="4">
        <v>928</v>
      </c>
      <c r="K548" s="4" t="s">
        <v>37</v>
      </c>
      <c r="L548" s="8" t="e">
        <f>IF(#REF!=#REF!,IF(K548="Stroke",IF(K549="Stroke",IF((J549-J548)&lt;0,1000+J549-J548,J549-J548),""),""),"")</f>
        <v>#REF!</v>
      </c>
      <c r="M548" s="4" t="s">
        <v>21</v>
      </c>
      <c r="N548" s="4" t="s">
        <v>27</v>
      </c>
      <c r="O548" s="4">
        <v>5</v>
      </c>
      <c r="P548" s="8" t="e">
        <f>IF(#REF!=#REF!,IF(K548="Stroke",IF(K549="Stroke",IF(#REF!=#REF!,IF(Q548=Q549,IF((J549-J548)&lt;0,1000+J549-J548-O548,J549-J548-O548),""),""),""),""),"")</f>
        <v>#REF!</v>
      </c>
      <c r="Q548" s="4">
        <v>2</v>
      </c>
      <c r="R548" s="8" t="e">
        <f>IF(#REF!&lt;&gt;#REF!,COUNTIFS($K$112:$K$1378,$K$112,#REF!,#REF!),"")</f>
        <v>#REF!</v>
      </c>
      <c r="S548" s="8" t="e">
        <f>IF(AND(#REF!&lt;&gt;#REF!,#REF!=#REF!,M548="positive",M549="negative"),1,"")</f>
        <v>#REF!</v>
      </c>
      <c r="T548" s="8" t="e">
        <f>IF(AND(#REF!=#REF!,K:K="stroke",M:M="positive",S548&lt;&gt;"1"),1,"")</f>
        <v>#REF!</v>
      </c>
      <c r="U548" s="8" t="e">
        <f>IF((AND(R548&lt;&gt;"",W548&lt;&gt;1,K:K="stroke",M:M="negative",#REF!=#REF!)),IF(W548&lt;&gt;0,"",1),"")</f>
        <v>#REF!</v>
      </c>
      <c r="V548" s="8" t="e">
        <f t="shared" si="36"/>
        <v>#REF!</v>
      </c>
      <c r="W548" s="8" t="e">
        <f>IF(#REF!&lt;&gt;#REF!,COUNTIFS($K$112:$K$1378,"up",#REF!,#REF!),"")</f>
        <v>#REF!</v>
      </c>
      <c r="X548" s="8" t="e">
        <f>IF(#REF!&lt;&gt;#REF!,COUNTIFS($K$112:$K$1378,"SRS",#REF!,#REF!),"")</f>
        <v>#REF!</v>
      </c>
      <c r="Y548" s="8" t="e">
        <f>IF(R548&lt;&gt;"",IF(R548=1,"",COUNTIFS($O$112:$O$1378,"&gt;40",#REF!,#REF!)),"")</f>
        <v>#REF!</v>
      </c>
    </row>
    <row r="549" spans="1:34" x14ac:dyDescent="0.25">
      <c r="A549" s="20">
        <f t="shared" si="37"/>
        <v>73351</v>
      </c>
      <c r="B549" s="28" t="str">
        <f t="shared" si="38"/>
        <v>20171114202231</v>
      </c>
      <c r="C549" s="7" t="str">
        <f t="shared" si="39"/>
        <v>20171114</v>
      </c>
      <c r="D549" s="7">
        <v>2017</v>
      </c>
      <c r="E549" s="7">
        <v>11</v>
      </c>
      <c r="F549" s="7">
        <v>14</v>
      </c>
      <c r="G549" s="7">
        <v>20</v>
      </c>
      <c r="H549" s="7">
        <v>22</v>
      </c>
      <c r="I549" s="7">
        <v>31</v>
      </c>
      <c r="J549" s="7">
        <v>637</v>
      </c>
      <c r="K549" s="7" t="s">
        <v>37</v>
      </c>
      <c r="L549" s="7" t="e">
        <f>IF(#REF!=#REF!,IF(K549="Stroke",IF(K550="Stroke",IF((J550-J549)&lt;0,1000+J550-J549,J550-J549),""),""),"")</f>
        <v>#REF!</v>
      </c>
      <c r="M549" s="7" t="s">
        <v>21</v>
      </c>
      <c r="N549" s="7" t="s">
        <v>27</v>
      </c>
      <c r="O549" s="7">
        <v>14</v>
      </c>
      <c r="P549" s="7" t="e">
        <f>IF(#REF!=#REF!,IF(K549="Stroke",IF(K550="Stroke",IF(#REF!=#REF!,IF(Q549=Q550,IF((J550-J549)&lt;0,1000+J550-J549-O549,J550-J549-O549),""),""),""),""),"")</f>
        <v>#REF!</v>
      </c>
      <c r="Q549" s="7">
        <v>1</v>
      </c>
      <c r="R549" s="7" t="e">
        <f>IF(#REF!&lt;&gt;#REF!,COUNTIFS($K$112:$K$1378,$K$112,#REF!,#REF!),"")</f>
        <v>#REF!</v>
      </c>
      <c r="S549" s="7" t="e">
        <f>IF(AND(#REF!&lt;&gt;#REF!,#REF!=#REF!,M549="positive",M550="negative"),1,"")</f>
        <v>#REF!</v>
      </c>
      <c r="T549" s="7" t="e">
        <f>IF(AND(#REF!=#REF!,K:K="stroke",M:M="positive",S549&lt;&gt;"1"),1,"")</f>
        <v>#REF!</v>
      </c>
      <c r="U549" s="7" t="e">
        <f>IF((AND(R549&lt;&gt;"",W549&lt;&gt;1,K:K="stroke",M:M="negative",#REF!=#REF!)),IF(W549&lt;&gt;0,"",1),"")</f>
        <v>#REF!</v>
      </c>
      <c r="V549" s="7" t="e">
        <f t="shared" si="36"/>
        <v>#REF!</v>
      </c>
      <c r="W549" s="7" t="e">
        <f>IF(#REF!&lt;&gt;#REF!,COUNTIFS($K$112:$K$1378,"up",#REF!,#REF!),"")</f>
        <v>#REF!</v>
      </c>
      <c r="X549" s="7" t="e">
        <f>IF(#REF!&lt;&gt;#REF!,COUNTIFS($K$112:$K$1378,"SRS",#REF!,#REF!),"")</f>
        <v>#REF!</v>
      </c>
      <c r="Y549" s="7" t="e">
        <f>IF(R549&lt;&gt;"",IF(R549=1,"",COUNTIFS($O$112:$O$1378,"&gt;40",#REF!,#REF!)),"")</f>
        <v>#REF!</v>
      </c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s="7" customFormat="1" x14ac:dyDescent="0.25">
      <c r="A550" s="8">
        <f t="shared" si="37"/>
        <v>73351</v>
      </c>
      <c r="B550" s="14" t="str">
        <f t="shared" si="38"/>
        <v>20171114202231</v>
      </c>
      <c r="C550" s="8" t="str">
        <f t="shared" si="39"/>
        <v>20171114</v>
      </c>
      <c r="D550" s="4">
        <v>2017</v>
      </c>
      <c r="E550" s="4">
        <v>11</v>
      </c>
      <c r="F550" s="4">
        <v>14</v>
      </c>
      <c r="G550" s="4">
        <v>20</v>
      </c>
      <c r="H550" s="4">
        <v>22</v>
      </c>
      <c r="I550" s="4">
        <v>31</v>
      </c>
      <c r="J550" s="4">
        <v>657</v>
      </c>
      <c r="K550" s="4" t="s">
        <v>37</v>
      </c>
      <c r="L550" s="8" t="e">
        <f>IF(#REF!=#REF!,IF(K550="Stroke",IF(K551="Stroke",IF((J551-J550)&lt;0,1000+J551-J550,J551-J550),""),""),"")</f>
        <v>#REF!</v>
      </c>
      <c r="M550" s="4" t="s">
        <v>21</v>
      </c>
      <c r="N550" s="4" t="s">
        <v>27</v>
      </c>
      <c r="O550" s="4">
        <v>17</v>
      </c>
      <c r="P550" s="8" t="e">
        <f>IF(#REF!=#REF!,IF(K550="Stroke",IF(K551="Stroke",IF(#REF!=#REF!,IF(Q550=Q551,IF((J551-J550)&lt;0,1000+J551-J550-O550,J551-J550-O550),""),""),""),""),"")</f>
        <v>#REF!</v>
      </c>
      <c r="Q550" s="4">
        <v>1</v>
      </c>
      <c r="R550" s="8" t="e">
        <f>IF(#REF!&lt;&gt;#REF!,COUNTIFS($K$112:$K$1378,$K$112,#REF!,#REF!),"")</f>
        <v>#REF!</v>
      </c>
      <c r="S550" s="8" t="e">
        <f>IF(AND(#REF!&lt;&gt;#REF!,#REF!=#REF!,M550="positive",M551="negative"),1,"")</f>
        <v>#REF!</v>
      </c>
      <c r="T550" s="8" t="e">
        <f>IF(AND(#REF!=#REF!,K:K="stroke",M:M="positive",S550&lt;&gt;"1"),1,"")</f>
        <v>#REF!</v>
      </c>
      <c r="U550" s="8" t="e">
        <f>IF((AND(R550&lt;&gt;"",W550&lt;&gt;1,K:K="stroke",M:M="negative",#REF!=#REF!)),IF(W550&lt;&gt;0,"",1),"")</f>
        <v>#REF!</v>
      </c>
      <c r="V550" s="8" t="e">
        <f t="shared" si="36"/>
        <v>#REF!</v>
      </c>
      <c r="W550" s="8" t="e">
        <f>IF(#REF!&lt;&gt;#REF!,COUNTIFS($K$112:$K$1378,"up",#REF!,#REF!),"")</f>
        <v>#REF!</v>
      </c>
      <c r="X550" s="8" t="e">
        <f>IF(#REF!&lt;&gt;#REF!,COUNTIFS($K$112:$K$1378,"SRS",#REF!,#REF!),"")</f>
        <v>#REF!</v>
      </c>
      <c r="Y550" s="8" t="e">
        <f>IF(R550&lt;&gt;"",IF(R550=1,"",COUNTIFS($O$112:$O$1378,"&gt;40",#REF!,#REF!)),"")</f>
        <v>#REF!</v>
      </c>
      <c r="Z550" s="4"/>
      <c r="AA550" s="4"/>
      <c r="AB550" s="4"/>
      <c r="AC550" s="4"/>
      <c r="AD550" s="4"/>
      <c r="AE550" s="4"/>
      <c r="AF550" s="4"/>
      <c r="AG550" s="4"/>
      <c r="AH550" s="4"/>
    </row>
    <row r="551" spans="1:34" x14ac:dyDescent="0.25">
      <c r="A551" s="8">
        <f t="shared" si="37"/>
        <v>73351</v>
      </c>
      <c r="B551" s="14" t="str">
        <f t="shared" si="38"/>
        <v>20171114202231</v>
      </c>
      <c r="C551" s="8" t="str">
        <f t="shared" si="39"/>
        <v>20171114</v>
      </c>
      <c r="D551" s="4">
        <v>2017</v>
      </c>
      <c r="E551" s="4">
        <v>11</v>
      </c>
      <c r="F551" s="4">
        <v>14</v>
      </c>
      <c r="G551" s="4">
        <v>20</v>
      </c>
      <c r="H551" s="4">
        <v>22</v>
      </c>
      <c r="I551" s="4">
        <v>31</v>
      </c>
      <c r="J551" s="4">
        <v>662</v>
      </c>
      <c r="K551" s="4" t="s">
        <v>29</v>
      </c>
      <c r="L551" s="8" t="e">
        <f>IF(#REF!=#REF!,IF(K551="Stroke",IF(K552="Stroke",IF((J552-J551)&lt;0,1000+J552-J551,J552-J551),""),""),"")</f>
        <v>#REF!</v>
      </c>
      <c r="M551" s="4" t="s">
        <v>21</v>
      </c>
      <c r="N551" s="4" t="s">
        <v>27</v>
      </c>
      <c r="O551" s="4">
        <v>0</v>
      </c>
      <c r="P551" s="8" t="e">
        <f>IF(#REF!=#REF!,IF(K551="Stroke",IF(K552="Stroke",IF(#REF!=#REF!,IF(Q551=Q552,IF((J552-J551)&lt;0,1000+J552-J551-O551,J552-J551-O551),""),""),""),""),"")</f>
        <v>#REF!</v>
      </c>
      <c r="Q551" s="4">
        <v>1</v>
      </c>
      <c r="R551" s="8" t="e">
        <f>IF(#REF!&lt;&gt;#REF!,COUNTIFS($K$112:$K$1378,$K$112,#REF!,#REF!),"")</f>
        <v>#REF!</v>
      </c>
      <c r="S551" s="8" t="e">
        <f>IF(AND(#REF!&lt;&gt;#REF!,#REF!=#REF!,M551="positive",M552="negative"),1,"")</f>
        <v>#REF!</v>
      </c>
      <c r="T551" s="8" t="e">
        <f>IF(AND(#REF!=#REF!,K:K="stroke",M:M="positive",S551&lt;&gt;"1"),1,"")</f>
        <v>#REF!</v>
      </c>
      <c r="U551" s="8" t="e">
        <f>IF((AND(R551&lt;&gt;"",W551&lt;&gt;1,K:K="stroke",M:M="negative",#REF!=#REF!)),IF(W551&lt;&gt;0,"",1),"")</f>
        <v>#REF!</v>
      </c>
      <c r="V551" s="8" t="e">
        <f t="shared" si="36"/>
        <v>#REF!</v>
      </c>
      <c r="W551" s="8" t="e">
        <f>IF(#REF!&lt;&gt;#REF!,COUNTIFS($K$112:$K$1378,"up",#REF!,#REF!),"")</f>
        <v>#REF!</v>
      </c>
      <c r="X551" s="8" t="e">
        <f>IF(#REF!&lt;&gt;#REF!,COUNTIFS($K$112:$K$1378,"SRS",#REF!,#REF!),"")</f>
        <v>#REF!</v>
      </c>
      <c r="Y551" s="8" t="e">
        <f>IF(R551&lt;&gt;"",IF(R551=1,"",COUNTIFS($O$112:$O$1378,"&gt;40",#REF!,#REF!)),"")</f>
        <v>#REF!</v>
      </c>
    </row>
    <row r="552" spans="1:34" s="7" customFormat="1" x14ac:dyDescent="0.25">
      <c r="A552" s="8">
        <f t="shared" si="37"/>
        <v>73351</v>
      </c>
      <c r="B552" s="14" t="str">
        <f t="shared" si="38"/>
        <v>20171114202231</v>
      </c>
      <c r="C552" s="8" t="str">
        <f t="shared" si="39"/>
        <v>20171114</v>
      </c>
      <c r="D552" s="4">
        <v>2017</v>
      </c>
      <c r="E552" s="4">
        <v>11</v>
      </c>
      <c r="F552" s="4">
        <v>14</v>
      </c>
      <c r="G552" s="4">
        <v>20</v>
      </c>
      <c r="H552" s="4">
        <v>22</v>
      </c>
      <c r="I552" s="4">
        <v>31</v>
      </c>
      <c r="J552" s="4">
        <v>741</v>
      </c>
      <c r="K552" s="4" t="s">
        <v>37</v>
      </c>
      <c r="L552" s="8" t="e">
        <f>IF(#REF!=#REF!,IF(K552="Stroke",IF(K553="Stroke",IF((J553-J552)&lt;0,1000+J553-J552,J553-J552),""),""),"")</f>
        <v>#REF!</v>
      </c>
      <c r="M552" s="4" t="s">
        <v>21</v>
      </c>
      <c r="N552" s="4" t="s">
        <v>27</v>
      </c>
      <c r="O552" s="4">
        <v>14</v>
      </c>
      <c r="P552" s="8" t="e">
        <f>IF(#REF!=#REF!,IF(K552="Stroke",IF(K553="Stroke",IF(#REF!=#REF!,IF(Q552=Q553,IF((J553-J552)&lt;0,1000+J553-J552-O552,J553-J552-O552),""),""),""),""),"")</f>
        <v>#REF!</v>
      </c>
      <c r="Q552" s="4">
        <v>1</v>
      </c>
      <c r="R552" s="8" t="e">
        <f>IF(#REF!&lt;&gt;#REF!,COUNTIFS($K$112:$K$1378,$K$112,#REF!,#REF!),"")</f>
        <v>#REF!</v>
      </c>
      <c r="S552" s="8" t="e">
        <f>IF(AND(#REF!&lt;&gt;#REF!,#REF!=#REF!,M552="positive",M553="negative"),1,"")</f>
        <v>#REF!</v>
      </c>
      <c r="T552" s="8" t="e">
        <f>IF(AND(#REF!=#REF!,K:K="stroke",M:M="positive",S552&lt;&gt;"1"),1,"")</f>
        <v>#REF!</v>
      </c>
      <c r="U552" s="8" t="e">
        <f>IF((AND(R552&lt;&gt;"",W552&lt;&gt;1,K:K="stroke",M:M="negative",#REF!=#REF!)),IF(W552&lt;&gt;0,"",1),"")</f>
        <v>#REF!</v>
      </c>
      <c r="V552" s="8" t="e">
        <f t="shared" si="36"/>
        <v>#REF!</v>
      </c>
      <c r="W552" s="8" t="e">
        <f>IF(#REF!&lt;&gt;#REF!,COUNTIFS($K$112:$K$1378,"up",#REF!,#REF!),"")</f>
        <v>#REF!</v>
      </c>
      <c r="X552" s="8" t="e">
        <f>IF(#REF!&lt;&gt;#REF!,COUNTIFS($K$112:$K$1378,"SRS",#REF!,#REF!),"")</f>
        <v>#REF!</v>
      </c>
      <c r="Y552" s="8" t="e">
        <f>IF(R552&lt;&gt;"",IF(R552=1,"",COUNTIFS($O$112:$O$1378,"&gt;40",#REF!,#REF!)),"")</f>
        <v>#REF!</v>
      </c>
      <c r="Z552" s="4"/>
      <c r="AA552" s="4"/>
      <c r="AB552" s="4"/>
      <c r="AC552" s="4"/>
      <c r="AD552" s="4"/>
      <c r="AE552" s="4"/>
      <c r="AF552" s="4"/>
      <c r="AG552" s="4"/>
      <c r="AH552" s="4"/>
    </row>
    <row r="553" spans="1:34" x14ac:dyDescent="0.25">
      <c r="A553" s="8">
        <f t="shared" si="37"/>
        <v>73351</v>
      </c>
      <c r="B553" s="14" t="str">
        <f t="shared" si="38"/>
        <v>20171114202231</v>
      </c>
      <c r="C553" s="8" t="str">
        <f t="shared" si="39"/>
        <v>20171114</v>
      </c>
      <c r="D553" s="4">
        <v>2017</v>
      </c>
      <c r="E553" s="4">
        <v>11</v>
      </c>
      <c r="F553" s="4">
        <v>14</v>
      </c>
      <c r="G553" s="4">
        <v>20</v>
      </c>
      <c r="H553" s="4">
        <v>22</v>
      </c>
      <c r="I553" s="4">
        <v>31</v>
      </c>
      <c r="J553" s="4">
        <v>760</v>
      </c>
      <c r="K553" s="4" t="s">
        <v>37</v>
      </c>
      <c r="L553" s="8" t="e">
        <f>IF(#REF!=#REF!,IF(K553="Stroke",IF(K554="Stroke",IF((J554-J553)&lt;0,1000+J554-J553,J554-J553),""),""),"")</f>
        <v>#REF!</v>
      </c>
      <c r="M553" s="4" t="s">
        <v>21</v>
      </c>
      <c r="N553" s="4" t="s">
        <v>27</v>
      </c>
      <c r="O553" s="4">
        <v>12</v>
      </c>
      <c r="P553" s="8" t="e">
        <f>IF(#REF!=#REF!,IF(K553="Stroke",IF(K554="Stroke",IF(#REF!=#REF!,IF(Q553=Q554,IF((J554-J553)&lt;0,1000+J554-J553-O553,J554-J553-O553),""),""),""),""),"")</f>
        <v>#REF!</v>
      </c>
      <c r="Q553" s="4">
        <v>1</v>
      </c>
      <c r="R553" s="8" t="e">
        <f>IF(#REF!&lt;&gt;#REF!,COUNTIFS($K$112:$K$1378,$K$112,#REF!,#REF!),"")</f>
        <v>#REF!</v>
      </c>
      <c r="S553" s="8" t="e">
        <f>IF(AND(#REF!&lt;&gt;#REF!,#REF!=#REF!,M553="positive",M554="negative"),1,"")</f>
        <v>#REF!</v>
      </c>
      <c r="T553" s="8" t="e">
        <f>IF(AND(#REF!=#REF!,K:K="stroke",M:M="positive",S553&lt;&gt;"1"),1,"")</f>
        <v>#REF!</v>
      </c>
      <c r="U553" s="8" t="e">
        <f>IF((AND(R553&lt;&gt;"",W553&lt;&gt;1,K:K="stroke",M:M="negative",#REF!=#REF!)),IF(W553&lt;&gt;0,"",1),"")</f>
        <v>#REF!</v>
      </c>
      <c r="V553" s="8" t="e">
        <f t="shared" si="36"/>
        <v>#REF!</v>
      </c>
      <c r="W553" s="8" t="e">
        <f>IF(#REF!&lt;&gt;#REF!,COUNTIFS($K$112:$K$1378,"up",#REF!,#REF!),"")</f>
        <v>#REF!</v>
      </c>
      <c r="X553" s="8" t="e">
        <f>IF(#REF!&lt;&gt;#REF!,COUNTIFS($K$112:$K$1378,"SRS",#REF!,#REF!),"")</f>
        <v>#REF!</v>
      </c>
      <c r="Y553" s="8" t="e">
        <f>IF(R553&lt;&gt;"",IF(R553=1,"",COUNTIFS($O$112:$O$1378,"&gt;40",#REF!,#REF!)),"")</f>
        <v>#REF!</v>
      </c>
    </row>
    <row r="554" spans="1:34" x14ac:dyDescent="0.25">
      <c r="A554" s="8">
        <f t="shared" si="37"/>
        <v>73351</v>
      </c>
      <c r="B554" s="14" t="str">
        <f t="shared" si="38"/>
        <v>20171114202231</v>
      </c>
      <c r="C554" s="8" t="str">
        <f t="shared" si="39"/>
        <v>20171114</v>
      </c>
      <c r="D554" s="4">
        <v>2017</v>
      </c>
      <c r="E554" s="4">
        <v>11</v>
      </c>
      <c r="F554" s="4">
        <v>14</v>
      </c>
      <c r="G554" s="4">
        <v>20</v>
      </c>
      <c r="H554" s="4">
        <v>22</v>
      </c>
      <c r="I554" s="4">
        <v>31</v>
      </c>
      <c r="J554" s="4">
        <v>783</v>
      </c>
      <c r="K554" s="4" t="s">
        <v>37</v>
      </c>
      <c r="L554" s="8" t="e">
        <f>IF(#REF!=#REF!,IF(K554="Stroke",IF(K555="Stroke",IF((J555-J554)&lt;0,1000+J555-J554,J555-J554),""),""),"")</f>
        <v>#REF!</v>
      </c>
      <c r="M554" s="4" t="s">
        <v>21</v>
      </c>
      <c r="N554" s="4" t="s">
        <v>27</v>
      </c>
      <c r="O554" s="4">
        <v>134</v>
      </c>
      <c r="P554" s="8" t="e">
        <f>IF(#REF!=#REF!,IF(K554="Stroke",IF(K555="Stroke",IF(#REF!=#REF!,IF(Q554=Q555,IF((J555-J554)&lt;0,1000+J555-J554-O554,J555-J554-O554),""),""),""),""),"")</f>
        <v>#REF!</v>
      </c>
      <c r="Q554" s="4">
        <v>1</v>
      </c>
      <c r="R554" s="8" t="e">
        <f>IF(#REF!&lt;&gt;#REF!,COUNTIFS($K$112:$K$1378,$K$112,#REF!,#REF!),"")</f>
        <v>#REF!</v>
      </c>
      <c r="S554" s="8" t="e">
        <f>IF(AND(#REF!&lt;&gt;#REF!,#REF!=#REF!,M554="positive",M555="negative"),1,"")</f>
        <v>#REF!</v>
      </c>
      <c r="T554" s="8" t="e">
        <f>IF(AND(#REF!=#REF!,K:K="stroke",M:M="positive",S554&lt;&gt;"1"),1,"")</f>
        <v>#REF!</v>
      </c>
      <c r="U554" s="8" t="e">
        <f>IF((AND(R554&lt;&gt;"",W554&lt;&gt;1,K:K="stroke",M:M="negative",#REF!=#REF!)),IF(W554&lt;&gt;0,"",1),"")</f>
        <v>#REF!</v>
      </c>
      <c r="V554" s="8" t="e">
        <f t="shared" si="36"/>
        <v>#REF!</v>
      </c>
      <c r="W554" s="8" t="e">
        <f>IF(#REF!&lt;&gt;#REF!,COUNTIFS($K$112:$K$1378,"up",#REF!,#REF!),"")</f>
        <v>#REF!</v>
      </c>
      <c r="X554" s="8" t="e">
        <f>IF(#REF!&lt;&gt;#REF!,COUNTIFS($K$112:$K$1378,"SRS",#REF!,#REF!),"")</f>
        <v>#REF!</v>
      </c>
      <c r="Y554" s="8" t="e">
        <f>IF(R554&lt;&gt;"",IF(R554=1,"",COUNTIFS($O$112:$O$1378,"&gt;40",#REF!,#REF!)),"")</f>
        <v>#REF!</v>
      </c>
    </row>
    <row r="555" spans="1:34" x14ac:dyDescent="0.25">
      <c r="A555" s="8">
        <f t="shared" si="37"/>
        <v>73351</v>
      </c>
      <c r="B555" s="14" t="str">
        <f t="shared" si="38"/>
        <v>20171114202231</v>
      </c>
      <c r="C555" s="8" t="str">
        <f t="shared" si="39"/>
        <v>20171114</v>
      </c>
      <c r="D555" s="4">
        <v>2017</v>
      </c>
      <c r="E555" s="4">
        <v>11</v>
      </c>
      <c r="F555" s="4">
        <v>14</v>
      </c>
      <c r="G555" s="4">
        <v>20</v>
      </c>
      <c r="H555" s="4">
        <v>22</v>
      </c>
      <c r="I555" s="4">
        <v>31</v>
      </c>
      <c r="J555" s="4">
        <v>796</v>
      </c>
      <c r="K555" s="4" t="s">
        <v>29</v>
      </c>
      <c r="L555" s="8" t="e">
        <f>IF(#REF!=#REF!,IF(K555="Stroke",IF(K556="Stroke",IF((J556-J555)&lt;0,1000+J556-J555,J556-J555),""),""),"")</f>
        <v>#REF!</v>
      </c>
      <c r="M555" s="4" t="s">
        <v>21</v>
      </c>
      <c r="N555" s="4" t="s">
        <v>27</v>
      </c>
      <c r="O555" s="4">
        <v>0</v>
      </c>
      <c r="P555" s="8" t="e">
        <f>IF(#REF!=#REF!,IF(K555="Stroke",IF(K556="Stroke",IF(#REF!=#REF!,IF(Q555=Q556,IF((J556-J555)&lt;0,1000+J556-J555-O555,J556-J555-O555),""),""),""),""),"")</f>
        <v>#REF!</v>
      </c>
      <c r="Q555" s="4">
        <v>1</v>
      </c>
      <c r="R555" s="8" t="e">
        <f>IF(#REF!&lt;&gt;#REF!,COUNTIFS($K$112:$K$1378,$K$112,#REF!,#REF!),"")</f>
        <v>#REF!</v>
      </c>
      <c r="S555" s="8" t="e">
        <f>IF(AND(#REF!&lt;&gt;#REF!,#REF!=#REF!,M555="positive",M556="negative"),1,"")</f>
        <v>#REF!</v>
      </c>
      <c r="T555" s="8" t="e">
        <f>IF(AND(#REF!=#REF!,K:K="stroke",M:M="positive",S555&lt;&gt;"1"),1,"")</f>
        <v>#REF!</v>
      </c>
      <c r="U555" s="8" t="e">
        <f>IF((AND(R555&lt;&gt;"",W555&lt;&gt;1,K:K="stroke",M:M="negative",#REF!=#REF!)),IF(W555&lt;&gt;0,"",1),"")</f>
        <v>#REF!</v>
      </c>
      <c r="V555" s="8" t="e">
        <f t="shared" si="36"/>
        <v>#REF!</v>
      </c>
      <c r="W555" s="8" t="e">
        <f>IF(#REF!&lt;&gt;#REF!,COUNTIFS($K$112:$K$1378,"up",#REF!,#REF!),"")</f>
        <v>#REF!</v>
      </c>
      <c r="X555" s="8" t="e">
        <f>IF(#REF!&lt;&gt;#REF!,COUNTIFS($K$112:$K$1378,"SRS",#REF!,#REF!),"")</f>
        <v>#REF!</v>
      </c>
      <c r="Y555" s="8" t="e">
        <f>IF(R555&lt;&gt;"",IF(R555=1,"",COUNTIFS($O$112:$O$1378,"&gt;40",#REF!,#REF!)),"")</f>
        <v>#REF!</v>
      </c>
    </row>
    <row r="556" spans="1:34" x14ac:dyDescent="0.25">
      <c r="A556" s="8">
        <f t="shared" si="37"/>
        <v>73351</v>
      </c>
      <c r="B556" s="14" t="str">
        <f t="shared" si="38"/>
        <v>20171114202231</v>
      </c>
      <c r="C556" s="8" t="str">
        <f t="shared" si="39"/>
        <v>20171114</v>
      </c>
      <c r="D556" s="4">
        <v>2017</v>
      </c>
      <c r="E556" s="4">
        <v>11</v>
      </c>
      <c r="F556" s="4">
        <v>14</v>
      </c>
      <c r="G556" s="4">
        <v>20</v>
      </c>
      <c r="H556" s="4">
        <v>22</v>
      </c>
      <c r="I556" s="4">
        <v>31</v>
      </c>
      <c r="J556" s="4">
        <v>805</v>
      </c>
      <c r="K556" s="4" t="s">
        <v>29</v>
      </c>
      <c r="L556" s="8" t="e">
        <f>IF(#REF!=#REF!,IF(K556="Stroke",IF(K557="Stroke",IF((J557-J556)&lt;0,1000+J557-J556,J557-J556),""),""),"")</f>
        <v>#REF!</v>
      </c>
      <c r="M556" s="4" t="s">
        <v>21</v>
      </c>
      <c r="N556" s="4" t="s">
        <v>27</v>
      </c>
      <c r="O556" s="4">
        <v>0</v>
      </c>
      <c r="P556" s="8" t="e">
        <f>IF(#REF!=#REF!,IF(K556="Stroke",IF(K557="Stroke",IF(#REF!=#REF!,IF(Q556=Q557,IF((J557-J556)&lt;0,1000+J557-J556-O556,J557-J556-O556),""),""),""),""),"")</f>
        <v>#REF!</v>
      </c>
      <c r="Q556" s="4">
        <v>1</v>
      </c>
      <c r="R556" s="8" t="e">
        <f>IF(#REF!&lt;&gt;#REF!,COUNTIFS($K$112:$K$1378,$K$112,#REF!,#REF!),"")</f>
        <v>#REF!</v>
      </c>
      <c r="S556" s="8" t="e">
        <f>IF(AND(#REF!&lt;&gt;#REF!,#REF!=#REF!,M556="positive",M557="negative"),1,"")</f>
        <v>#REF!</v>
      </c>
      <c r="T556" s="8" t="e">
        <f>IF(AND(#REF!=#REF!,K:K="stroke",M:M="positive",S556&lt;&gt;"1"),1,"")</f>
        <v>#REF!</v>
      </c>
      <c r="U556" s="8" t="e">
        <f>IF((AND(R556&lt;&gt;"",W556&lt;&gt;1,K:K="stroke",M:M="negative",#REF!=#REF!)),IF(W556&lt;&gt;0,"",1),"")</f>
        <v>#REF!</v>
      </c>
      <c r="V556" s="8" t="e">
        <f t="shared" si="36"/>
        <v>#REF!</v>
      </c>
      <c r="W556" s="8" t="e">
        <f>IF(#REF!&lt;&gt;#REF!,COUNTIFS($K$112:$K$1378,"up",#REF!,#REF!),"")</f>
        <v>#REF!</v>
      </c>
      <c r="X556" s="8" t="e">
        <f>IF(#REF!&lt;&gt;#REF!,COUNTIFS($K$112:$K$1378,"SRS",#REF!,#REF!),"")</f>
        <v>#REF!</v>
      </c>
      <c r="Y556" s="8" t="e">
        <f>IF(R556&lt;&gt;"",IF(R556=1,"",COUNTIFS($O$112:$O$1378,"&gt;40",#REF!,#REF!)),"")</f>
        <v>#REF!</v>
      </c>
    </row>
    <row r="557" spans="1:34" x14ac:dyDescent="0.25">
      <c r="A557" s="8">
        <f t="shared" si="37"/>
        <v>73351</v>
      </c>
      <c r="B557" s="14" t="str">
        <f t="shared" si="38"/>
        <v>20171114202231</v>
      </c>
      <c r="C557" s="8" t="str">
        <f t="shared" si="39"/>
        <v>20171114</v>
      </c>
      <c r="D557" s="4">
        <v>2017</v>
      </c>
      <c r="E557" s="4">
        <v>11</v>
      </c>
      <c r="F557" s="4">
        <v>14</v>
      </c>
      <c r="G557" s="4">
        <v>20</v>
      </c>
      <c r="H557" s="4">
        <v>22</v>
      </c>
      <c r="I557" s="4">
        <v>31</v>
      </c>
      <c r="J557" s="4">
        <v>922</v>
      </c>
      <c r="K557" s="4" t="s">
        <v>37</v>
      </c>
      <c r="L557" s="8" t="e">
        <f>IF(#REF!=#REF!,IF(K557="Stroke",IF(K558="Stroke",IF((J558-J557)&lt;0,1000+J558-J557,J558-J557),""),""),"")</f>
        <v>#REF!</v>
      </c>
      <c r="M557" s="4" t="s">
        <v>21</v>
      </c>
      <c r="N557" s="4" t="s">
        <v>27</v>
      </c>
      <c r="O557" s="4">
        <v>27</v>
      </c>
      <c r="P557" s="8" t="e">
        <f>IF(#REF!=#REF!,IF(K557="Stroke",IF(K558="Stroke",IF(#REF!=#REF!,IF(Q557=Q558,IF((J558-J557)&lt;0,1000+J558-J557-O557,J558-J557-O557),""),""),""),""),"")</f>
        <v>#REF!</v>
      </c>
      <c r="Q557" s="4">
        <v>1</v>
      </c>
      <c r="R557" s="8" t="e">
        <f>IF(#REF!&lt;&gt;#REF!,COUNTIFS($K$112:$K$1378,$K$112,#REF!,#REF!),"")</f>
        <v>#REF!</v>
      </c>
      <c r="S557" s="8" t="e">
        <f>IF(AND(#REF!&lt;&gt;#REF!,#REF!=#REF!,M557="positive",M558="negative"),1,"")</f>
        <v>#REF!</v>
      </c>
      <c r="T557" s="8" t="e">
        <f>IF(AND(#REF!=#REF!,K:K="stroke",M:M="positive",S557&lt;&gt;"1"),1,"")</f>
        <v>#REF!</v>
      </c>
      <c r="U557" s="8" t="e">
        <f>IF((AND(R557&lt;&gt;"",W557&lt;&gt;1,K:K="stroke",M:M="negative",#REF!=#REF!)),IF(W557&lt;&gt;0,"",1),"")</f>
        <v>#REF!</v>
      </c>
      <c r="V557" s="8" t="e">
        <f t="shared" si="36"/>
        <v>#REF!</v>
      </c>
      <c r="W557" s="8" t="e">
        <f>IF(#REF!&lt;&gt;#REF!,COUNTIFS($K$112:$K$1378,"up",#REF!,#REF!),"")</f>
        <v>#REF!</v>
      </c>
      <c r="X557" s="8" t="e">
        <f>IF(#REF!&lt;&gt;#REF!,COUNTIFS($K$112:$K$1378,"SRS",#REF!,#REF!),"")</f>
        <v>#REF!</v>
      </c>
      <c r="Y557" s="8" t="e">
        <f>IF(R557&lt;&gt;"",IF(R557=1,"",COUNTIFS($O$112:$O$1378,"&gt;40",#REF!,#REF!)),"")</f>
        <v>#REF!</v>
      </c>
    </row>
    <row r="558" spans="1:34" x14ac:dyDescent="0.25">
      <c r="A558" s="8">
        <f t="shared" si="37"/>
        <v>73351</v>
      </c>
      <c r="B558" s="14" t="str">
        <f t="shared" si="38"/>
        <v>20171114202231</v>
      </c>
      <c r="C558" s="8" t="str">
        <f t="shared" si="39"/>
        <v>20171114</v>
      </c>
      <c r="D558" s="4">
        <v>2017</v>
      </c>
      <c r="E558" s="4">
        <v>11</v>
      </c>
      <c r="F558" s="4">
        <v>14</v>
      </c>
      <c r="G558" s="4">
        <v>20</v>
      </c>
      <c r="H558" s="4">
        <v>22</v>
      </c>
      <c r="I558" s="4">
        <v>31</v>
      </c>
      <c r="J558" s="4">
        <v>938</v>
      </c>
      <c r="K558" s="4" t="s">
        <v>29</v>
      </c>
      <c r="L558" s="8" t="e">
        <f>IF(#REF!=#REF!,IF(K558="Stroke",IF(K559="Stroke",IF((J559-J558)&lt;0,1000+J559-J558,J559-J558),""),""),"")</f>
        <v>#REF!</v>
      </c>
      <c r="M558" s="4" t="s">
        <v>21</v>
      </c>
      <c r="N558" s="4" t="s">
        <v>27</v>
      </c>
      <c r="O558" s="4">
        <v>0</v>
      </c>
      <c r="P558" s="8" t="e">
        <f>IF(#REF!=#REF!,IF(K558="Stroke",IF(K559="Stroke",IF(#REF!=#REF!,IF(Q558=Q559,IF((J559-J558)&lt;0,1000+J559-J558-O558,J559-J558-O558),""),""),""),""),"")</f>
        <v>#REF!</v>
      </c>
      <c r="Q558" s="4">
        <v>1</v>
      </c>
      <c r="R558" s="8" t="e">
        <f>IF(#REF!&lt;&gt;#REF!,COUNTIFS($K$112:$K$1378,$K$112,#REF!,#REF!),"")</f>
        <v>#REF!</v>
      </c>
      <c r="S558" s="8" t="e">
        <f>IF(AND(#REF!&lt;&gt;#REF!,#REF!=#REF!,M558="positive",M559="negative"),1,"")</f>
        <v>#REF!</v>
      </c>
      <c r="T558" s="8" t="e">
        <f>IF(AND(#REF!=#REF!,K:K="stroke",M:M="positive",S558&lt;&gt;"1"),1,"")</f>
        <v>#REF!</v>
      </c>
      <c r="U558" s="8" t="e">
        <f>IF((AND(R558&lt;&gt;"",W558&lt;&gt;1,K:K="stroke",M:M="negative",#REF!=#REF!)),IF(W558&lt;&gt;0,"",1),"")</f>
        <v>#REF!</v>
      </c>
      <c r="V558" s="8" t="e">
        <f t="shared" ref="V558:V621" si="40">IF(R558="","",(SUM(S558:U558)+W558))</f>
        <v>#REF!</v>
      </c>
      <c r="W558" s="8" t="e">
        <f>IF(#REF!&lt;&gt;#REF!,COUNTIFS($K$112:$K$1378,"up",#REF!,#REF!),"")</f>
        <v>#REF!</v>
      </c>
      <c r="X558" s="8" t="e">
        <f>IF(#REF!&lt;&gt;#REF!,COUNTIFS($K$112:$K$1378,"SRS",#REF!,#REF!),"")</f>
        <v>#REF!</v>
      </c>
      <c r="Y558" s="8" t="e">
        <f>IF(R558&lt;&gt;"",IF(R558=1,"",COUNTIFS($O$112:$O$1378,"&gt;40",#REF!,#REF!)),"")</f>
        <v>#REF!</v>
      </c>
    </row>
    <row r="559" spans="1:34" x14ac:dyDescent="0.25">
      <c r="A559" s="7">
        <f t="shared" si="37"/>
        <v>73448</v>
      </c>
      <c r="B559" s="11" t="str">
        <f t="shared" si="38"/>
        <v>2017111420248</v>
      </c>
      <c r="C559" s="7" t="str">
        <f t="shared" si="39"/>
        <v>20171114</v>
      </c>
      <c r="D559" s="7">
        <v>2017</v>
      </c>
      <c r="E559" s="7">
        <v>11</v>
      </c>
      <c r="F559" s="7">
        <v>14</v>
      </c>
      <c r="G559" s="7">
        <v>20</v>
      </c>
      <c r="H559" s="7">
        <v>24</v>
      </c>
      <c r="I559" s="7">
        <v>8</v>
      </c>
      <c r="J559" s="7">
        <v>175</v>
      </c>
      <c r="K559" s="7" t="s">
        <v>37</v>
      </c>
      <c r="L559" s="7" t="e">
        <f>IF(#REF!=#REF!,IF(K559="Stroke",IF(K560="Stroke",IF((J560-J559)&lt;0,1000+J560-J559,J560-J559),""),""),"")</f>
        <v>#REF!</v>
      </c>
      <c r="M559" s="7" t="s">
        <v>21</v>
      </c>
      <c r="N559" s="7" t="s">
        <v>27</v>
      </c>
      <c r="O559" s="7">
        <v>17</v>
      </c>
      <c r="P559" s="7" t="e">
        <f>IF(#REF!=#REF!,IF(K559="Stroke",IF(K560="Stroke",IF(#REF!=#REF!,IF(Q559=Q560,IF((J560-J559)&lt;0,1000+J560-J559-O559,J560-J559-O559),""),""),""),""),"")</f>
        <v>#REF!</v>
      </c>
      <c r="Q559" s="7">
        <v>1</v>
      </c>
      <c r="R559" s="7" t="e">
        <f>IF(#REF!&lt;&gt;#REF!,COUNTIFS($K$112:$K$1378,$K$112,#REF!,#REF!),"")</f>
        <v>#REF!</v>
      </c>
      <c r="S559" s="7" t="e">
        <f>IF(AND(#REF!&lt;&gt;#REF!,#REF!=#REF!,M559="positive",M560="negative"),1,"")</f>
        <v>#REF!</v>
      </c>
      <c r="T559" s="7" t="e">
        <f>IF(AND(#REF!=#REF!,K:K="stroke",M:M="positive",S559&lt;&gt;"1"),1,"")</f>
        <v>#REF!</v>
      </c>
      <c r="U559" s="7" t="e">
        <f>IF((AND(R559&lt;&gt;"",W559&lt;&gt;1,K:K="stroke",M:M="negative",#REF!=#REF!)),IF(W559&lt;&gt;0,"",1),"")</f>
        <v>#REF!</v>
      </c>
      <c r="V559" s="7" t="e">
        <f t="shared" si="40"/>
        <v>#REF!</v>
      </c>
      <c r="W559" s="7" t="e">
        <f>IF(#REF!&lt;&gt;#REF!,COUNTIFS($K$112:$K$1378,"up",#REF!,#REF!),"")</f>
        <v>#REF!</v>
      </c>
      <c r="X559" s="7" t="e">
        <f>IF(#REF!&lt;&gt;#REF!,COUNTIFS($K$112:$K$1378,"SRS",#REF!,#REF!),"")</f>
        <v>#REF!</v>
      </c>
      <c r="Y559" s="7" t="e">
        <f>IF(R559&lt;&gt;"",IF(R559=1,"",COUNTIFS($O$112:$O$1378,"&gt;40",#REF!,#REF!)),"")</f>
        <v>#REF!</v>
      </c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x14ac:dyDescent="0.25">
      <c r="A560" s="8">
        <f t="shared" si="37"/>
        <v>73448</v>
      </c>
      <c r="B560" s="14" t="str">
        <f t="shared" si="38"/>
        <v>2017111420248</v>
      </c>
      <c r="C560" s="8" t="str">
        <f t="shared" si="39"/>
        <v>20171114</v>
      </c>
      <c r="D560" s="4">
        <v>2017</v>
      </c>
      <c r="E560" s="4">
        <v>11</v>
      </c>
      <c r="F560" s="4">
        <v>14</v>
      </c>
      <c r="G560" s="4">
        <v>20</v>
      </c>
      <c r="H560" s="4">
        <v>24</v>
      </c>
      <c r="I560" s="4">
        <v>8</v>
      </c>
      <c r="J560" s="4">
        <v>262</v>
      </c>
      <c r="K560" s="4" t="s">
        <v>37</v>
      </c>
      <c r="L560" s="8" t="e">
        <f>IF(#REF!=#REF!,IF(K560="Stroke",IF(K561="Stroke",IF((J561-J560)&lt;0,1000+J561-J560,J561-J560),""),""),"")</f>
        <v>#REF!</v>
      </c>
      <c r="M560" s="4" t="s">
        <v>21</v>
      </c>
      <c r="N560" s="4" t="s">
        <v>27</v>
      </c>
      <c r="O560" s="4">
        <v>33</v>
      </c>
      <c r="P560" s="8" t="e">
        <f>IF(#REF!=#REF!,IF(K560="Stroke",IF(K561="Stroke",IF(#REF!=#REF!,IF(Q560=Q561,IF((J561-J560)&lt;0,1000+J561-J560-O560,J561-J560-O560),""),""),""),""),"")</f>
        <v>#REF!</v>
      </c>
      <c r="Q560" s="4">
        <v>1</v>
      </c>
      <c r="R560" s="8" t="e">
        <f>IF(#REF!&lt;&gt;#REF!,COUNTIFS($K$112:$K$1378,$K$112,#REF!,#REF!),"")</f>
        <v>#REF!</v>
      </c>
      <c r="S560" s="8" t="e">
        <f>IF(AND(#REF!&lt;&gt;#REF!,#REF!=#REF!,M560="positive",M561="negative"),1,"")</f>
        <v>#REF!</v>
      </c>
      <c r="T560" s="8" t="e">
        <f>IF(AND(#REF!=#REF!,K:K="stroke",M:M="positive",S560&lt;&gt;"1"),1,"")</f>
        <v>#REF!</v>
      </c>
      <c r="U560" s="8" t="e">
        <f>IF((AND(R560&lt;&gt;"",W560&lt;&gt;1,K:K="stroke",M:M="negative",#REF!=#REF!)),IF(W560&lt;&gt;0,"",1),"")</f>
        <v>#REF!</v>
      </c>
      <c r="V560" s="8" t="e">
        <f t="shared" si="40"/>
        <v>#REF!</v>
      </c>
      <c r="W560" s="8" t="e">
        <f>IF(#REF!&lt;&gt;#REF!,COUNTIFS($K$112:$K$1378,"up",#REF!,#REF!),"")</f>
        <v>#REF!</v>
      </c>
      <c r="X560" s="8" t="e">
        <f>IF(#REF!&lt;&gt;#REF!,COUNTIFS($K$112:$K$1378,"SRS",#REF!,#REF!),"")</f>
        <v>#REF!</v>
      </c>
      <c r="Y560" s="8" t="e">
        <f>IF(R560&lt;&gt;"",IF(R560=1,"",COUNTIFS($O$112:$O$1378,"&gt;40",#REF!,#REF!)),"")</f>
        <v>#REF!</v>
      </c>
    </row>
    <row r="561" spans="1:34" x14ac:dyDescent="0.25">
      <c r="A561" s="8">
        <f t="shared" si="37"/>
        <v>73448</v>
      </c>
      <c r="B561" s="14" t="str">
        <f t="shared" si="38"/>
        <v>2017111420248</v>
      </c>
      <c r="C561" s="8" t="str">
        <f t="shared" si="39"/>
        <v>20171114</v>
      </c>
      <c r="D561" s="4">
        <v>2017</v>
      </c>
      <c r="E561" s="4">
        <v>11</v>
      </c>
      <c r="F561" s="4">
        <v>14</v>
      </c>
      <c r="G561" s="4">
        <v>20</v>
      </c>
      <c r="H561" s="4">
        <v>24</v>
      </c>
      <c r="I561" s="4">
        <v>8</v>
      </c>
      <c r="J561" s="4">
        <v>305</v>
      </c>
      <c r="K561" s="4" t="s">
        <v>37</v>
      </c>
      <c r="L561" s="8" t="e">
        <f>IF(#REF!=#REF!,IF(K561="Stroke",IF(K562="Stroke",IF((J562-J561)&lt;0,1000+J562-J561,J562-J561),""),""),"")</f>
        <v>#REF!</v>
      </c>
      <c r="M561" s="4" t="s">
        <v>21</v>
      </c>
      <c r="N561" s="4" t="s">
        <v>27</v>
      </c>
      <c r="O561" s="4">
        <v>222</v>
      </c>
      <c r="P561" s="8" t="e">
        <f>IF(#REF!=#REF!,IF(K561="Stroke",IF(K562="Stroke",IF(#REF!=#REF!,IF(Q561=Q562,IF((J562-J561)&lt;0,1000+J562-J561-O561,J562-J561-O561),""),""),""),""),"")</f>
        <v>#REF!</v>
      </c>
      <c r="Q561" s="4">
        <v>1</v>
      </c>
      <c r="R561" s="8" t="e">
        <f>IF(#REF!&lt;&gt;#REF!,COUNTIFS($K$112:$K$1378,$K$112,#REF!,#REF!),"")</f>
        <v>#REF!</v>
      </c>
      <c r="S561" s="8" t="e">
        <f>IF(AND(#REF!&lt;&gt;#REF!,#REF!=#REF!,M561="positive",M562="negative"),1,"")</f>
        <v>#REF!</v>
      </c>
      <c r="T561" s="8" t="e">
        <f>IF(AND(#REF!=#REF!,K:K="stroke",M:M="positive",S561&lt;&gt;"1"),1,"")</f>
        <v>#REF!</v>
      </c>
      <c r="U561" s="8" t="e">
        <f>IF((AND(R561&lt;&gt;"",W561&lt;&gt;1,K:K="stroke",M:M="negative",#REF!=#REF!)),IF(W561&lt;&gt;0,"",1),"")</f>
        <v>#REF!</v>
      </c>
      <c r="V561" s="8" t="e">
        <f t="shared" si="40"/>
        <v>#REF!</v>
      </c>
      <c r="W561" s="8" t="e">
        <f>IF(#REF!&lt;&gt;#REF!,COUNTIFS($K$112:$K$1378,"up",#REF!,#REF!),"")</f>
        <v>#REF!</v>
      </c>
      <c r="X561" s="8" t="e">
        <f>IF(#REF!&lt;&gt;#REF!,COUNTIFS($K$112:$K$1378,"SRS",#REF!,#REF!),"")</f>
        <v>#REF!</v>
      </c>
      <c r="Y561" s="8" t="e">
        <f>IF(R561&lt;&gt;"",IF(R561=1,"",COUNTIFS($O$112:$O$1378,"&gt;40",#REF!,#REF!)),"")</f>
        <v>#REF!</v>
      </c>
      <c r="Z561" s="4" t="s">
        <v>39</v>
      </c>
    </row>
    <row r="562" spans="1:34" x14ac:dyDescent="0.25">
      <c r="A562" s="8">
        <f t="shared" si="37"/>
        <v>73448</v>
      </c>
      <c r="B562" s="14" t="str">
        <f t="shared" si="38"/>
        <v>2017111420248</v>
      </c>
      <c r="C562" s="8" t="str">
        <f t="shared" si="39"/>
        <v>20171114</v>
      </c>
      <c r="D562" s="4">
        <v>2017</v>
      </c>
      <c r="E562" s="4">
        <v>11</v>
      </c>
      <c r="F562" s="4">
        <v>14</v>
      </c>
      <c r="G562" s="4">
        <v>20</v>
      </c>
      <c r="H562" s="4">
        <v>24</v>
      </c>
      <c r="I562" s="4">
        <v>8</v>
      </c>
      <c r="J562" s="4">
        <v>502</v>
      </c>
      <c r="K562" s="4" t="s">
        <v>29</v>
      </c>
      <c r="L562" s="8" t="e">
        <f>IF(#REF!=#REF!,IF(K562="Stroke",IF(K563="Stroke",IF((J563-J562)&lt;0,1000+J563-J562,J563-J562),""),""),"")</f>
        <v>#REF!</v>
      </c>
      <c r="M562" s="4" t="s">
        <v>21</v>
      </c>
      <c r="N562" s="4" t="s">
        <v>27</v>
      </c>
      <c r="O562" s="4">
        <v>0</v>
      </c>
      <c r="P562" s="8" t="e">
        <f>IF(#REF!=#REF!,IF(K562="Stroke",IF(K563="Stroke",IF(#REF!=#REF!,IF(Q562=Q563,IF((J563-J562)&lt;0,1000+J563-J562-O562,J563-J562-O562),""),""),""),""),"")</f>
        <v>#REF!</v>
      </c>
      <c r="Q562" s="4">
        <v>1</v>
      </c>
      <c r="R562" s="8" t="e">
        <f>IF(#REF!&lt;&gt;#REF!,COUNTIFS($K$112:$K$1378,$K$112,#REF!,#REF!),"")</f>
        <v>#REF!</v>
      </c>
      <c r="S562" s="8" t="e">
        <f>IF(AND(#REF!&lt;&gt;#REF!,#REF!=#REF!,M562="positive",M563="negative"),1,"")</f>
        <v>#REF!</v>
      </c>
      <c r="T562" s="8" t="e">
        <f>IF(AND(#REF!=#REF!,K:K="stroke",M:M="positive",S562&lt;&gt;"1"),1,"")</f>
        <v>#REF!</v>
      </c>
      <c r="U562" s="8" t="e">
        <f>IF((AND(R562&lt;&gt;"",W562&lt;&gt;1,K:K="stroke",M:M="negative",#REF!=#REF!)),IF(W562&lt;&gt;0,"",1),"")</f>
        <v>#REF!</v>
      </c>
      <c r="V562" s="8" t="e">
        <f t="shared" si="40"/>
        <v>#REF!</v>
      </c>
      <c r="W562" s="8" t="e">
        <f>IF(#REF!&lt;&gt;#REF!,COUNTIFS($K$112:$K$1378,"up",#REF!,#REF!),"")</f>
        <v>#REF!</v>
      </c>
      <c r="X562" s="8" t="e">
        <f>IF(#REF!&lt;&gt;#REF!,COUNTIFS($K$112:$K$1378,"SRS",#REF!,#REF!),"")</f>
        <v>#REF!</v>
      </c>
      <c r="Y562" s="8" t="e">
        <f>IF(R562&lt;&gt;"",IF(R562=1,"",COUNTIFS($O$112:$O$1378,"&gt;40",#REF!,#REF!)),"")</f>
        <v>#REF!</v>
      </c>
    </row>
    <row r="563" spans="1:34" x14ac:dyDescent="0.25">
      <c r="A563" s="8">
        <f t="shared" si="37"/>
        <v>73448</v>
      </c>
      <c r="B563" s="14" t="str">
        <f t="shared" si="38"/>
        <v>2017111420248</v>
      </c>
      <c r="C563" s="8" t="str">
        <f t="shared" si="39"/>
        <v>20171114</v>
      </c>
      <c r="D563" s="4">
        <v>2017</v>
      </c>
      <c r="E563" s="4">
        <v>11</v>
      </c>
      <c r="F563" s="4">
        <v>14</v>
      </c>
      <c r="G563" s="4">
        <v>20</v>
      </c>
      <c r="H563" s="4">
        <v>24</v>
      </c>
      <c r="I563" s="4">
        <v>8</v>
      </c>
      <c r="J563" s="4">
        <v>564</v>
      </c>
      <c r="K563" s="4" t="s">
        <v>37</v>
      </c>
      <c r="L563" s="8" t="e">
        <f>IF(#REF!=#REF!,IF(K563="Stroke",IF(K564="Stroke",IF((J564-J563)&lt;0,1000+J564-J563,J564-J563),""),""),"")</f>
        <v>#REF!</v>
      </c>
      <c r="M563" s="4" t="s">
        <v>21</v>
      </c>
      <c r="N563" s="4" t="s">
        <v>27</v>
      </c>
      <c r="O563" s="4">
        <v>28</v>
      </c>
      <c r="P563" s="8" t="e">
        <f>IF(#REF!=#REF!,IF(K563="Stroke",IF(K564="Stroke",IF(#REF!=#REF!,IF(Q563=Q564,IF((J564-J563)&lt;0,1000+J564-J563-O563,J564-J563-O563),""),""),""),""),"")</f>
        <v>#REF!</v>
      </c>
      <c r="Q563" s="4">
        <v>1</v>
      </c>
      <c r="R563" s="8" t="e">
        <f>IF(#REF!&lt;&gt;#REF!,COUNTIFS($K$112:$K$1378,$K$112,#REF!,#REF!),"")</f>
        <v>#REF!</v>
      </c>
      <c r="S563" s="8" t="e">
        <f>IF(AND(#REF!&lt;&gt;#REF!,#REF!=#REF!,M563="positive",M564="negative"),1,"")</f>
        <v>#REF!</v>
      </c>
      <c r="T563" s="8" t="e">
        <f>IF(AND(#REF!=#REF!,K:K="stroke",M:M="positive",S563&lt;&gt;"1"),1,"")</f>
        <v>#REF!</v>
      </c>
      <c r="U563" s="8" t="e">
        <f>IF((AND(R563&lt;&gt;"",W563&lt;&gt;1,K:K="stroke",M:M="negative",#REF!=#REF!)),IF(W563&lt;&gt;0,"",1),"")</f>
        <v>#REF!</v>
      </c>
      <c r="V563" s="8" t="e">
        <f t="shared" si="40"/>
        <v>#REF!</v>
      </c>
      <c r="W563" s="8" t="e">
        <f>IF(#REF!&lt;&gt;#REF!,COUNTIFS($K$112:$K$1378,"up",#REF!,#REF!),"")</f>
        <v>#REF!</v>
      </c>
      <c r="X563" s="8" t="e">
        <f>IF(#REF!&lt;&gt;#REF!,COUNTIFS($K$112:$K$1378,"SRS",#REF!,#REF!),"")</f>
        <v>#REF!</v>
      </c>
      <c r="Y563" s="8" t="e">
        <f>IF(R563&lt;&gt;"",IF(R563=1,"",COUNTIFS($O$112:$O$1378,"&gt;40",#REF!,#REF!)),"")</f>
        <v>#REF!</v>
      </c>
    </row>
    <row r="564" spans="1:34" x14ac:dyDescent="0.25">
      <c r="A564" s="8">
        <f t="shared" si="37"/>
        <v>73448</v>
      </c>
      <c r="B564" s="14" t="str">
        <f t="shared" si="38"/>
        <v>2017111420248</v>
      </c>
      <c r="C564" s="8" t="str">
        <f t="shared" si="39"/>
        <v>20171114</v>
      </c>
      <c r="D564" s="4">
        <v>2017</v>
      </c>
      <c r="E564" s="4">
        <v>11</v>
      </c>
      <c r="F564" s="4">
        <v>14</v>
      </c>
      <c r="G564" s="4">
        <v>20</v>
      </c>
      <c r="H564" s="4">
        <v>24</v>
      </c>
      <c r="I564" s="4">
        <v>8</v>
      </c>
      <c r="J564" s="4">
        <v>575</v>
      </c>
      <c r="K564" s="4" t="s">
        <v>29</v>
      </c>
      <c r="L564" s="8" t="e">
        <f>IF(#REF!=#REF!,IF(K564="Stroke",IF(K565="Stroke",IF((J565-J564)&lt;0,1000+J565-J564,J565-J564),""),""),"")</f>
        <v>#REF!</v>
      </c>
      <c r="M564" s="4" t="s">
        <v>21</v>
      </c>
      <c r="N564" s="4" t="s">
        <v>27</v>
      </c>
      <c r="O564" s="4">
        <v>0</v>
      </c>
      <c r="P564" s="8" t="e">
        <f>IF(#REF!=#REF!,IF(K564="Stroke",IF(K565="Stroke",IF(#REF!=#REF!,IF(Q564=Q565,IF((J565-J564)&lt;0,1000+J565-J564-O564,J565-J564-O564),""),""),""),""),"")</f>
        <v>#REF!</v>
      </c>
      <c r="Q564" s="4">
        <v>1</v>
      </c>
      <c r="R564" s="8" t="e">
        <f>IF(#REF!&lt;&gt;#REF!,COUNTIFS($K$112:$K$1378,$K$112,#REF!,#REF!),"")</f>
        <v>#REF!</v>
      </c>
      <c r="S564" s="8" t="e">
        <f>IF(AND(#REF!&lt;&gt;#REF!,#REF!=#REF!,M564="positive",M565="negative"),1,"")</f>
        <v>#REF!</v>
      </c>
      <c r="T564" s="8" t="e">
        <f>IF(AND(#REF!=#REF!,K:K="stroke",M:M="positive",S564&lt;&gt;"1"),1,"")</f>
        <v>#REF!</v>
      </c>
      <c r="U564" s="8" t="e">
        <f>IF((AND(R564&lt;&gt;"",W564&lt;&gt;1,K:K="stroke",M:M="negative",#REF!=#REF!)),IF(W564&lt;&gt;0,"",1),"")</f>
        <v>#REF!</v>
      </c>
      <c r="V564" s="8" t="e">
        <f t="shared" si="40"/>
        <v>#REF!</v>
      </c>
      <c r="W564" s="8" t="e">
        <f>IF(#REF!&lt;&gt;#REF!,COUNTIFS($K$112:$K$1378,"up",#REF!,#REF!),"")</f>
        <v>#REF!</v>
      </c>
      <c r="X564" s="8" t="e">
        <f>IF(#REF!&lt;&gt;#REF!,COUNTIFS($K$112:$K$1378,"SRS",#REF!,#REF!),"")</f>
        <v>#REF!</v>
      </c>
      <c r="Y564" s="8" t="e">
        <f>IF(R564&lt;&gt;"",IF(R564=1,"",COUNTIFS($O$112:$O$1378,"&gt;40",#REF!,#REF!)),"")</f>
        <v>#REF!</v>
      </c>
    </row>
    <row r="565" spans="1:34" s="7" customFormat="1" x14ac:dyDescent="0.25">
      <c r="A565" s="8">
        <f t="shared" si="37"/>
        <v>73448</v>
      </c>
      <c r="B565" s="14" t="str">
        <f t="shared" si="38"/>
        <v>2017111420248</v>
      </c>
      <c r="C565" s="8" t="str">
        <f t="shared" si="39"/>
        <v>20171114</v>
      </c>
      <c r="D565" s="4">
        <v>2017</v>
      </c>
      <c r="E565" s="4">
        <v>11</v>
      </c>
      <c r="F565" s="4">
        <v>14</v>
      </c>
      <c r="G565" s="4">
        <v>20</v>
      </c>
      <c r="H565" s="4">
        <v>24</v>
      </c>
      <c r="I565" s="4">
        <v>8</v>
      </c>
      <c r="J565" s="4">
        <v>637</v>
      </c>
      <c r="K565" s="4" t="s">
        <v>37</v>
      </c>
      <c r="L565" s="8" t="e">
        <f>IF(#REF!=#REF!,IF(K565="Stroke",IF(K566="Stroke",IF((J566-J565)&lt;0,1000+J566-J565,J566-J565),""),""),"")</f>
        <v>#REF!</v>
      </c>
      <c r="M565" s="4" t="s">
        <v>21</v>
      </c>
      <c r="N565" s="4" t="s">
        <v>27</v>
      </c>
      <c r="O565" s="4">
        <v>98</v>
      </c>
      <c r="P565" s="8" t="e">
        <f>IF(#REF!=#REF!,IF(K565="Stroke",IF(K566="Stroke",IF(#REF!=#REF!,IF(Q565=Q566,IF((J566-J565)&lt;0,1000+J566-J565-O565,J566-J565-O565),""),""),""),""),"")</f>
        <v>#REF!</v>
      </c>
      <c r="Q565" s="4">
        <v>1</v>
      </c>
      <c r="R565" s="8" t="e">
        <f>IF(#REF!&lt;&gt;#REF!,COUNTIFS($K$112:$K$1378,$K$112,#REF!,#REF!),"")</f>
        <v>#REF!</v>
      </c>
      <c r="S565" s="8" t="e">
        <f>IF(AND(#REF!&lt;&gt;#REF!,#REF!=#REF!,M565="positive",M566="negative"),1,"")</f>
        <v>#REF!</v>
      </c>
      <c r="T565" s="8" t="e">
        <f>IF(AND(#REF!=#REF!,K:K="stroke",M:M="positive",S565&lt;&gt;"1"),1,"")</f>
        <v>#REF!</v>
      </c>
      <c r="U565" s="8" t="e">
        <f>IF((AND(R565&lt;&gt;"",W565&lt;&gt;1,K:K="stroke",M:M="negative",#REF!=#REF!)),IF(W565&lt;&gt;0,"",1),"")</f>
        <v>#REF!</v>
      </c>
      <c r="V565" s="8" t="e">
        <f t="shared" si="40"/>
        <v>#REF!</v>
      </c>
      <c r="W565" s="8" t="e">
        <f>IF(#REF!&lt;&gt;#REF!,COUNTIFS($K$112:$K$1378,"up",#REF!,#REF!),"")</f>
        <v>#REF!</v>
      </c>
      <c r="X565" s="8" t="e">
        <f>IF(#REF!&lt;&gt;#REF!,COUNTIFS($K$112:$K$1378,"SRS",#REF!,#REF!),"")</f>
        <v>#REF!</v>
      </c>
      <c r="Y565" s="8" t="e">
        <f>IF(R565&lt;&gt;"",IF(R565=1,"",COUNTIFS($O$112:$O$1378,"&gt;40",#REF!,#REF!)),"")</f>
        <v>#REF!</v>
      </c>
      <c r="Z565" s="4"/>
      <c r="AA565" s="4"/>
      <c r="AB565" s="4"/>
      <c r="AC565" s="4"/>
      <c r="AD565" s="4"/>
      <c r="AE565" s="4"/>
      <c r="AF565" s="4"/>
      <c r="AG565" s="4"/>
      <c r="AH565" s="4"/>
    </row>
    <row r="566" spans="1:34" x14ac:dyDescent="0.25">
      <c r="A566" s="8">
        <f t="shared" si="37"/>
        <v>73448</v>
      </c>
      <c r="B566" s="14" t="str">
        <f t="shared" si="38"/>
        <v>2017111420248</v>
      </c>
      <c r="C566" s="8" t="str">
        <f t="shared" si="39"/>
        <v>20171114</v>
      </c>
      <c r="D566" s="4">
        <v>2017</v>
      </c>
      <c r="E566" s="4">
        <v>11</v>
      </c>
      <c r="F566" s="4">
        <v>14</v>
      </c>
      <c r="G566" s="4">
        <v>20</v>
      </c>
      <c r="H566" s="4">
        <v>24</v>
      </c>
      <c r="I566" s="4">
        <v>8</v>
      </c>
      <c r="J566" s="4">
        <v>751</v>
      </c>
      <c r="K566" s="4" t="s">
        <v>37</v>
      </c>
      <c r="L566" s="8" t="e">
        <f>IF(#REF!=#REF!,IF(K566="Stroke",IF(K567="Stroke",IF((J567-J566)&lt;0,1000+J567-J566,J567-J566),""),""),"")</f>
        <v>#REF!</v>
      </c>
      <c r="M566" s="4" t="s">
        <v>21</v>
      </c>
      <c r="N566" s="4" t="s">
        <v>27</v>
      </c>
      <c r="O566" s="4">
        <v>12</v>
      </c>
      <c r="P566" s="8" t="e">
        <f>IF(#REF!=#REF!,IF(K566="Stroke",IF(K567="Stroke",IF(#REF!=#REF!,IF(Q566=Q567,IF((J567-J566)&lt;0,1000+J567-J566-O566,J567-J566-O566),""),""),""),""),"")</f>
        <v>#REF!</v>
      </c>
      <c r="Q566" s="4">
        <v>1</v>
      </c>
      <c r="R566" s="8" t="e">
        <f>IF(#REF!&lt;&gt;#REF!,COUNTIFS($K$112:$K$1378,$K$112,#REF!,#REF!),"")</f>
        <v>#REF!</v>
      </c>
      <c r="S566" s="8" t="e">
        <f>IF(AND(#REF!&lt;&gt;#REF!,#REF!=#REF!,M566="positive",M567="negative"),1,"")</f>
        <v>#REF!</v>
      </c>
      <c r="T566" s="8" t="e">
        <f>IF(AND(#REF!=#REF!,K:K="stroke",M:M="positive",S566&lt;&gt;"1"),1,"")</f>
        <v>#REF!</v>
      </c>
      <c r="U566" s="8" t="e">
        <f>IF((AND(R566&lt;&gt;"",W566&lt;&gt;1,K:K="stroke",M:M="negative",#REF!=#REF!)),IF(W566&lt;&gt;0,"",1),"")</f>
        <v>#REF!</v>
      </c>
      <c r="V566" s="8" t="e">
        <f t="shared" si="40"/>
        <v>#REF!</v>
      </c>
      <c r="W566" s="8" t="e">
        <f>IF(#REF!&lt;&gt;#REF!,COUNTIFS($K$112:$K$1378,"up",#REF!,#REF!),"")</f>
        <v>#REF!</v>
      </c>
      <c r="X566" s="8" t="e">
        <f>IF(#REF!&lt;&gt;#REF!,COUNTIFS($K$112:$K$1378,"SRS",#REF!,#REF!),"")</f>
        <v>#REF!</v>
      </c>
      <c r="Y566" s="8" t="e">
        <f>IF(R566&lt;&gt;"",IF(R566=1,"",COUNTIFS($O$112:$O$1378,"&gt;40",#REF!,#REF!)),"")</f>
        <v>#REF!</v>
      </c>
    </row>
    <row r="567" spans="1:34" x14ac:dyDescent="0.25">
      <c r="A567" s="8">
        <f t="shared" si="37"/>
        <v>73448</v>
      </c>
      <c r="B567" s="14" t="str">
        <f t="shared" si="38"/>
        <v>2017111420248</v>
      </c>
      <c r="C567" s="8" t="str">
        <f t="shared" si="39"/>
        <v>20171114</v>
      </c>
      <c r="D567" s="4">
        <v>2017</v>
      </c>
      <c r="E567" s="4">
        <v>11</v>
      </c>
      <c r="F567" s="4">
        <v>14</v>
      </c>
      <c r="G567" s="4">
        <v>20</v>
      </c>
      <c r="H567" s="4">
        <v>24</v>
      </c>
      <c r="I567" s="4">
        <v>8</v>
      </c>
      <c r="J567" s="4">
        <v>810</v>
      </c>
      <c r="K567" s="4" t="s">
        <v>37</v>
      </c>
      <c r="L567" s="8" t="e">
        <f>IF(#REF!=#REF!,IF(K567="Stroke",IF(K568="Stroke",IF((J568-J567)&lt;0,1000+J568-J567,J568-J567),""),""),"")</f>
        <v>#REF!</v>
      </c>
      <c r="M567" s="4" t="s">
        <v>21</v>
      </c>
      <c r="N567" s="4" t="s">
        <v>27</v>
      </c>
      <c r="O567" s="4">
        <v>6</v>
      </c>
      <c r="P567" s="8" t="e">
        <f>IF(#REF!=#REF!,IF(K567="Stroke",IF(K568="Stroke",IF(#REF!=#REF!,IF(Q567=Q568,IF((J568-J567)&lt;0,1000+J568-J567-O567,J568-J567-O567),""),""),""),""),"")</f>
        <v>#REF!</v>
      </c>
      <c r="Q567" s="4">
        <v>1</v>
      </c>
      <c r="R567" s="8" t="e">
        <f>IF(#REF!&lt;&gt;#REF!,COUNTIFS($K$112:$K$1378,$K$112,#REF!,#REF!),"")</f>
        <v>#REF!</v>
      </c>
      <c r="S567" s="8" t="e">
        <f>IF(AND(#REF!&lt;&gt;#REF!,#REF!=#REF!,M567="positive",M568="negative"),1,"")</f>
        <v>#REF!</v>
      </c>
      <c r="T567" s="8" t="e">
        <f>IF(AND(#REF!=#REF!,K:K="stroke",M:M="positive",S567&lt;&gt;"1"),1,"")</f>
        <v>#REF!</v>
      </c>
      <c r="U567" s="8" t="e">
        <f>IF((AND(R567&lt;&gt;"",W567&lt;&gt;1,K:K="stroke",M:M="negative",#REF!=#REF!)),IF(W567&lt;&gt;0,"",1),"")</f>
        <v>#REF!</v>
      </c>
      <c r="V567" s="8" t="e">
        <f t="shared" si="40"/>
        <v>#REF!</v>
      </c>
      <c r="W567" s="8" t="e">
        <f>IF(#REF!&lt;&gt;#REF!,COUNTIFS($K$112:$K$1378,"up",#REF!,#REF!),"")</f>
        <v>#REF!</v>
      </c>
      <c r="X567" s="8" t="e">
        <f>IF(#REF!&lt;&gt;#REF!,COUNTIFS($K$112:$K$1378,"SRS",#REF!,#REF!),"")</f>
        <v>#REF!</v>
      </c>
      <c r="Y567" s="8" t="e">
        <f>IF(R567&lt;&gt;"",IF(R567=1,"",COUNTIFS($O$112:$O$1378,"&gt;40",#REF!,#REF!)),"")</f>
        <v>#REF!</v>
      </c>
    </row>
    <row r="568" spans="1:34" x14ac:dyDescent="0.25">
      <c r="A568" s="8">
        <f t="shared" si="37"/>
        <v>73448</v>
      </c>
      <c r="B568" s="14" t="str">
        <f t="shared" si="38"/>
        <v>2017111420248</v>
      </c>
      <c r="C568" s="8" t="str">
        <f t="shared" si="39"/>
        <v>20171114</v>
      </c>
      <c r="D568" s="4">
        <v>2017</v>
      </c>
      <c r="E568" s="4">
        <v>11</v>
      </c>
      <c r="F568" s="4">
        <v>14</v>
      </c>
      <c r="G568" s="4">
        <v>20</v>
      </c>
      <c r="H568" s="4">
        <v>24</v>
      </c>
      <c r="I568" s="4">
        <v>8</v>
      </c>
      <c r="J568" s="4">
        <v>822</v>
      </c>
      <c r="K568" s="4" t="s">
        <v>37</v>
      </c>
      <c r="L568" s="8" t="e">
        <f>IF(#REF!=#REF!,IF(K568="Stroke",IF(K569="Stroke",IF((J569-J568)&lt;0,1000+J569-J568,J569-J568),""),""),"")</f>
        <v>#REF!</v>
      </c>
      <c r="M568" s="4" t="s">
        <v>21</v>
      </c>
      <c r="N568" s="4" t="s">
        <v>27</v>
      </c>
      <c r="O568" s="4">
        <v>4</v>
      </c>
      <c r="P568" s="8" t="e">
        <f>IF(#REF!=#REF!,IF(K568="Stroke",IF(K569="Stroke",IF(#REF!=#REF!,IF(Q568=Q569,IF((J569-J568)&lt;0,1000+J569-J568-O568,J569-J568-O568),""),""),""),""),"")</f>
        <v>#REF!</v>
      </c>
      <c r="Q568" s="4">
        <v>1</v>
      </c>
      <c r="R568" s="8" t="e">
        <f>IF(#REF!&lt;&gt;#REF!,COUNTIFS($K$112:$K$1378,$K$112,#REF!,#REF!),"")</f>
        <v>#REF!</v>
      </c>
      <c r="S568" s="8" t="e">
        <f>IF(AND(#REF!&lt;&gt;#REF!,#REF!=#REF!,M568="positive",M569="negative"),1,"")</f>
        <v>#REF!</v>
      </c>
      <c r="T568" s="8" t="e">
        <f>IF(AND(#REF!=#REF!,K:K="stroke",M:M="positive",S568&lt;&gt;"1"),1,"")</f>
        <v>#REF!</v>
      </c>
      <c r="U568" s="8" t="e">
        <f>IF((AND(R568&lt;&gt;"",W568&lt;&gt;1,K:K="stroke",M:M="negative",#REF!=#REF!)),IF(W568&lt;&gt;0,"",1),"")</f>
        <v>#REF!</v>
      </c>
      <c r="V568" s="8" t="e">
        <f t="shared" si="40"/>
        <v>#REF!</v>
      </c>
      <c r="W568" s="8" t="e">
        <f>IF(#REF!&lt;&gt;#REF!,COUNTIFS($K$112:$K$1378,"up",#REF!,#REF!),"")</f>
        <v>#REF!</v>
      </c>
      <c r="X568" s="8" t="e">
        <f>IF(#REF!&lt;&gt;#REF!,COUNTIFS($K$112:$K$1378,"SRS",#REF!,#REF!),"")</f>
        <v>#REF!</v>
      </c>
      <c r="Y568" s="8" t="e">
        <f>IF(R568&lt;&gt;"",IF(R568=1,"",COUNTIFS($O$112:$O$1378,"&gt;40",#REF!,#REF!)),"")</f>
        <v>#REF!</v>
      </c>
    </row>
    <row r="569" spans="1:34" x14ac:dyDescent="0.25">
      <c r="A569" s="7">
        <f t="shared" si="37"/>
        <v>73487</v>
      </c>
      <c r="B569" s="11" t="str">
        <f t="shared" si="38"/>
        <v>20171114202447</v>
      </c>
      <c r="C569" s="7" t="str">
        <f t="shared" si="39"/>
        <v>20171114</v>
      </c>
      <c r="D569" s="7">
        <v>2017</v>
      </c>
      <c r="E569" s="7">
        <v>11</v>
      </c>
      <c r="F569" s="7">
        <v>14</v>
      </c>
      <c r="G569" s="7">
        <v>20</v>
      </c>
      <c r="H569" s="7">
        <v>24</v>
      </c>
      <c r="I569" s="7">
        <v>47</v>
      </c>
      <c r="J569" s="21">
        <v>39</v>
      </c>
      <c r="K569" s="7" t="s">
        <v>37</v>
      </c>
      <c r="L569" s="7" t="e">
        <f>IF(#REF!=#REF!,IF(K569="Stroke",IF(K570="Stroke",IF((J570-J569)&lt;0,1000+J570-J569,J570-J569),""),""),"")</f>
        <v>#REF!</v>
      </c>
      <c r="M569" s="7" t="s">
        <v>21</v>
      </c>
      <c r="N569" s="7" t="s">
        <v>27</v>
      </c>
      <c r="O569" s="7">
        <v>7</v>
      </c>
      <c r="P569" s="7" t="e">
        <f>IF(#REF!=#REF!,IF(K569="Stroke",IF(K570="Stroke",IF(#REF!=#REF!,IF(Q569=Q570,IF((J570-J569)&lt;0,1000+J570-J569-O569,J570-J569-O569),""),""),""),""),"")</f>
        <v>#REF!</v>
      </c>
      <c r="Q569" s="7">
        <v>1</v>
      </c>
      <c r="R569" s="7" t="e">
        <f>IF(#REF!&lt;&gt;#REF!,COUNTIFS($K$112:$K$1378,$K$112,#REF!,#REF!),"")</f>
        <v>#REF!</v>
      </c>
      <c r="S569" s="7" t="e">
        <f>IF(AND(#REF!&lt;&gt;#REF!,#REF!=#REF!,M569="positive",M570="negative"),1,"")</f>
        <v>#REF!</v>
      </c>
      <c r="T569" s="7" t="e">
        <f>IF(AND(#REF!=#REF!,K:K="stroke",M:M="positive",S569&lt;&gt;"1"),1,"")</f>
        <v>#REF!</v>
      </c>
      <c r="U569" s="7" t="e">
        <f>IF((AND(R569&lt;&gt;"",W569&lt;&gt;1,K:K="stroke",M:M="negative",#REF!=#REF!)),IF(W569&lt;&gt;0,"",1),"")</f>
        <v>#REF!</v>
      </c>
      <c r="V569" s="7" t="e">
        <f t="shared" si="40"/>
        <v>#REF!</v>
      </c>
      <c r="W569" s="7" t="e">
        <f>IF(#REF!&lt;&gt;#REF!,COUNTIFS($K$112:$K$1378,"up",#REF!,#REF!),"")</f>
        <v>#REF!</v>
      </c>
      <c r="X569" s="7" t="e">
        <f>IF(#REF!&lt;&gt;#REF!,COUNTIFS($K$112:$K$1378,"SRS",#REF!,#REF!),"")</f>
        <v>#REF!</v>
      </c>
      <c r="Y569" s="7" t="e">
        <f>IF(R569&lt;&gt;"",IF(R569=1,"",COUNTIFS($O$112:$O$1378,"&gt;40",#REF!,#REF!)),"")</f>
        <v>#REF!</v>
      </c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s="7" customFormat="1" x14ac:dyDescent="0.25">
      <c r="A570" s="8">
        <f t="shared" si="37"/>
        <v>73487</v>
      </c>
      <c r="B570" s="14" t="str">
        <f t="shared" si="38"/>
        <v>20171114202447</v>
      </c>
      <c r="C570" s="8" t="str">
        <f t="shared" si="39"/>
        <v>20171114</v>
      </c>
      <c r="D570" s="4">
        <v>2017</v>
      </c>
      <c r="E570" s="4">
        <v>11</v>
      </c>
      <c r="F570" s="4">
        <v>14</v>
      </c>
      <c r="G570" s="4">
        <v>20</v>
      </c>
      <c r="H570" s="4">
        <v>24</v>
      </c>
      <c r="I570" s="4">
        <v>47</v>
      </c>
      <c r="J570" s="26">
        <v>54</v>
      </c>
      <c r="K570" s="4" t="s">
        <v>40</v>
      </c>
      <c r="L570" s="8" t="e">
        <f>IF(#REF!=#REF!,IF(K570="Stroke",IF(K571="Stroke",IF((J571-J570)&lt;0,1000+J571-J570,J571-J570),""),""),"")</f>
        <v>#REF!</v>
      </c>
      <c r="M570" s="4" t="s">
        <v>21</v>
      </c>
      <c r="N570" s="4" t="s">
        <v>27</v>
      </c>
      <c r="O570" s="4">
        <v>0</v>
      </c>
      <c r="P570" s="8" t="e">
        <f>IF(#REF!=#REF!,IF(K570="Stroke",IF(K571="Stroke",IF(#REF!=#REF!,IF(Q570=Q571,IF((J571-J570)&lt;0,1000+J571-J570-O570,J571-J570-O570),""),""),""),""),"")</f>
        <v>#REF!</v>
      </c>
      <c r="Q570" s="4"/>
      <c r="R570" s="8" t="e">
        <f>IF(#REF!&lt;&gt;#REF!,COUNTIFS($K$112:$K$1378,$K$112,#REF!,#REF!),"")</f>
        <v>#REF!</v>
      </c>
      <c r="S570" s="8" t="e">
        <f>IF(AND(#REF!&lt;&gt;#REF!,#REF!=#REF!,M570="positive",M571="negative"),1,"")</f>
        <v>#REF!</v>
      </c>
      <c r="T570" s="8" t="e">
        <f>IF(AND(#REF!=#REF!,K:K="stroke",M:M="positive",S570&lt;&gt;"1"),1,"")</f>
        <v>#REF!</v>
      </c>
      <c r="U570" s="8" t="e">
        <f>IF((AND(R570&lt;&gt;"",W570&lt;&gt;1,K:K="stroke",M:M="negative",#REF!=#REF!)),IF(W570&lt;&gt;0,"",1),"")</f>
        <v>#REF!</v>
      </c>
      <c r="V570" s="8" t="e">
        <f t="shared" si="40"/>
        <v>#REF!</v>
      </c>
      <c r="W570" s="8" t="e">
        <f>IF(#REF!&lt;&gt;#REF!,COUNTIFS($K$112:$K$1378,"up",#REF!,#REF!),"")</f>
        <v>#REF!</v>
      </c>
      <c r="X570" s="8" t="e">
        <f>IF(#REF!&lt;&gt;#REF!,COUNTIFS($K$112:$K$1378,"SRS",#REF!,#REF!),"")</f>
        <v>#REF!</v>
      </c>
      <c r="Y570" s="8" t="e">
        <f>IF(R570&lt;&gt;"",IF(R570=1,"",COUNTIFS($O$112:$O$1378,"&gt;40",#REF!,#REF!)),"")</f>
        <v>#REF!</v>
      </c>
      <c r="Z570" s="4"/>
      <c r="AA570" s="4"/>
      <c r="AB570" s="4"/>
      <c r="AC570" s="4"/>
      <c r="AD570" s="4"/>
      <c r="AE570" s="4"/>
      <c r="AF570" s="4"/>
      <c r="AG570" s="4"/>
      <c r="AH570" s="4"/>
    </row>
    <row r="571" spans="1:34" x14ac:dyDescent="0.25">
      <c r="A571" s="8">
        <f t="shared" si="37"/>
        <v>73487</v>
      </c>
      <c r="B571" s="14" t="str">
        <f t="shared" si="38"/>
        <v>20171114202447</v>
      </c>
      <c r="C571" s="8" t="str">
        <f t="shared" si="39"/>
        <v>20171114</v>
      </c>
      <c r="D571" s="4">
        <v>2017</v>
      </c>
      <c r="E571" s="4">
        <v>11</v>
      </c>
      <c r="F571" s="4">
        <v>14</v>
      </c>
      <c r="G571" s="4">
        <v>20</v>
      </c>
      <c r="H571" s="4">
        <v>24</v>
      </c>
      <c r="I571" s="4">
        <v>47</v>
      </c>
      <c r="J571" s="26">
        <v>68</v>
      </c>
      <c r="K571" s="4" t="s">
        <v>37</v>
      </c>
      <c r="L571" s="8" t="e">
        <f>IF(#REF!=#REF!,IF(K571="Stroke",IF(K572="Stroke",IF((J572-J571)&lt;0,1000+J572-J571,J572-J571),""),""),"")</f>
        <v>#REF!</v>
      </c>
      <c r="M571" s="4" t="s">
        <v>21</v>
      </c>
      <c r="N571" s="4" t="s">
        <v>27</v>
      </c>
      <c r="O571" s="4">
        <v>12</v>
      </c>
      <c r="P571" s="8" t="e">
        <f>IF(#REF!=#REF!,IF(K571="Stroke",IF(K572="Stroke",IF(#REF!=#REF!,IF(Q571=Q572,IF((J572-J571)&lt;0,1000+J572-J571-O571,J572-J571-O571),""),""),""),""),"")</f>
        <v>#REF!</v>
      </c>
      <c r="Q571" s="4">
        <v>1</v>
      </c>
      <c r="R571" s="8" t="e">
        <f>IF(#REF!&lt;&gt;#REF!,COUNTIFS($K$112:$K$1378,$K$112,#REF!,#REF!),"")</f>
        <v>#REF!</v>
      </c>
      <c r="S571" s="8" t="e">
        <f>IF(AND(#REF!&lt;&gt;#REF!,#REF!=#REF!,M571="positive",M572="negative"),1,"")</f>
        <v>#REF!</v>
      </c>
      <c r="T571" s="8" t="e">
        <f>IF(AND(#REF!=#REF!,K:K="stroke",M:M="positive",S571&lt;&gt;"1"),1,"")</f>
        <v>#REF!</v>
      </c>
      <c r="U571" s="8" t="e">
        <f>IF((AND(R571&lt;&gt;"",W571&lt;&gt;1,K:K="stroke",M:M="negative",#REF!=#REF!)),IF(W571&lt;&gt;0,"",1),"")</f>
        <v>#REF!</v>
      </c>
      <c r="V571" s="8" t="e">
        <f t="shared" si="40"/>
        <v>#REF!</v>
      </c>
      <c r="W571" s="8" t="e">
        <f>IF(#REF!&lt;&gt;#REF!,COUNTIFS($K$112:$K$1378,"up",#REF!,#REF!),"")</f>
        <v>#REF!</v>
      </c>
      <c r="X571" s="8" t="e">
        <f>IF(#REF!&lt;&gt;#REF!,COUNTIFS($K$112:$K$1378,"SRS",#REF!,#REF!),"")</f>
        <v>#REF!</v>
      </c>
      <c r="Y571" s="8" t="e">
        <f>IF(R571&lt;&gt;"",IF(R571=1,"",COUNTIFS($O$112:$O$1378,"&gt;40",#REF!,#REF!)),"")</f>
        <v>#REF!</v>
      </c>
    </row>
    <row r="572" spans="1:34" x14ac:dyDescent="0.25">
      <c r="A572" s="8">
        <f t="shared" si="37"/>
        <v>73487</v>
      </c>
      <c r="B572" s="14" t="str">
        <f t="shared" si="38"/>
        <v>20171114202447</v>
      </c>
      <c r="C572" s="8" t="str">
        <f t="shared" si="39"/>
        <v>20171114</v>
      </c>
      <c r="D572" s="4">
        <v>2017</v>
      </c>
      <c r="E572" s="4">
        <v>11</v>
      </c>
      <c r="F572" s="4">
        <v>14</v>
      </c>
      <c r="G572" s="4">
        <v>20</v>
      </c>
      <c r="H572" s="4">
        <v>24</v>
      </c>
      <c r="I572" s="4">
        <v>47</v>
      </c>
      <c r="J572" s="4">
        <v>100</v>
      </c>
      <c r="K572" s="4" t="s">
        <v>37</v>
      </c>
      <c r="L572" s="8" t="e">
        <f>IF(#REF!=#REF!,IF(K572="Stroke",IF(K573="Stroke",IF((J573-J572)&lt;0,1000+J573-J572,J573-J572),""),""),"")</f>
        <v>#REF!</v>
      </c>
      <c r="M572" s="4" t="s">
        <v>21</v>
      </c>
      <c r="N572" s="4" t="s">
        <v>27</v>
      </c>
      <c r="O572" s="4">
        <v>10</v>
      </c>
      <c r="P572" s="8" t="e">
        <f>IF(#REF!=#REF!,IF(K572="Stroke",IF(K573="Stroke",IF(#REF!=#REF!,IF(Q572=Q573,IF((J573-J572)&lt;0,1000+J573-J572-O572,J573-J572-O572),""),""),""),""),"")</f>
        <v>#REF!</v>
      </c>
      <c r="Q572" s="4">
        <v>1</v>
      </c>
      <c r="R572" s="8" t="e">
        <f>IF(#REF!&lt;&gt;#REF!,COUNTIFS($K$112:$K$1378,$K$112,#REF!,#REF!),"")</f>
        <v>#REF!</v>
      </c>
      <c r="S572" s="8" t="e">
        <f>IF(AND(#REF!&lt;&gt;#REF!,#REF!=#REF!,M572="positive",M573="negative"),1,"")</f>
        <v>#REF!</v>
      </c>
      <c r="T572" s="8" t="e">
        <f>IF(AND(#REF!=#REF!,K:K="stroke",M:M="positive",S572&lt;&gt;"1"),1,"")</f>
        <v>#REF!</v>
      </c>
      <c r="U572" s="8" t="e">
        <f>IF((AND(R572&lt;&gt;"",W572&lt;&gt;1,K:K="stroke",M:M="negative",#REF!=#REF!)),IF(W572&lt;&gt;0,"",1),"")</f>
        <v>#REF!</v>
      </c>
      <c r="V572" s="8" t="e">
        <f t="shared" si="40"/>
        <v>#REF!</v>
      </c>
      <c r="W572" s="8" t="e">
        <f>IF(#REF!&lt;&gt;#REF!,COUNTIFS($K$112:$K$1378,"up",#REF!,#REF!),"")</f>
        <v>#REF!</v>
      </c>
      <c r="X572" s="8" t="e">
        <f>IF(#REF!&lt;&gt;#REF!,COUNTIFS($K$112:$K$1378,"SRS",#REF!,#REF!),"")</f>
        <v>#REF!</v>
      </c>
      <c r="Y572" s="8" t="e">
        <f>IF(R572&lt;&gt;"",IF(R572=1,"",COUNTIFS($O$112:$O$1378,"&gt;40",#REF!,#REF!)),"")</f>
        <v>#REF!</v>
      </c>
    </row>
    <row r="573" spans="1:34" s="7" customFormat="1" x14ac:dyDescent="0.25">
      <c r="A573" s="8">
        <f t="shared" si="37"/>
        <v>73487</v>
      </c>
      <c r="B573" s="14" t="str">
        <f t="shared" si="38"/>
        <v>20171114202447</v>
      </c>
      <c r="C573" s="8" t="str">
        <f t="shared" si="39"/>
        <v>20171114</v>
      </c>
      <c r="D573" s="4">
        <v>2017</v>
      </c>
      <c r="E573" s="4">
        <v>11</v>
      </c>
      <c r="F573" s="4">
        <v>14</v>
      </c>
      <c r="G573" s="4">
        <v>20</v>
      </c>
      <c r="H573" s="4">
        <v>24</v>
      </c>
      <c r="I573" s="4">
        <v>47</v>
      </c>
      <c r="J573" s="4">
        <v>123</v>
      </c>
      <c r="K573" s="4" t="s">
        <v>40</v>
      </c>
      <c r="L573" s="8" t="e">
        <f>IF(#REF!=#REF!,IF(K573="Stroke",IF(K574="Stroke",IF((J574-J573)&lt;0,1000+J574-J573,J574-J573),""),""),"")</f>
        <v>#REF!</v>
      </c>
      <c r="M573" s="4" t="s">
        <v>21</v>
      </c>
      <c r="N573" s="4" t="s">
        <v>27</v>
      </c>
      <c r="O573" s="4">
        <v>0</v>
      </c>
      <c r="P573" s="8" t="e">
        <f>IF(#REF!=#REF!,IF(K573="Stroke",IF(K574="Stroke",IF(#REF!=#REF!,IF(Q573=Q574,IF((J574-J573)&lt;0,1000+J574-J573-O573,J574-J573-O573),""),""),""),""),"")</f>
        <v>#REF!</v>
      </c>
      <c r="Q573" s="4"/>
      <c r="R573" s="8" t="e">
        <f>IF(#REF!&lt;&gt;#REF!,COUNTIFS($K$112:$K$1378,$K$112,#REF!,#REF!),"")</f>
        <v>#REF!</v>
      </c>
      <c r="S573" s="8" t="e">
        <f>IF(AND(#REF!&lt;&gt;#REF!,#REF!=#REF!,M573="positive",M574="negative"),1,"")</f>
        <v>#REF!</v>
      </c>
      <c r="T573" s="8" t="e">
        <f>IF(AND(#REF!=#REF!,K:K="stroke",M:M="positive",S573&lt;&gt;"1"),1,"")</f>
        <v>#REF!</v>
      </c>
      <c r="U573" s="8" t="e">
        <f>IF((AND(R573&lt;&gt;"",W573&lt;&gt;1,K:K="stroke",M:M="negative",#REF!=#REF!)),IF(W573&lt;&gt;0,"",1),"")</f>
        <v>#REF!</v>
      </c>
      <c r="V573" s="8" t="e">
        <f t="shared" si="40"/>
        <v>#REF!</v>
      </c>
      <c r="W573" s="8" t="e">
        <f>IF(#REF!&lt;&gt;#REF!,COUNTIFS($K$112:$K$1378,"up",#REF!,#REF!),"")</f>
        <v>#REF!</v>
      </c>
      <c r="X573" s="8" t="e">
        <f>IF(#REF!&lt;&gt;#REF!,COUNTIFS($K$112:$K$1378,"SRS",#REF!,#REF!),"")</f>
        <v>#REF!</v>
      </c>
      <c r="Y573" s="8" t="e">
        <f>IF(R573&lt;&gt;"",IF(R573=1,"",COUNTIFS($O$112:$O$1378,"&gt;40",#REF!,#REF!)),"")</f>
        <v>#REF!</v>
      </c>
      <c r="Z573" s="4"/>
      <c r="AA573" s="4"/>
      <c r="AB573" s="4"/>
      <c r="AC573" s="4"/>
      <c r="AD573" s="4"/>
      <c r="AE573" s="4"/>
      <c r="AF573" s="4"/>
      <c r="AG573" s="4"/>
      <c r="AH573" s="4"/>
    </row>
    <row r="574" spans="1:34" x14ac:dyDescent="0.25">
      <c r="A574" s="8">
        <f t="shared" si="37"/>
        <v>73487</v>
      </c>
      <c r="B574" s="14" t="str">
        <f t="shared" si="38"/>
        <v>20171114202447</v>
      </c>
      <c r="C574" s="8" t="str">
        <f t="shared" si="39"/>
        <v>20171114</v>
      </c>
      <c r="D574" s="4">
        <v>2017</v>
      </c>
      <c r="E574" s="4">
        <v>11</v>
      </c>
      <c r="F574" s="4">
        <v>14</v>
      </c>
      <c r="G574" s="4">
        <v>20</v>
      </c>
      <c r="H574" s="4">
        <v>24</v>
      </c>
      <c r="I574" s="4">
        <v>47</v>
      </c>
      <c r="J574" s="4">
        <v>137</v>
      </c>
      <c r="K574" s="4" t="s">
        <v>37</v>
      </c>
      <c r="L574" s="8" t="e">
        <f>IF(#REF!=#REF!,IF(K574="Stroke",IF(K575="Stroke",IF((J575-J574)&lt;0,1000+J575-J574,J575-J574),""),""),"")</f>
        <v>#REF!</v>
      </c>
      <c r="M574" s="4" t="s">
        <v>21</v>
      </c>
      <c r="N574" s="4" t="s">
        <v>27</v>
      </c>
      <c r="O574" s="4">
        <v>9</v>
      </c>
      <c r="P574" s="8" t="e">
        <f>IF(#REF!=#REF!,IF(K574="Stroke",IF(K575="Stroke",IF(#REF!=#REF!,IF(Q574=Q575,IF((J575-J574)&lt;0,1000+J575-J574-O574,J575-J574-O574),""),""),""),""),"")</f>
        <v>#REF!</v>
      </c>
      <c r="Q574" s="4">
        <v>1</v>
      </c>
      <c r="R574" s="8" t="e">
        <f>IF(#REF!&lt;&gt;#REF!,COUNTIFS($K$112:$K$1378,$K$112,#REF!,#REF!),"")</f>
        <v>#REF!</v>
      </c>
      <c r="S574" s="8" t="e">
        <f>IF(AND(#REF!&lt;&gt;#REF!,#REF!=#REF!,M574="positive",M575="negative"),1,"")</f>
        <v>#REF!</v>
      </c>
      <c r="T574" s="8" t="e">
        <f>IF(AND(#REF!=#REF!,K:K="stroke",M:M="positive",S574&lt;&gt;"1"),1,"")</f>
        <v>#REF!</v>
      </c>
      <c r="U574" s="8" t="e">
        <f>IF((AND(R574&lt;&gt;"",W574&lt;&gt;1,K:K="stroke",M:M="negative",#REF!=#REF!)),IF(W574&lt;&gt;0,"",1),"")</f>
        <v>#REF!</v>
      </c>
      <c r="V574" s="8" t="e">
        <f t="shared" si="40"/>
        <v>#REF!</v>
      </c>
      <c r="W574" s="8" t="e">
        <f>IF(#REF!&lt;&gt;#REF!,COUNTIFS($K$112:$K$1378,"up",#REF!,#REF!),"")</f>
        <v>#REF!</v>
      </c>
      <c r="X574" s="8" t="e">
        <f>IF(#REF!&lt;&gt;#REF!,COUNTIFS($K$112:$K$1378,"SRS",#REF!,#REF!),"")</f>
        <v>#REF!</v>
      </c>
      <c r="Y574" s="8" t="e">
        <f>IF(R574&lt;&gt;"",IF(R574=1,"",COUNTIFS($O$112:$O$1378,"&gt;40",#REF!,#REF!)),"")</f>
        <v>#REF!</v>
      </c>
    </row>
    <row r="575" spans="1:34" x14ac:dyDescent="0.25">
      <c r="A575" s="8">
        <f t="shared" si="37"/>
        <v>73487</v>
      </c>
      <c r="B575" s="14" t="str">
        <f t="shared" si="38"/>
        <v>20171114202447</v>
      </c>
      <c r="C575" s="8" t="str">
        <f t="shared" si="39"/>
        <v>20171114</v>
      </c>
      <c r="D575" s="4">
        <v>2017</v>
      </c>
      <c r="E575" s="4">
        <v>11</v>
      </c>
      <c r="F575" s="4">
        <v>14</v>
      </c>
      <c r="G575" s="4">
        <v>20</v>
      </c>
      <c r="H575" s="4">
        <v>24</v>
      </c>
      <c r="I575" s="4">
        <v>47</v>
      </c>
      <c r="J575" s="4">
        <v>153</v>
      </c>
      <c r="K575" s="4" t="s">
        <v>40</v>
      </c>
      <c r="L575" s="8" t="e">
        <f>IF(#REF!=#REF!,IF(K575="Stroke",IF(K576="Stroke",IF((J576-J575)&lt;0,1000+J576-J575,J576-J575),""),""),"")</f>
        <v>#REF!</v>
      </c>
      <c r="M575" s="4" t="s">
        <v>21</v>
      </c>
      <c r="N575" s="4" t="s">
        <v>27</v>
      </c>
      <c r="O575" s="4">
        <v>0</v>
      </c>
      <c r="P575" s="8" t="e">
        <f>IF(#REF!=#REF!,IF(K575="Stroke",IF(K576="Stroke",IF(#REF!=#REF!,IF(Q575=Q576,IF((J576-J575)&lt;0,1000+J576-J575-O575,J576-J575-O575),""),""),""),""),"")</f>
        <v>#REF!</v>
      </c>
      <c r="R575" s="8" t="e">
        <f>IF(#REF!&lt;&gt;#REF!,COUNTIFS($K$112:$K$1378,$K$112,#REF!,#REF!),"")</f>
        <v>#REF!</v>
      </c>
      <c r="S575" s="8" t="e">
        <f>IF(AND(#REF!&lt;&gt;#REF!,#REF!=#REF!,M575="positive",M576="negative"),1,"")</f>
        <v>#REF!</v>
      </c>
      <c r="T575" s="8" t="e">
        <f>IF(AND(#REF!=#REF!,K:K="stroke",M:M="positive",S575&lt;&gt;"1"),1,"")</f>
        <v>#REF!</v>
      </c>
      <c r="U575" s="8" t="e">
        <f>IF((AND(R575&lt;&gt;"",W575&lt;&gt;1,K:K="stroke",M:M="negative",#REF!=#REF!)),IF(W575&lt;&gt;0,"",1),"")</f>
        <v>#REF!</v>
      </c>
      <c r="V575" s="8" t="e">
        <f t="shared" si="40"/>
        <v>#REF!</v>
      </c>
      <c r="W575" s="8" t="e">
        <f>IF(#REF!&lt;&gt;#REF!,COUNTIFS($K$112:$K$1378,"up",#REF!,#REF!),"")</f>
        <v>#REF!</v>
      </c>
      <c r="X575" s="8" t="e">
        <f>IF(#REF!&lt;&gt;#REF!,COUNTIFS($K$112:$K$1378,"SRS",#REF!,#REF!),"")</f>
        <v>#REF!</v>
      </c>
      <c r="Y575" s="8" t="e">
        <f>IF(R575&lt;&gt;"",IF(R575=1,"",COUNTIFS($O$112:$O$1378,"&gt;40",#REF!,#REF!)),"")</f>
        <v>#REF!</v>
      </c>
      <c r="Z575" s="29" t="s">
        <v>74</v>
      </c>
    </row>
    <row r="576" spans="1:34" x14ac:dyDescent="0.25">
      <c r="A576" s="8">
        <f t="shared" si="37"/>
        <v>73487</v>
      </c>
      <c r="B576" s="14" t="str">
        <f t="shared" si="38"/>
        <v>20171114202447</v>
      </c>
      <c r="C576" s="8" t="str">
        <f t="shared" si="39"/>
        <v>20171114</v>
      </c>
      <c r="D576" s="4">
        <v>2017</v>
      </c>
      <c r="E576" s="4">
        <v>11</v>
      </c>
      <c r="F576" s="4">
        <v>14</v>
      </c>
      <c r="G576" s="4">
        <v>20</v>
      </c>
      <c r="H576" s="4">
        <v>24</v>
      </c>
      <c r="I576" s="4">
        <v>47</v>
      </c>
      <c r="J576" s="4">
        <v>320</v>
      </c>
      <c r="K576" s="4" t="s">
        <v>37</v>
      </c>
      <c r="L576" s="8" t="e">
        <f>IF(#REF!=#REF!,IF(K576="Stroke",IF(K577="Stroke",IF((J577-J576)&lt;0,1000+J577-J576,J577-J576),""),""),"")</f>
        <v>#REF!</v>
      </c>
      <c r="M576" s="4" t="s">
        <v>21</v>
      </c>
      <c r="N576" s="4" t="s">
        <v>27</v>
      </c>
      <c r="O576" s="4">
        <v>28</v>
      </c>
      <c r="P576" s="8" t="e">
        <f>IF(#REF!=#REF!,IF(K576="Stroke",IF(K577="Stroke",IF(#REF!=#REF!,IF(Q576=Q577,IF((J577-J576)&lt;0,1000+J577-J576-O576,J577-J576-O576),""),""),""),""),"")</f>
        <v>#REF!</v>
      </c>
      <c r="Q576" s="4">
        <v>1</v>
      </c>
      <c r="R576" s="8" t="e">
        <f>IF(#REF!&lt;&gt;#REF!,COUNTIFS($K$112:$K$1378,$K$112,#REF!,#REF!),"")</f>
        <v>#REF!</v>
      </c>
      <c r="S576" s="8" t="e">
        <f>IF(AND(#REF!&lt;&gt;#REF!,#REF!=#REF!,M576="positive",M577="negative"),1,"")</f>
        <v>#REF!</v>
      </c>
      <c r="T576" s="8" t="e">
        <f>IF(AND(#REF!=#REF!,K:K="stroke",M:M="positive",S576&lt;&gt;"1"),1,"")</f>
        <v>#REF!</v>
      </c>
      <c r="U576" s="8" t="e">
        <f>IF((AND(R576&lt;&gt;"",W576&lt;&gt;1,K:K="stroke",M:M="negative",#REF!=#REF!)),IF(W576&lt;&gt;0,"",1),"")</f>
        <v>#REF!</v>
      </c>
      <c r="V576" s="8" t="e">
        <f t="shared" si="40"/>
        <v>#REF!</v>
      </c>
      <c r="W576" s="8" t="e">
        <f>IF(#REF!&lt;&gt;#REF!,COUNTIFS($K$112:$K$1378,"up",#REF!,#REF!),"")</f>
        <v>#REF!</v>
      </c>
      <c r="X576" s="8" t="e">
        <f>IF(#REF!&lt;&gt;#REF!,COUNTIFS($K$112:$K$1378,"SRS",#REF!,#REF!),"")</f>
        <v>#REF!</v>
      </c>
      <c r="Y576" s="8" t="e">
        <f>IF(R576&lt;&gt;"",IF(R576=1,"",COUNTIFS($O$112:$O$1378,"&gt;40",#REF!,#REF!)),"")</f>
        <v>#REF!</v>
      </c>
      <c r="Z576" s="4" t="s">
        <v>75</v>
      </c>
    </row>
    <row r="577" spans="1:34" s="7" customFormat="1" x14ac:dyDescent="0.25">
      <c r="A577" s="8">
        <f t="shared" ref="A577:A640" si="41">I577+(H577*60)+(G577*3600)</f>
        <v>73487</v>
      </c>
      <c r="B577" s="14" t="str">
        <f t="shared" ref="B577:B640" si="42">CONCATENATE(D577,E577,F577,G577,H577,I577)</f>
        <v>20171114202447</v>
      </c>
      <c r="C577" s="8" t="str">
        <f t="shared" si="39"/>
        <v>20171114</v>
      </c>
      <c r="D577" s="4">
        <v>2017</v>
      </c>
      <c r="E577" s="4">
        <v>11</v>
      </c>
      <c r="F577" s="4">
        <v>14</v>
      </c>
      <c r="G577" s="4">
        <v>20</v>
      </c>
      <c r="H577" s="4">
        <v>24</v>
      </c>
      <c r="I577" s="4">
        <v>47</v>
      </c>
      <c r="J577" s="4">
        <v>361</v>
      </c>
      <c r="K577" s="4" t="s">
        <v>37</v>
      </c>
      <c r="L577" s="8" t="e">
        <f>IF(#REF!=#REF!,IF(K577="Stroke",IF(K578="Stroke",IF((J578-J577)&lt;0,1000+J578-J577,J578-J577),""),""),"")</f>
        <v>#REF!</v>
      </c>
      <c r="M577" s="4" t="s">
        <v>21</v>
      </c>
      <c r="N577" s="4" t="s">
        <v>27</v>
      </c>
      <c r="O577" s="4">
        <v>324</v>
      </c>
      <c r="P577" s="8" t="e">
        <f>IF(#REF!=#REF!,IF(K577="Stroke",IF(K578="Stroke",IF(#REF!=#REF!,IF(Q577=Q578,IF((J578-J577)&lt;0,1000+J578-J577-O577,J578-J577-O577),""),""),""),""),"")</f>
        <v>#REF!</v>
      </c>
      <c r="Q577" s="4">
        <v>1</v>
      </c>
      <c r="R577" s="8" t="e">
        <f>IF(#REF!&lt;&gt;#REF!,COUNTIFS($K$112:$K$1378,$K$112,#REF!,#REF!),"")</f>
        <v>#REF!</v>
      </c>
      <c r="S577" s="8" t="e">
        <f>IF(AND(#REF!&lt;&gt;#REF!,#REF!=#REF!,M577="positive",M578="negative"),1,"")</f>
        <v>#REF!</v>
      </c>
      <c r="T577" s="8" t="e">
        <f>IF(AND(#REF!=#REF!,K:K="stroke",M:M="positive",S577&lt;&gt;"1"),1,"")</f>
        <v>#REF!</v>
      </c>
      <c r="U577" s="8" t="e">
        <f>IF((AND(R577&lt;&gt;"",W577&lt;&gt;1,K:K="stroke",M:M="negative",#REF!=#REF!)),IF(W577&lt;&gt;0,"",1),"")</f>
        <v>#REF!</v>
      </c>
      <c r="V577" s="8" t="e">
        <f t="shared" si="40"/>
        <v>#REF!</v>
      </c>
      <c r="W577" s="8" t="e">
        <f>IF(#REF!&lt;&gt;#REF!,COUNTIFS($K$112:$K$1378,"up",#REF!,#REF!),"")</f>
        <v>#REF!</v>
      </c>
      <c r="X577" s="8" t="e">
        <f>IF(#REF!&lt;&gt;#REF!,COUNTIFS($K$112:$K$1378,"SRS",#REF!,#REF!),"")</f>
        <v>#REF!</v>
      </c>
      <c r="Y577" s="8" t="e">
        <f>IF(R577&lt;&gt;"",IF(R577=1,"",COUNTIFS($O$112:$O$1378,"&gt;40",#REF!,#REF!)),"")</f>
        <v>#REF!</v>
      </c>
      <c r="Z577" s="4"/>
      <c r="AA577" s="4"/>
      <c r="AB577" s="4"/>
      <c r="AC577" s="4"/>
      <c r="AD577" s="4"/>
      <c r="AE577" s="4"/>
      <c r="AF577" s="4"/>
      <c r="AG577" s="4"/>
      <c r="AH577" s="4"/>
    </row>
    <row r="578" spans="1:34" x14ac:dyDescent="0.25">
      <c r="A578" s="8">
        <f t="shared" si="41"/>
        <v>73487</v>
      </c>
      <c r="B578" s="14" t="str">
        <f t="shared" si="42"/>
        <v>20171114202447</v>
      </c>
      <c r="C578" s="8" t="str">
        <f t="shared" si="39"/>
        <v>20171114</v>
      </c>
      <c r="D578" s="4">
        <v>2017</v>
      </c>
      <c r="E578" s="4">
        <v>11</v>
      </c>
      <c r="F578" s="4">
        <v>14</v>
      </c>
      <c r="G578" s="4">
        <v>20</v>
      </c>
      <c r="H578" s="4">
        <v>24</v>
      </c>
      <c r="I578" s="4">
        <v>47</v>
      </c>
      <c r="J578" s="4">
        <v>365</v>
      </c>
      <c r="K578" s="4" t="s">
        <v>29</v>
      </c>
      <c r="L578" s="8" t="e">
        <f>IF(#REF!=#REF!,IF(K578="Stroke",IF(K579="Stroke",IF((J579-J578)&lt;0,1000+J579-J578,J579-J578),""),""),"")</f>
        <v>#REF!</v>
      </c>
      <c r="M578" s="4" t="s">
        <v>21</v>
      </c>
      <c r="N578" s="4" t="s">
        <v>27</v>
      </c>
      <c r="O578" s="4">
        <v>0</v>
      </c>
      <c r="P578" s="8" t="e">
        <f>IF(#REF!=#REF!,IF(K578="Stroke",IF(K579="Stroke",IF(#REF!=#REF!,IF(Q578=Q579,IF((J579-J578)&lt;0,1000+J579-J578-O578,J579-J578-O578),""),""),""),""),"")</f>
        <v>#REF!</v>
      </c>
      <c r="Q578" s="4">
        <v>1</v>
      </c>
      <c r="R578" s="8" t="e">
        <f>IF(#REF!&lt;&gt;#REF!,COUNTIFS($K$112:$K$1378,$K$112,#REF!,#REF!),"")</f>
        <v>#REF!</v>
      </c>
      <c r="S578" s="8" t="e">
        <f>IF(AND(#REF!&lt;&gt;#REF!,#REF!=#REF!,M578="positive",M579="negative"),1,"")</f>
        <v>#REF!</v>
      </c>
      <c r="T578" s="8" t="e">
        <f>IF(AND(#REF!=#REF!,K:K="stroke",M:M="positive",S578&lt;&gt;"1"),1,"")</f>
        <v>#REF!</v>
      </c>
      <c r="U578" s="8" t="e">
        <f>IF((AND(R578&lt;&gt;"",W578&lt;&gt;1,K:K="stroke",M:M="negative",#REF!=#REF!)),IF(W578&lt;&gt;0,"",1),"")</f>
        <v>#REF!</v>
      </c>
      <c r="V578" s="8" t="e">
        <f t="shared" si="40"/>
        <v>#REF!</v>
      </c>
      <c r="W578" s="8" t="e">
        <f>IF(#REF!&lt;&gt;#REF!,COUNTIFS($K$112:$K$1378,"up",#REF!,#REF!),"")</f>
        <v>#REF!</v>
      </c>
      <c r="X578" s="8" t="e">
        <f>IF(#REF!&lt;&gt;#REF!,COUNTIFS($K$112:$K$1378,"SRS",#REF!,#REF!),"")</f>
        <v>#REF!</v>
      </c>
      <c r="Y578" s="8" t="e">
        <f>IF(R578&lt;&gt;"",IF(R578=1,"",COUNTIFS($O$112:$O$1378,"&gt;40",#REF!,#REF!)),"")</f>
        <v>#REF!</v>
      </c>
    </row>
    <row r="579" spans="1:34" x14ac:dyDescent="0.25">
      <c r="A579" s="8">
        <f t="shared" si="41"/>
        <v>73487</v>
      </c>
      <c r="B579" s="14" t="str">
        <f t="shared" si="42"/>
        <v>20171114202447</v>
      </c>
      <c r="C579" s="8" t="str">
        <f t="shared" si="39"/>
        <v>20171114</v>
      </c>
      <c r="D579" s="4">
        <v>2017</v>
      </c>
      <c r="E579" s="4">
        <v>11</v>
      </c>
      <c r="F579" s="4">
        <v>14</v>
      </c>
      <c r="G579" s="4">
        <v>20</v>
      </c>
      <c r="H579" s="4">
        <v>24</v>
      </c>
      <c r="I579" s="4">
        <v>47</v>
      </c>
      <c r="J579" s="4">
        <v>372</v>
      </c>
      <c r="K579" s="4" t="s">
        <v>29</v>
      </c>
      <c r="L579" s="8" t="e">
        <f>IF(#REF!=#REF!,IF(K579="Stroke",IF(K580="Stroke",IF((J580-J579)&lt;0,1000+J580-J579,J580-J579),""),""),"")</f>
        <v>#REF!</v>
      </c>
      <c r="M579" s="4" t="s">
        <v>21</v>
      </c>
      <c r="N579" s="4" t="s">
        <v>27</v>
      </c>
      <c r="O579" s="4">
        <v>0</v>
      </c>
      <c r="P579" s="8" t="e">
        <f>IF(#REF!=#REF!,IF(K579="Stroke",IF(K580="Stroke",IF(#REF!=#REF!,IF(Q579=Q580,IF((J580-J579)&lt;0,1000+J580-J579-O579,J580-J579-O579),""),""),""),""),"")</f>
        <v>#REF!</v>
      </c>
      <c r="Q579" s="4">
        <v>1</v>
      </c>
      <c r="R579" s="8" t="e">
        <f>IF(#REF!&lt;&gt;#REF!,COUNTIFS($K$112:$K$1378,$K$112,#REF!,#REF!),"")</f>
        <v>#REF!</v>
      </c>
      <c r="S579" s="8" t="e">
        <f>IF(AND(#REF!&lt;&gt;#REF!,#REF!=#REF!,M579="positive",M580="negative"),1,"")</f>
        <v>#REF!</v>
      </c>
      <c r="T579" s="8" t="e">
        <f>IF(AND(#REF!=#REF!,K:K="stroke",M:M="positive",S579&lt;&gt;"1"),1,"")</f>
        <v>#REF!</v>
      </c>
      <c r="U579" s="8" t="e">
        <f>IF((AND(R579&lt;&gt;"",W579&lt;&gt;1,K:K="stroke",M:M="negative",#REF!=#REF!)),IF(W579&lt;&gt;0,"",1),"")</f>
        <v>#REF!</v>
      </c>
      <c r="V579" s="8" t="e">
        <f t="shared" si="40"/>
        <v>#REF!</v>
      </c>
      <c r="W579" s="8" t="e">
        <f>IF(#REF!&lt;&gt;#REF!,COUNTIFS($K$112:$K$1378,"up",#REF!,#REF!),"")</f>
        <v>#REF!</v>
      </c>
      <c r="X579" s="8" t="e">
        <f>IF(#REF!&lt;&gt;#REF!,COUNTIFS($K$112:$K$1378,"SRS",#REF!,#REF!),"")</f>
        <v>#REF!</v>
      </c>
      <c r="Y579" s="8" t="e">
        <f>IF(R579&lt;&gt;"",IF(R579=1,"",COUNTIFS($O$112:$O$1378,"&gt;40",#REF!,#REF!)),"")</f>
        <v>#REF!</v>
      </c>
    </row>
    <row r="580" spans="1:34" x14ac:dyDescent="0.25">
      <c r="A580" s="8">
        <f t="shared" si="41"/>
        <v>73487</v>
      </c>
      <c r="B580" s="14" t="str">
        <f t="shared" si="42"/>
        <v>20171114202447</v>
      </c>
      <c r="C580" s="8" t="str">
        <f t="shared" si="39"/>
        <v>20171114</v>
      </c>
      <c r="D580" s="4">
        <v>2017</v>
      </c>
      <c r="E580" s="4">
        <v>11</v>
      </c>
      <c r="F580" s="4">
        <v>14</v>
      </c>
      <c r="G580" s="4">
        <v>20</v>
      </c>
      <c r="H580" s="4">
        <v>24</v>
      </c>
      <c r="I580" s="4">
        <v>47</v>
      </c>
      <c r="J580" s="4">
        <v>378</v>
      </c>
      <c r="K580" s="4" t="s">
        <v>29</v>
      </c>
      <c r="L580" s="8" t="e">
        <f>IF(#REF!=#REF!,IF(K580="Stroke",IF(K581="Stroke",IF((J581-J580)&lt;0,1000+J581-J580,J581-J580),""),""),"")</f>
        <v>#REF!</v>
      </c>
      <c r="M580" s="4" t="s">
        <v>21</v>
      </c>
      <c r="N580" s="4" t="s">
        <v>27</v>
      </c>
      <c r="O580" s="4">
        <v>0</v>
      </c>
      <c r="P580" s="8" t="e">
        <f>IF(#REF!=#REF!,IF(K580="Stroke",IF(K581="Stroke",IF(#REF!=#REF!,IF(Q580=Q581,IF((J581-J580)&lt;0,1000+J581-J580-O580,J581-J580-O580),""),""),""),""),"")</f>
        <v>#REF!</v>
      </c>
      <c r="Q580" s="4">
        <v>1</v>
      </c>
      <c r="R580" s="8" t="e">
        <f>IF(#REF!&lt;&gt;#REF!,COUNTIFS($K$112:$K$1378,$K$112,#REF!,#REF!),"")</f>
        <v>#REF!</v>
      </c>
      <c r="S580" s="8" t="e">
        <f>IF(AND(#REF!&lt;&gt;#REF!,#REF!=#REF!,M580="positive",M581="negative"),1,"")</f>
        <v>#REF!</v>
      </c>
      <c r="T580" s="8" t="e">
        <f>IF(AND(#REF!=#REF!,K:K="stroke",M:M="positive",S580&lt;&gt;"1"),1,"")</f>
        <v>#REF!</v>
      </c>
      <c r="U580" s="8" t="e">
        <f>IF((AND(R580&lt;&gt;"",W580&lt;&gt;1,K:K="stroke",M:M="negative",#REF!=#REF!)),IF(W580&lt;&gt;0,"",1),"")</f>
        <v>#REF!</v>
      </c>
      <c r="V580" s="8" t="e">
        <f t="shared" si="40"/>
        <v>#REF!</v>
      </c>
      <c r="W580" s="8" t="e">
        <f>IF(#REF!&lt;&gt;#REF!,COUNTIFS($K$112:$K$1378,"up",#REF!,#REF!),"")</f>
        <v>#REF!</v>
      </c>
      <c r="X580" s="8" t="e">
        <f>IF(#REF!&lt;&gt;#REF!,COUNTIFS($K$112:$K$1378,"SRS",#REF!,#REF!),"")</f>
        <v>#REF!</v>
      </c>
      <c r="Y580" s="8" t="e">
        <f>IF(R580&lt;&gt;"",IF(R580=1,"",COUNTIFS($O$112:$O$1378,"&gt;40",#REF!,#REF!)),"")</f>
        <v>#REF!</v>
      </c>
    </row>
    <row r="581" spans="1:34" x14ac:dyDescent="0.25">
      <c r="A581" s="8">
        <f t="shared" si="41"/>
        <v>73487</v>
      </c>
      <c r="B581" s="14" t="str">
        <f t="shared" si="42"/>
        <v>20171114202447</v>
      </c>
      <c r="C581" s="8" t="str">
        <f t="shared" si="39"/>
        <v>20171114</v>
      </c>
      <c r="D581" s="4">
        <v>2017</v>
      </c>
      <c r="E581" s="4">
        <v>11</v>
      </c>
      <c r="F581" s="4">
        <v>14</v>
      </c>
      <c r="G581" s="4">
        <v>20</v>
      </c>
      <c r="H581" s="4">
        <v>24</v>
      </c>
      <c r="I581" s="4">
        <v>47</v>
      </c>
      <c r="J581" s="4">
        <v>388</v>
      </c>
      <c r="K581" s="4" t="s">
        <v>29</v>
      </c>
      <c r="L581" s="8" t="e">
        <f>IF(#REF!=#REF!,IF(K581="Stroke",IF(K582="Stroke",IF((J582-J581)&lt;0,1000+J582-J581,J582-J581),""),""),"")</f>
        <v>#REF!</v>
      </c>
      <c r="M581" s="4" t="s">
        <v>21</v>
      </c>
      <c r="N581" s="4" t="s">
        <v>27</v>
      </c>
      <c r="O581" s="4">
        <v>0</v>
      </c>
      <c r="P581" s="8" t="e">
        <f>IF(#REF!=#REF!,IF(K581="Stroke",IF(K582="Stroke",IF(#REF!=#REF!,IF(Q581=Q582,IF((J582-J581)&lt;0,1000+J582-J581-O581,J582-J581-O581),""),""),""),""),"")</f>
        <v>#REF!</v>
      </c>
      <c r="Q581" s="4">
        <v>1</v>
      </c>
      <c r="R581" s="8" t="e">
        <f>IF(#REF!&lt;&gt;#REF!,COUNTIFS($K$112:$K$1378,$K$112,#REF!,#REF!),"")</f>
        <v>#REF!</v>
      </c>
      <c r="S581" s="8" t="e">
        <f>IF(AND(#REF!&lt;&gt;#REF!,#REF!=#REF!,M581="positive",M582="negative"),1,"")</f>
        <v>#REF!</v>
      </c>
      <c r="T581" s="8" t="e">
        <f>IF(AND(#REF!=#REF!,K:K="stroke",M:M="positive",S581&lt;&gt;"1"),1,"")</f>
        <v>#REF!</v>
      </c>
      <c r="U581" s="8" t="e">
        <f>IF((AND(R581&lt;&gt;"",W581&lt;&gt;1,K:K="stroke",M:M="negative",#REF!=#REF!)),IF(W581&lt;&gt;0,"",1),"")</f>
        <v>#REF!</v>
      </c>
      <c r="V581" s="8" t="e">
        <f t="shared" si="40"/>
        <v>#REF!</v>
      </c>
      <c r="W581" s="8" t="e">
        <f>IF(#REF!&lt;&gt;#REF!,COUNTIFS($K$112:$K$1378,"up",#REF!,#REF!),"")</f>
        <v>#REF!</v>
      </c>
      <c r="X581" s="8" t="e">
        <f>IF(#REF!&lt;&gt;#REF!,COUNTIFS($K$112:$K$1378,"SRS",#REF!,#REF!),"")</f>
        <v>#REF!</v>
      </c>
      <c r="Y581" s="8" t="e">
        <f>IF(R581&lt;&gt;"",IF(R581=1,"",COUNTIFS($O$112:$O$1378,"&gt;40",#REF!,#REF!)),"")</f>
        <v>#REF!</v>
      </c>
    </row>
    <row r="582" spans="1:34" x14ac:dyDescent="0.25">
      <c r="A582" s="8">
        <f t="shared" si="41"/>
        <v>73487</v>
      </c>
      <c r="B582" s="14" t="str">
        <f t="shared" si="42"/>
        <v>20171114202447</v>
      </c>
      <c r="C582" s="8" t="str">
        <f t="shared" si="39"/>
        <v>20171114</v>
      </c>
      <c r="D582" s="4">
        <v>2017</v>
      </c>
      <c r="E582" s="4">
        <v>11</v>
      </c>
      <c r="F582" s="4">
        <v>14</v>
      </c>
      <c r="G582" s="4">
        <v>20</v>
      </c>
      <c r="H582" s="4">
        <v>24</v>
      </c>
      <c r="I582" s="4">
        <v>47</v>
      </c>
      <c r="J582" s="4">
        <v>704</v>
      </c>
      <c r="K582" s="4" t="s">
        <v>37</v>
      </c>
      <c r="L582" s="8" t="e">
        <f>IF(#REF!=#REF!,IF(K582="Stroke",IF(K583="Stroke",IF((J583-J582)&lt;0,1000+J583-J582,J583-J582),""),""),"")</f>
        <v>#REF!</v>
      </c>
      <c r="M582" s="4" t="s">
        <v>21</v>
      </c>
      <c r="N582" s="4" t="s">
        <v>27</v>
      </c>
      <c r="O582" s="4">
        <v>64</v>
      </c>
      <c r="P582" s="8" t="e">
        <f>IF(#REF!=#REF!,IF(K582="Stroke",IF(K583="Stroke",IF(#REF!=#REF!,IF(Q582=Q583,IF((J583-J582)&lt;0,1000+J583-J582-O582,J583-J582-O582),""),""),""),""),"")</f>
        <v>#REF!</v>
      </c>
      <c r="Q582" s="4">
        <v>1</v>
      </c>
      <c r="R582" s="8" t="e">
        <f>IF(#REF!&lt;&gt;#REF!,COUNTIFS($K$112:$K$1378,$K$112,#REF!,#REF!),"")</f>
        <v>#REF!</v>
      </c>
      <c r="S582" s="8" t="e">
        <f>IF(AND(#REF!&lt;&gt;#REF!,#REF!=#REF!,M582="positive",M583="negative"),1,"")</f>
        <v>#REF!</v>
      </c>
      <c r="T582" s="8" t="e">
        <f>IF(AND(#REF!=#REF!,K:K="stroke",M:M="positive",S582&lt;&gt;"1"),1,"")</f>
        <v>#REF!</v>
      </c>
      <c r="U582" s="8" t="e">
        <f>IF((AND(R582&lt;&gt;"",W582&lt;&gt;1,K:K="stroke",M:M="negative",#REF!=#REF!)),IF(W582&lt;&gt;0,"",1),"")</f>
        <v>#REF!</v>
      </c>
      <c r="V582" s="8" t="e">
        <f t="shared" si="40"/>
        <v>#REF!</v>
      </c>
      <c r="W582" s="8" t="e">
        <f>IF(#REF!&lt;&gt;#REF!,COUNTIFS($K$112:$K$1378,"up",#REF!,#REF!),"")</f>
        <v>#REF!</v>
      </c>
      <c r="X582" s="8" t="e">
        <f>IF(#REF!&lt;&gt;#REF!,COUNTIFS($K$112:$K$1378,"SRS",#REF!,#REF!),"")</f>
        <v>#REF!</v>
      </c>
      <c r="Y582" s="8" t="e">
        <f>IF(R582&lt;&gt;"",IF(R582=1,"",COUNTIFS($O$112:$O$1378,"&gt;40",#REF!,#REF!)),"")</f>
        <v>#REF!</v>
      </c>
    </row>
    <row r="583" spans="1:34" x14ac:dyDescent="0.25">
      <c r="A583" s="7">
        <f t="shared" si="41"/>
        <v>73523</v>
      </c>
      <c r="B583" s="11" t="str">
        <f t="shared" si="42"/>
        <v>20171114202523</v>
      </c>
      <c r="C583" s="7" t="str">
        <f t="shared" si="39"/>
        <v>20171114</v>
      </c>
      <c r="D583" s="7">
        <v>2017</v>
      </c>
      <c r="E583" s="7">
        <v>11</v>
      </c>
      <c r="F583" s="7">
        <v>14</v>
      </c>
      <c r="G583" s="7">
        <v>20</v>
      </c>
      <c r="H583" s="7">
        <v>25</v>
      </c>
      <c r="I583" s="7">
        <v>23</v>
      </c>
      <c r="J583" s="7">
        <v>283</v>
      </c>
      <c r="K583" s="7" t="s">
        <v>37</v>
      </c>
      <c r="L583" s="7" t="e">
        <f>IF(#REF!=#REF!,IF(K583="Stroke",IF(K584="Stroke",IF((J584-J583)&lt;0,1000+J584-J583,J584-J583),""),""),"")</f>
        <v>#REF!</v>
      </c>
      <c r="M583" s="7" t="s">
        <v>21</v>
      </c>
      <c r="N583" s="7" t="s">
        <v>27</v>
      </c>
      <c r="O583" s="7">
        <v>16</v>
      </c>
      <c r="P583" s="7" t="e">
        <f>IF(#REF!=#REF!,IF(K583="Stroke",IF(K584="Stroke",IF(#REF!=#REF!,IF(Q583=Q584,IF((J584-J583)&lt;0,1000+J584-J583-O583,J584-J583-O583),""),""),""),""),"")</f>
        <v>#REF!</v>
      </c>
      <c r="Q583" s="7">
        <v>1</v>
      </c>
      <c r="R583" s="7" t="e">
        <f>IF(#REF!&lt;&gt;#REF!,COUNTIFS($K$112:$K$1378,$K$112,#REF!,#REF!),"")</f>
        <v>#REF!</v>
      </c>
      <c r="S583" s="7" t="e">
        <f>IF(AND(#REF!&lt;&gt;#REF!,#REF!=#REF!,M583="positive",M584="negative"),1,"")</f>
        <v>#REF!</v>
      </c>
      <c r="T583" s="7" t="e">
        <f>IF(AND(#REF!=#REF!,K:K="stroke",M:M="positive",S583&lt;&gt;"1"),1,"")</f>
        <v>#REF!</v>
      </c>
      <c r="U583" s="7" t="e">
        <f>IF((AND(R583&lt;&gt;"",W583&lt;&gt;1,K:K="stroke",M:M="negative",#REF!=#REF!)),IF(W583&lt;&gt;0,"",1),"")</f>
        <v>#REF!</v>
      </c>
      <c r="V583" s="7" t="e">
        <f t="shared" si="40"/>
        <v>#REF!</v>
      </c>
      <c r="W583" s="7" t="e">
        <f>IF(#REF!&lt;&gt;#REF!,COUNTIFS($K$112:$K$1378,"up",#REF!,#REF!),"")</f>
        <v>#REF!</v>
      </c>
      <c r="X583" s="7" t="e">
        <f>IF(#REF!&lt;&gt;#REF!,COUNTIFS($K$112:$K$1378,"SRS",#REF!,#REF!),"")</f>
        <v>#REF!</v>
      </c>
      <c r="Y583" s="7" t="e">
        <f>IF(R583&lt;&gt;"",IF(R583=1,"",COUNTIFS($O$112:$O$1378,"&gt;40",#REF!,#REF!)),"")</f>
        <v>#REF!</v>
      </c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x14ac:dyDescent="0.25">
      <c r="A584" s="8">
        <f t="shared" si="41"/>
        <v>73523</v>
      </c>
      <c r="B584" s="14" t="str">
        <f t="shared" si="42"/>
        <v>20171114202523</v>
      </c>
      <c r="C584" s="8" t="str">
        <f t="shared" si="39"/>
        <v>20171114</v>
      </c>
      <c r="D584" s="4">
        <v>2017</v>
      </c>
      <c r="E584" s="4">
        <v>11</v>
      </c>
      <c r="F584" s="4">
        <v>14</v>
      </c>
      <c r="G584" s="4">
        <v>20</v>
      </c>
      <c r="H584" s="4">
        <v>25</v>
      </c>
      <c r="I584" s="4">
        <v>23</v>
      </c>
      <c r="J584" s="4">
        <v>370</v>
      </c>
      <c r="K584" s="4" t="s">
        <v>40</v>
      </c>
      <c r="L584" s="8" t="e">
        <f>IF(#REF!=#REF!,IF(K584="Stroke",IF(K585="Stroke",IF((J585-J584)&lt;0,1000+J585-J584,J585-J584),""),""),"")</f>
        <v>#REF!</v>
      </c>
      <c r="M584" s="4" t="s">
        <v>21</v>
      </c>
      <c r="N584" s="4" t="s">
        <v>27</v>
      </c>
      <c r="O584" s="4">
        <v>0</v>
      </c>
      <c r="P584" s="8" t="e">
        <f>IF(#REF!=#REF!,IF(K584="Stroke",IF(K585="Stroke",IF(#REF!=#REF!,IF(Q584=Q585,IF((J585-J584)&lt;0,1000+J585-J584-O584,J585-J584-O584),""),""),""),""),"")</f>
        <v>#REF!</v>
      </c>
      <c r="R584" s="8" t="e">
        <f>IF(#REF!&lt;&gt;#REF!,COUNTIFS($K$112:$K$1378,$K$112,#REF!,#REF!),"")</f>
        <v>#REF!</v>
      </c>
      <c r="S584" s="8" t="e">
        <f>IF(AND(#REF!&lt;&gt;#REF!,#REF!=#REF!,M584="positive",M585="negative"),1,"")</f>
        <v>#REF!</v>
      </c>
      <c r="T584" s="8" t="e">
        <f>IF(AND(#REF!=#REF!,K:K="stroke",M:M="positive",S584&lt;&gt;"1"),1,"")</f>
        <v>#REF!</v>
      </c>
      <c r="U584" s="8" t="e">
        <f>IF((AND(R584&lt;&gt;"",W584&lt;&gt;1,K:K="stroke",M:M="negative",#REF!=#REF!)),IF(W584&lt;&gt;0,"",1),"")</f>
        <v>#REF!</v>
      </c>
      <c r="V584" s="8" t="e">
        <f t="shared" si="40"/>
        <v>#REF!</v>
      </c>
      <c r="W584" s="8" t="e">
        <f>IF(#REF!&lt;&gt;#REF!,COUNTIFS($K$112:$K$1378,"up",#REF!,#REF!),"")</f>
        <v>#REF!</v>
      </c>
      <c r="X584" s="8" t="e">
        <f>IF(#REF!&lt;&gt;#REF!,COUNTIFS($K$112:$K$1378,"SRS",#REF!,#REF!),"")</f>
        <v>#REF!</v>
      </c>
      <c r="Y584" s="8" t="e">
        <f>IF(R584&lt;&gt;"",IF(R584=1,"",COUNTIFS($O$112:$O$1378,"&gt;40",#REF!,#REF!)),"")</f>
        <v>#REF!</v>
      </c>
    </row>
    <row r="585" spans="1:34" x14ac:dyDescent="0.25">
      <c r="A585" s="7">
        <f t="shared" si="41"/>
        <v>73549</v>
      </c>
      <c r="B585" s="11" t="str">
        <f t="shared" si="42"/>
        <v>20171114202549</v>
      </c>
      <c r="C585" s="7" t="str">
        <f t="shared" si="39"/>
        <v>20171114</v>
      </c>
      <c r="D585" s="7">
        <v>2017</v>
      </c>
      <c r="E585" s="7">
        <v>11</v>
      </c>
      <c r="F585" s="7">
        <v>14</v>
      </c>
      <c r="G585" s="7">
        <v>20</v>
      </c>
      <c r="H585" s="7">
        <v>25</v>
      </c>
      <c r="I585" s="7">
        <v>49</v>
      </c>
      <c r="J585" s="7">
        <v>995</v>
      </c>
      <c r="K585" s="7" t="s">
        <v>37</v>
      </c>
      <c r="L585" s="7" t="e">
        <f>IF(#REF!=#REF!,IF(K585="Stroke",IF(K586="Stroke",IF((J586-J585)&lt;0,1000+J586-J585,J586-J585),""),""),"")</f>
        <v>#REF!</v>
      </c>
      <c r="M585" s="7" t="s">
        <v>21</v>
      </c>
      <c r="N585" s="7" t="s">
        <v>27</v>
      </c>
      <c r="O585" s="7">
        <v>5</v>
      </c>
      <c r="P585" s="7" t="e">
        <f>IF(#REF!=#REF!,IF(K585="Stroke",IF(K586="Stroke",IF(#REF!=#REF!,IF(Q585=Q586,IF((J586-J585)&lt;0,1000+J586-J585-O585,J586-J585-O585),""),""),""),""),"")</f>
        <v>#REF!</v>
      </c>
      <c r="Q585" s="7">
        <v>1</v>
      </c>
      <c r="R585" s="7" t="e">
        <f>IF(#REF!&lt;&gt;#REF!,COUNTIFS($K$112:$K$1378,$K$112,#REF!,#REF!),"")</f>
        <v>#REF!</v>
      </c>
      <c r="S585" s="7" t="e">
        <f>IF(AND(#REF!&lt;&gt;#REF!,#REF!=#REF!,M585="positive",M586="negative"),1,"")</f>
        <v>#REF!</v>
      </c>
      <c r="T585" s="7" t="e">
        <f>IF(AND(#REF!=#REF!,K:K="stroke",M:M="positive",S585&lt;&gt;"1"),1,"")</f>
        <v>#REF!</v>
      </c>
      <c r="U585" s="7" t="e">
        <f>IF((AND(R585&lt;&gt;"",W585&lt;&gt;1,K:K="stroke",M:M="negative",#REF!=#REF!)),IF(W585&lt;&gt;0,"",1),"")</f>
        <v>#REF!</v>
      </c>
      <c r="V585" s="7" t="e">
        <f t="shared" si="40"/>
        <v>#REF!</v>
      </c>
      <c r="W585" s="7" t="e">
        <f>IF(#REF!&lt;&gt;#REF!,COUNTIFS($K$112:$K$1378,"up",#REF!,#REF!),"")</f>
        <v>#REF!</v>
      </c>
      <c r="X585" s="7" t="e">
        <f>IF(#REF!&lt;&gt;#REF!,COUNTIFS($K$112:$K$1378,"SRS",#REF!,#REF!),"")</f>
        <v>#REF!</v>
      </c>
      <c r="Y585" s="7" t="e">
        <f>IF(R585&lt;&gt;"",IF(R585=1,"",COUNTIFS($O$112:$O$1378,"&gt;40",#REF!,#REF!)),"")</f>
        <v>#REF!</v>
      </c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x14ac:dyDescent="0.25">
      <c r="A586" s="8">
        <f t="shared" si="41"/>
        <v>73550</v>
      </c>
      <c r="B586" s="14" t="str">
        <f t="shared" si="42"/>
        <v>20171114202550</v>
      </c>
      <c r="C586" s="8" t="str">
        <f t="shared" si="39"/>
        <v>20171114</v>
      </c>
      <c r="D586" s="4">
        <v>2017</v>
      </c>
      <c r="E586" s="4">
        <v>11</v>
      </c>
      <c r="F586" s="4">
        <v>14</v>
      </c>
      <c r="G586" s="4">
        <v>20</v>
      </c>
      <c r="H586" s="4">
        <v>25</v>
      </c>
      <c r="I586" s="4">
        <v>50</v>
      </c>
      <c r="J586" s="26">
        <v>41</v>
      </c>
      <c r="K586" s="4" t="s">
        <v>37</v>
      </c>
      <c r="L586" s="8" t="e">
        <f>IF(#REF!=#REF!,IF(K586="Stroke",IF(K587="Stroke",IF((J587-J586)&lt;0,1000+J587-J586,J587-J586),""),""),"")</f>
        <v>#REF!</v>
      </c>
      <c r="M586" s="4" t="s">
        <v>21</v>
      </c>
      <c r="N586" s="4" t="s">
        <v>27</v>
      </c>
      <c r="O586" s="4">
        <v>6</v>
      </c>
      <c r="P586" s="8" t="e">
        <f>IF(#REF!=#REF!,IF(K586="Stroke",IF(K587="Stroke",IF(#REF!=#REF!,IF(Q586=Q587,IF((J587-J586)&lt;0,1000+J587-J586-O586,J587-J586-O586),""),""),""),""),"")</f>
        <v>#REF!</v>
      </c>
      <c r="Q586" s="4">
        <v>1</v>
      </c>
      <c r="R586" s="8" t="e">
        <f>IF(#REF!&lt;&gt;#REF!,COUNTIFS($K$112:$K$1378,$K$112,#REF!,#REF!),"")</f>
        <v>#REF!</v>
      </c>
      <c r="S586" s="8" t="e">
        <f>IF(AND(#REF!&lt;&gt;#REF!,#REF!=#REF!,M586="positive",M587="negative"),1,"")</f>
        <v>#REF!</v>
      </c>
      <c r="T586" s="8" t="e">
        <f>IF(AND(#REF!=#REF!,K:K="stroke",M:M="positive",S586&lt;&gt;"1"),1,"")</f>
        <v>#REF!</v>
      </c>
      <c r="U586" s="8" t="e">
        <f>IF((AND(R586&lt;&gt;"",W586&lt;&gt;1,K:K="stroke",M:M="negative",#REF!=#REF!)),IF(W586&lt;&gt;0,"",1),"")</f>
        <v>#REF!</v>
      </c>
      <c r="V586" s="8" t="e">
        <f t="shared" si="40"/>
        <v>#REF!</v>
      </c>
      <c r="W586" s="8" t="e">
        <f>IF(#REF!&lt;&gt;#REF!,COUNTIFS($K$112:$K$1378,"up",#REF!,#REF!),"")</f>
        <v>#REF!</v>
      </c>
      <c r="X586" s="8" t="e">
        <f>IF(#REF!&lt;&gt;#REF!,COUNTIFS($K$112:$K$1378,"SRS",#REF!,#REF!),"")</f>
        <v>#REF!</v>
      </c>
      <c r="Y586" s="8" t="e">
        <f>IF(R586&lt;&gt;"",IF(R586=1,"",COUNTIFS($O$112:$O$1378,"&gt;40",#REF!,#REF!)),"")</f>
        <v>#REF!</v>
      </c>
    </row>
    <row r="587" spans="1:34" x14ac:dyDescent="0.25">
      <c r="A587" s="8">
        <f t="shared" si="41"/>
        <v>73550</v>
      </c>
      <c r="B587" s="14" t="str">
        <f t="shared" si="42"/>
        <v>20171114202550</v>
      </c>
      <c r="C587" s="8" t="str">
        <f t="shared" si="39"/>
        <v>20171114</v>
      </c>
      <c r="D587" s="4">
        <v>2017</v>
      </c>
      <c r="E587" s="4">
        <v>11</v>
      </c>
      <c r="F587" s="4">
        <v>14</v>
      </c>
      <c r="G587" s="4">
        <v>20</v>
      </c>
      <c r="H587" s="4">
        <v>25</v>
      </c>
      <c r="I587" s="4">
        <v>50</v>
      </c>
      <c r="J587" s="26">
        <v>70</v>
      </c>
      <c r="K587" s="4" t="s">
        <v>37</v>
      </c>
      <c r="L587" s="8" t="e">
        <f>IF(#REF!=#REF!,IF(K587="Stroke",IF(K588="Stroke",IF((J588-J587)&lt;0,1000+J588-J587,J588-J587),""),""),"")</f>
        <v>#REF!</v>
      </c>
      <c r="M587" s="4" t="s">
        <v>21</v>
      </c>
      <c r="N587" s="4" t="s">
        <v>27</v>
      </c>
      <c r="O587" s="4">
        <v>7</v>
      </c>
      <c r="P587" s="8" t="e">
        <f>IF(#REF!=#REF!,IF(K587="Stroke",IF(K588="Stroke",IF(#REF!=#REF!,IF(Q587=Q588,IF((J588-J587)&lt;0,1000+J588-J587-O587,J588-J587-O587),""),""),""),""),"")</f>
        <v>#REF!</v>
      </c>
      <c r="Q587" s="4">
        <v>1</v>
      </c>
      <c r="R587" s="8" t="e">
        <f>IF(#REF!&lt;&gt;#REF!,COUNTIFS($K$112:$K$1378,$K$112,#REF!,#REF!),"")</f>
        <v>#REF!</v>
      </c>
      <c r="S587" s="8" t="e">
        <f>IF(AND(#REF!&lt;&gt;#REF!,#REF!=#REF!,M587="positive",M588="negative"),1,"")</f>
        <v>#REF!</v>
      </c>
      <c r="T587" s="8" t="e">
        <f>IF(AND(#REF!=#REF!,K:K="stroke",M:M="positive",S587&lt;&gt;"1"),1,"")</f>
        <v>#REF!</v>
      </c>
      <c r="U587" s="8" t="e">
        <f>IF((AND(R587&lt;&gt;"",W587&lt;&gt;1,K:K="stroke",M:M="negative",#REF!=#REF!)),IF(W587&lt;&gt;0,"",1),"")</f>
        <v>#REF!</v>
      </c>
      <c r="V587" s="8" t="e">
        <f t="shared" si="40"/>
        <v>#REF!</v>
      </c>
      <c r="W587" s="8" t="e">
        <f>IF(#REF!&lt;&gt;#REF!,COUNTIFS($K$112:$K$1378,"up",#REF!,#REF!),"")</f>
        <v>#REF!</v>
      </c>
      <c r="X587" s="8" t="e">
        <f>IF(#REF!&lt;&gt;#REF!,COUNTIFS($K$112:$K$1378,"SRS",#REF!,#REF!),"")</f>
        <v>#REF!</v>
      </c>
      <c r="Y587" s="8" t="e">
        <f>IF(R587&lt;&gt;"",IF(R587=1,"",COUNTIFS($O$112:$O$1378,"&gt;40",#REF!,#REF!)),"")</f>
        <v>#REF!</v>
      </c>
    </row>
    <row r="588" spans="1:34" x14ac:dyDescent="0.25">
      <c r="A588" s="8">
        <f t="shared" si="41"/>
        <v>73550</v>
      </c>
      <c r="B588" s="14" t="str">
        <f t="shared" si="42"/>
        <v>20171114202550</v>
      </c>
      <c r="C588" s="8" t="str">
        <f t="shared" si="39"/>
        <v>20171114</v>
      </c>
      <c r="D588" s="4">
        <v>2017</v>
      </c>
      <c r="E588" s="4">
        <v>11</v>
      </c>
      <c r="F588" s="4">
        <v>14</v>
      </c>
      <c r="G588" s="4">
        <v>20</v>
      </c>
      <c r="H588" s="4">
        <v>25</v>
      </c>
      <c r="I588" s="4">
        <v>50</v>
      </c>
      <c r="J588" s="4">
        <v>157</v>
      </c>
      <c r="K588" s="4" t="s">
        <v>37</v>
      </c>
      <c r="L588" s="8" t="e">
        <f>IF(#REF!=#REF!,IF(K588="Stroke",IF(K589="Stroke",IF((J589-J588)&lt;0,1000+J589-J588,J589-J588),""),""),"")</f>
        <v>#REF!</v>
      </c>
      <c r="M588" s="4" t="s">
        <v>21</v>
      </c>
      <c r="N588" s="4" t="s">
        <v>27</v>
      </c>
      <c r="O588" s="4">
        <v>9</v>
      </c>
      <c r="P588" s="8" t="e">
        <f>IF(#REF!=#REF!,IF(K588="Stroke",IF(K589="Stroke",IF(#REF!=#REF!,IF(Q588=Q589,IF((J589-J588)&lt;0,1000+J589-J588-O588,J589-J588-O588),""),""),""),""),"")</f>
        <v>#REF!</v>
      </c>
      <c r="Q588" s="4">
        <v>1</v>
      </c>
      <c r="R588" s="8" t="e">
        <f>IF(#REF!&lt;&gt;#REF!,COUNTIFS($K$112:$K$1378,$K$112,#REF!,#REF!),"")</f>
        <v>#REF!</v>
      </c>
      <c r="S588" s="8" t="e">
        <f>IF(AND(#REF!&lt;&gt;#REF!,#REF!=#REF!,M588="positive",M589="negative"),1,"")</f>
        <v>#REF!</v>
      </c>
      <c r="T588" s="8" t="e">
        <f>IF(AND(#REF!=#REF!,K:K="stroke",M:M="positive",S588&lt;&gt;"1"),1,"")</f>
        <v>#REF!</v>
      </c>
      <c r="U588" s="8" t="e">
        <f>IF((AND(R588&lt;&gt;"",W588&lt;&gt;1,K:K="stroke",M:M="negative",#REF!=#REF!)),IF(W588&lt;&gt;0,"",1),"")</f>
        <v>#REF!</v>
      </c>
      <c r="V588" s="8" t="e">
        <f t="shared" si="40"/>
        <v>#REF!</v>
      </c>
      <c r="W588" s="8" t="e">
        <f>IF(#REF!&lt;&gt;#REF!,COUNTIFS($K$112:$K$1378,"up",#REF!,#REF!),"")</f>
        <v>#REF!</v>
      </c>
      <c r="X588" s="8" t="e">
        <f>IF(#REF!&lt;&gt;#REF!,COUNTIFS($K$112:$K$1378,"SRS",#REF!,#REF!),"")</f>
        <v>#REF!</v>
      </c>
      <c r="Y588" s="8" t="e">
        <f>IF(R588&lt;&gt;"",IF(R588=1,"",COUNTIFS($O$112:$O$1378,"&gt;40",#REF!,#REF!)),"")</f>
        <v>#REF!</v>
      </c>
    </row>
    <row r="589" spans="1:34" x14ac:dyDescent="0.25">
      <c r="A589" s="8">
        <f t="shared" si="41"/>
        <v>73550</v>
      </c>
      <c r="B589" s="14" t="str">
        <f t="shared" si="42"/>
        <v>20171114202550</v>
      </c>
      <c r="C589" s="8" t="str">
        <f t="shared" si="39"/>
        <v>20171114</v>
      </c>
      <c r="D589" s="4">
        <v>2017</v>
      </c>
      <c r="E589" s="4">
        <v>11</v>
      </c>
      <c r="F589" s="4">
        <v>14</v>
      </c>
      <c r="G589" s="4">
        <v>20</v>
      </c>
      <c r="H589" s="4">
        <v>25</v>
      </c>
      <c r="I589" s="4">
        <v>50</v>
      </c>
      <c r="J589" s="4">
        <v>223</v>
      </c>
      <c r="K589" s="4" t="s">
        <v>37</v>
      </c>
      <c r="L589" s="8" t="e">
        <f>IF(#REF!=#REF!,IF(K589="Stroke",IF(K590="Stroke",IF((J590-J589)&lt;0,1000+J590-J589,J590-J589),""),""),"")</f>
        <v>#REF!</v>
      </c>
      <c r="M589" s="4" t="s">
        <v>21</v>
      </c>
      <c r="N589" s="4" t="s">
        <v>66</v>
      </c>
      <c r="O589" s="4">
        <v>929</v>
      </c>
      <c r="P589" s="8" t="e">
        <f>IF(#REF!=#REF!,IF(K589="Stroke",IF(K590="Stroke",IF(#REF!=#REF!,IF(Q589=Q590,IF((J590-J589)&lt;0,1000+J590-J589-O589,J590-J589-O589),""),""),""),""),"")</f>
        <v>#REF!</v>
      </c>
      <c r="Q589" s="4">
        <v>1</v>
      </c>
      <c r="R589" s="8" t="e">
        <f>IF(#REF!&lt;&gt;#REF!,COUNTIFS($K$112:$K$1378,$K$112,#REF!,#REF!),"")</f>
        <v>#REF!</v>
      </c>
      <c r="S589" s="8" t="e">
        <f>IF(AND(#REF!&lt;&gt;#REF!,#REF!=#REF!,M589="positive",M590="negative"),1,"")</f>
        <v>#REF!</v>
      </c>
      <c r="T589" s="8" t="e">
        <f>IF(AND(#REF!=#REF!,K:K="stroke",M:M="positive",S589&lt;&gt;"1"),1,"")</f>
        <v>#REF!</v>
      </c>
      <c r="U589" s="8" t="e">
        <f>IF((AND(R589&lt;&gt;"",W589&lt;&gt;1,K:K="stroke",M:M="negative",#REF!=#REF!)),IF(W589&lt;&gt;0,"",1),"")</f>
        <v>#REF!</v>
      </c>
      <c r="V589" s="8" t="e">
        <f t="shared" si="40"/>
        <v>#REF!</v>
      </c>
      <c r="W589" s="8" t="e">
        <f>IF(#REF!&lt;&gt;#REF!,COUNTIFS($K$112:$K$1378,"up",#REF!,#REF!),"")</f>
        <v>#REF!</v>
      </c>
      <c r="X589" s="8" t="e">
        <f>IF(#REF!&lt;&gt;#REF!,COUNTIFS($K$112:$K$1378,"SRS",#REF!,#REF!),"")</f>
        <v>#REF!</v>
      </c>
      <c r="Y589" s="8" t="e">
        <f>IF(R589&lt;&gt;"",IF(R589=1,"",COUNTIFS($O$112:$O$1378,"&gt;40",#REF!,#REF!)),"")</f>
        <v>#REF!</v>
      </c>
    </row>
    <row r="590" spans="1:34" s="7" customFormat="1" x14ac:dyDescent="0.25">
      <c r="A590" s="8">
        <f t="shared" si="41"/>
        <v>73550</v>
      </c>
      <c r="B590" s="14" t="str">
        <f t="shared" si="42"/>
        <v>20171114202550</v>
      </c>
      <c r="C590" s="8" t="str">
        <f t="shared" si="39"/>
        <v>20171114</v>
      </c>
      <c r="D590" s="4">
        <v>2017</v>
      </c>
      <c r="E590" s="4">
        <v>11</v>
      </c>
      <c r="F590" s="4">
        <v>14</v>
      </c>
      <c r="G590" s="4">
        <v>20</v>
      </c>
      <c r="H590" s="4">
        <v>25</v>
      </c>
      <c r="I590" s="4">
        <v>50</v>
      </c>
      <c r="J590" s="4">
        <v>226</v>
      </c>
      <c r="K590" s="4" t="s">
        <v>29</v>
      </c>
      <c r="L590" s="8" t="e">
        <f>IF(#REF!=#REF!,IF(K590="Stroke",IF(K591="Stroke",IF((J591-J590)&lt;0,1000+J591-J590,J591-J590),""),""),"")</f>
        <v>#REF!</v>
      </c>
      <c r="M590" s="4" t="s">
        <v>21</v>
      </c>
      <c r="N590" s="4" t="s">
        <v>66</v>
      </c>
      <c r="O590" s="4">
        <v>0</v>
      </c>
      <c r="P590" s="8" t="e">
        <f>IF(#REF!=#REF!,IF(K590="Stroke",IF(K591="Stroke",IF(#REF!=#REF!,IF(Q590=Q591,IF((J591-J590)&lt;0,1000+J591-J590-O590,J591-J590-O590),""),""),""),""),"")</f>
        <v>#REF!</v>
      </c>
      <c r="Q590" s="4">
        <v>1</v>
      </c>
      <c r="R590" s="8" t="e">
        <f>IF(#REF!&lt;&gt;#REF!,COUNTIFS($K$112:$K$1378,$K$112,#REF!,#REF!),"")</f>
        <v>#REF!</v>
      </c>
      <c r="S590" s="8" t="e">
        <f>IF(AND(#REF!&lt;&gt;#REF!,#REF!=#REF!,M590="positive",M591="negative"),1,"")</f>
        <v>#REF!</v>
      </c>
      <c r="T590" s="8" t="e">
        <f>IF(AND(#REF!=#REF!,K:K="stroke",M:M="positive",S590&lt;&gt;"1"),1,"")</f>
        <v>#REF!</v>
      </c>
      <c r="U590" s="8" t="e">
        <f>IF((AND(R590&lt;&gt;"",W590&lt;&gt;1,K:K="stroke",M:M="negative",#REF!=#REF!)),IF(W590&lt;&gt;0,"",1),"")</f>
        <v>#REF!</v>
      </c>
      <c r="V590" s="8" t="e">
        <f t="shared" si="40"/>
        <v>#REF!</v>
      </c>
      <c r="W590" s="8" t="e">
        <f>IF(#REF!&lt;&gt;#REF!,COUNTIFS($K$112:$K$1378,"up",#REF!,#REF!),"")</f>
        <v>#REF!</v>
      </c>
      <c r="X590" s="8" t="e">
        <f>IF(#REF!&lt;&gt;#REF!,COUNTIFS($K$112:$K$1378,"SRS",#REF!,#REF!),"")</f>
        <v>#REF!</v>
      </c>
      <c r="Y590" s="8" t="e">
        <f>IF(R590&lt;&gt;"",IF(R590=1,"",COUNTIFS($O$112:$O$1378,"&gt;40",#REF!,#REF!)),"")</f>
        <v>#REF!</v>
      </c>
      <c r="Z590" s="4" t="s">
        <v>76</v>
      </c>
      <c r="AA590" s="4"/>
      <c r="AB590" s="4"/>
      <c r="AC590" s="4"/>
      <c r="AD590" s="4"/>
      <c r="AE590" s="4"/>
      <c r="AF590" s="4"/>
      <c r="AG590" s="4"/>
      <c r="AH590" s="4"/>
    </row>
    <row r="591" spans="1:34" x14ac:dyDescent="0.25">
      <c r="A591" s="8">
        <f t="shared" si="41"/>
        <v>73551</v>
      </c>
      <c r="B591" s="14" t="str">
        <f t="shared" si="42"/>
        <v>20171114202551</v>
      </c>
      <c r="C591" s="8" t="str">
        <f t="shared" si="39"/>
        <v>20171114</v>
      </c>
      <c r="D591" s="4">
        <v>2017</v>
      </c>
      <c r="E591" s="4">
        <v>11</v>
      </c>
      <c r="F591" s="4">
        <v>14</v>
      </c>
      <c r="G591" s="4">
        <v>20</v>
      </c>
      <c r="H591" s="4">
        <v>25</v>
      </c>
      <c r="I591" s="4">
        <v>51</v>
      </c>
      <c r="J591" s="4">
        <v>18</v>
      </c>
      <c r="K591" s="4" t="s">
        <v>29</v>
      </c>
      <c r="L591" s="8" t="e">
        <f>IF(#REF!=#REF!,IF(K591="Stroke",IF(K592="Stroke",IF((J592-J591)&lt;0,1000+J592-J591,J592-J591),""),""),"")</f>
        <v>#REF!</v>
      </c>
      <c r="M591" s="4" t="s">
        <v>21</v>
      </c>
      <c r="N591" s="4" t="s">
        <v>66</v>
      </c>
      <c r="O591" s="4">
        <v>0</v>
      </c>
      <c r="P591" s="8" t="e">
        <f>IF(#REF!=#REF!,IF(K591="Stroke",IF(K592="Stroke",IF(#REF!=#REF!,IF(Q591=Q592,IF((J592-J591)&lt;0,1000+J592-J591-O591,J592-J591-O591),""),""),""),""),"")</f>
        <v>#REF!</v>
      </c>
      <c r="Q591" s="4">
        <v>1</v>
      </c>
      <c r="R591" s="8" t="e">
        <f>IF(#REF!&lt;&gt;#REF!,COUNTIFS($K$112:$K$1378,$K$112,#REF!,#REF!),"")</f>
        <v>#REF!</v>
      </c>
      <c r="S591" s="8" t="e">
        <f>IF(AND(#REF!&lt;&gt;#REF!,#REF!=#REF!,M591="positive",M592="negative"),1,"")</f>
        <v>#REF!</v>
      </c>
      <c r="T591" s="8" t="e">
        <f>IF(AND(#REF!=#REF!,K:K="stroke",M:M="positive",S591&lt;&gt;"1"),1,"")</f>
        <v>#REF!</v>
      </c>
      <c r="U591" s="8" t="e">
        <f>IF((AND(R591&lt;&gt;"",W591&lt;&gt;1,K:K="stroke",M:M="negative",#REF!=#REF!)),IF(W591&lt;&gt;0,"",1),"")</f>
        <v>#REF!</v>
      </c>
      <c r="V591" s="8" t="e">
        <f t="shared" si="40"/>
        <v>#REF!</v>
      </c>
      <c r="W591" s="8" t="e">
        <f>IF(#REF!&lt;&gt;#REF!,COUNTIFS($K$112:$K$1378,"up",#REF!,#REF!),"")</f>
        <v>#REF!</v>
      </c>
      <c r="X591" s="8" t="e">
        <f>IF(#REF!&lt;&gt;#REF!,COUNTIFS($K$112:$K$1378,"SRS",#REF!,#REF!),"")</f>
        <v>#REF!</v>
      </c>
      <c r="Y591" s="8" t="e">
        <f>IF(R591&lt;&gt;"",IF(R591=1,"",COUNTIFS($O$112:$O$1378,"&gt;40",#REF!,#REF!)),"")</f>
        <v>#REF!</v>
      </c>
    </row>
    <row r="592" spans="1:34" x14ac:dyDescent="0.25">
      <c r="A592" s="8">
        <f t="shared" si="41"/>
        <v>73551</v>
      </c>
      <c r="B592" s="14" t="str">
        <f t="shared" si="42"/>
        <v>20171114202551</v>
      </c>
      <c r="C592" s="8" t="str">
        <f t="shared" si="39"/>
        <v>20171114</v>
      </c>
      <c r="D592" s="4">
        <v>2017</v>
      </c>
      <c r="E592" s="4">
        <v>11</v>
      </c>
      <c r="F592" s="4">
        <v>14</v>
      </c>
      <c r="G592" s="4">
        <v>20</v>
      </c>
      <c r="H592" s="4">
        <v>25</v>
      </c>
      <c r="I592" s="4">
        <v>51</v>
      </c>
      <c r="J592" s="4">
        <v>31</v>
      </c>
      <c r="K592" s="4" t="s">
        <v>29</v>
      </c>
      <c r="L592" s="8" t="e">
        <f>IF(#REF!=#REF!,IF(K592="Stroke",IF(K593="Stroke",IF((J593-J592)&lt;0,1000+J593-J592,J593-J592),""),""),"")</f>
        <v>#REF!</v>
      </c>
      <c r="M592" s="4" t="s">
        <v>21</v>
      </c>
      <c r="N592" s="4" t="s">
        <v>66</v>
      </c>
      <c r="O592" s="4">
        <v>0</v>
      </c>
      <c r="P592" s="8" t="e">
        <f>IF(#REF!=#REF!,IF(K592="Stroke",IF(K593="Stroke",IF(#REF!=#REF!,IF(Q592=Q593,IF((J593-J592)&lt;0,1000+J593-J592-O592,J593-J592-O592),""),""),""),""),"")</f>
        <v>#REF!</v>
      </c>
      <c r="Q592" s="4">
        <v>1</v>
      </c>
      <c r="R592" s="8" t="e">
        <f>IF(#REF!&lt;&gt;#REF!,COUNTIFS($K$112:$K$1378,$K$112,#REF!,#REF!),"")</f>
        <v>#REF!</v>
      </c>
      <c r="S592" s="8" t="e">
        <f>IF(AND(#REF!&lt;&gt;#REF!,#REF!=#REF!,M592="positive",M593="negative"),1,"")</f>
        <v>#REF!</v>
      </c>
      <c r="T592" s="8" t="e">
        <f>IF(AND(#REF!=#REF!,K:K="stroke",M:M="positive",S592&lt;&gt;"1"),1,"")</f>
        <v>#REF!</v>
      </c>
      <c r="U592" s="8" t="e">
        <f>IF((AND(R592&lt;&gt;"",W592&lt;&gt;1,K:K="stroke",M:M="negative",#REF!=#REF!)),IF(W592&lt;&gt;0,"",1),"")</f>
        <v>#REF!</v>
      </c>
      <c r="V592" s="8" t="e">
        <f t="shared" si="40"/>
        <v>#REF!</v>
      </c>
      <c r="W592" s="8" t="e">
        <f>IF(#REF!&lt;&gt;#REF!,COUNTIFS($K$112:$K$1378,"up",#REF!,#REF!),"")</f>
        <v>#REF!</v>
      </c>
      <c r="X592" s="8" t="e">
        <f>IF(#REF!&lt;&gt;#REF!,COUNTIFS($K$112:$K$1378,"SRS",#REF!,#REF!),"")</f>
        <v>#REF!</v>
      </c>
      <c r="Y592" s="8" t="e">
        <f>IF(R592&lt;&gt;"",IF(R592=1,"",COUNTIFS($O$112:$O$1378,"&gt;40",#REF!,#REF!)),"")</f>
        <v>#REF!</v>
      </c>
    </row>
    <row r="593" spans="1:34" x14ac:dyDescent="0.25">
      <c r="A593" s="8">
        <f t="shared" si="41"/>
        <v>73551</v>
      </c>
      <c r="B593" s="14" t="str">
        <f t="shared" si="42"/>
        <v>20171114202551</v>
      </c>
      <c r="C593" s="8" t="str">
        <f t="shared" si="39"/>
        <v>20171114</v>
      </c>
      <c r="D593" s="4">
        <v>2017</v>
      </c>
      <c r="E593" s="4">
        <v>11</v>
      </c>
      <c r="F593" s="4">
        <v>14</v>
      </c>
      <c r="G593" s="4">
        <v>20</v>
      </c>
      <c r="H593" s="4">
        <v>25</v>
      </c>
      <c r="I593" s="4">
        <v>51</v>
      </c>
      <c r="J593" s="4">
        <v>37</v>
      </c>
      <c r="K593" s="4" t="s">
        <v>29</v>
      </c>
      <c r="L593" s="8" t="e">
        <f>IF(#REF!=#REF!,IF(K593="Stroke",IF(K594="Stroke",IF((J594-J593)&lt;0,1000+J594-J593,J594-J593),""),""),"")</f>
        <v>#REF!</v>
      </c>
      <c r="M593" s="4" t="s">
        <v>21</v>
      </c>
      <c r="N593" s="4" t="s">
        <v>66</v>
      </c>
      <c r="O593" s="4">
        <v>0</v>
      </c>
      <c r="P593" s="8" t="e">
        <f>IF(#REF!=#REF!,IF(K593="Stroke",IF(K594="Stroke",IF(#REF!=#REF!,IF(Q593=Q594,IF((J594-J593)&lt;0,1000+J594-J593-O593,J594-J593-O593),""),""),""),""),"")</f>
        <v>#REF!</v>
      </c>
      <c r="Q593" s="4">
        <v>1</v>
      </c>
      <c r="R593" s="8" t="e">
        <f>IF(#REF!&lt;&gt;#REF!,COUNTIFS($K$112:$K$1378,$K$112,#REF!,#REF!),"")</f>
        <v>#REF!</v>
      </c>
      <c r="S593" s="8" t="e">
        <f>IF(AND(#REF!&lt;&gt;#REF!,#REF!=#REF!,M593="positive",M594="negative"),1,"")</f>
        <v>#REF!</v>
      </c>
      <c r="T593" s="8" t="e">
        <f>IF(AND(#REF!=#REF!,K:K="stroke",M:M="positive",S593&lt;&gt;"1"),1,"")</f>
        <v>#REF!</v>
      </c>
      <c r="U593" s="8" t="e">
        <f>IF((AND(R593&lt;&gt;"",W593&lt;&gt;1,K:K="stroke",M:M="negative",#REF!=#REF!)),IF(W593&lt;&gt;0,"",1),"")</f>
        <v>#REF!</v>
      </c>
      <c r="V593" s="8" t="e">
        <f t="shared" si="40"/>
        <v>#REF!</v>
      </c>
      <c r="W593" s="8" t="e">
        <f>IF(#REF!&lt;&gt;#REF!,COUNTIFS($K$112:$K$1378,"up",#REF!,#REF!),"")</f>
        <v>#REF!</v>
      </c>
      <c r="X593" s="8" t="e">
        <f>IF(#REF!&lt;&gt;#REF!,COUNTIFS($K$112:$K$1378,"SRS",#REF!,#REF!),"")</f>
        <v>#REF!</v>
      </c>
      <c r="Y593" s="8" t="e">
        <f>IF(R593&lt;&gt;"",IF(R593=1,"",COUNTIFS($O$112:$O$1378,"&gt;40",#REF!,#REF!)),"")</f>
        <v>#REF!</v>
      </c>
      <c r="Z593" s="4" t="s">
        <v>77</v>
      </c>
    </row>
    <row r="594" spans="1:34" x14ac:dyDescent="0.25">
      <c r="A594" s="7">
        <f t="shared" si="41"/>
        <v>73655</v>
      </c>
      <c r="B594" s="11" t="str">
        <f t="shared" si="42"/>
        <v>20171114202735</v>
      </c>
      <c r="C594" s="7" t="str">
        <f t="shared" si="39"/>
        <v>20171114</v>
      </c>
      <c r="D594" s="7">
        <v>2017</v>
      </c>
      <c r="E594" s="7">
        <v>11</v>
      </c>
      <c r="F594" s="7">
        <v>14</v>
      </c>
      <c r="G594" s="7">
        <v>20</v>
      </c>
      <c r="H594" s="7">
        <v>27</v>
      </c>
      <c r="I594" s="7">
        <v>35</v>
      </c>
      <c r="J594" s="7">
        <v>868</v>
      </c>
      <c r="K594" s="7" t="s">
        <v>37</v>
      </c>
      <c r="L594" s="7" t="e">
        <f>IF(#REF!=#REF!,IF(K594="Stroke",IF(K595="Stroke",IF((J595-J594)&lt;0,1000+J595-J594,J595-J594),""),""),"")</f>
        <v>#REF!</v>
      </c>
      <c r="M594" s="7" t="s">
        <v>21</v>
      </c>
      <c r="N594" s="7" t="s">
        <v>27</v>
      </c>
      <c r="O594" s="7">
        <v>9</v>
      </c>
      <c r="P594" s="7" t="e">
        <f>IF(#REF!=#REF!,IF(K594="Stroke",IF(K595="Stroke",IF(#REF!=#REF!,IF(Q594=Q595,IF((J595-J594)&lt;0,1000+J595-J594-O594,J595-J594-O594),""),""),""),""),"")</f>
        <v>#REF!</v>
      </c>
      <c r="Q594" s="7">
        <v>1</v>
      </c>
      <c r="R594" s="7" t="e">
        <f>IF(#REF!&lt;&gt;#REF!,COUNTIFS($K$112:$K$1378,$K$112,#REF!,#REF!),"")</f>
        <v>#REF!</v>
      </c>
      <c r="S594" s="7" t="e">
        <f>IF(AND(#REF!&lt;&gt;#REF!,#REF!=#REF!,M594="positive",M595="negative"),1,"")</f>
        <v>#REF!</v>
      </c>
      <c r="T594" s="7" t="e">
        <f>IF(AND(#REF!=#REF!,K:K="stroke",M:M="positive",S594&lt;&gt;"1"),1,"")</f>
        <v>#REF!</v>
      </c>
      <c r="U594" s="7" t="e">
        <f>IF((AND(R594&lt;&gt;"",W594&lt;&gt;1,K:K="stroke",M:M="negative",#REF!=#REF!)),IF(W594&lt;&gt;0,"",1),"")</f>
        <v>#REF!</v>
      </c>
      <c r="V594" s="7" t="e">
        <f t="shared" si="40"/>
        <v>#REF!</v>
      </c>
      <c r="W594" s="7" t="e">
        <f>IF(#REF!&lt;&gt;#REF!,COUNTIFS($K$112:$K$1378,"up",#REF!,#REF!),"")</f>
        <v>#REF!</v>
      </c>
      <c r="X594" s="7" t="e">
        <f>IF(#REF!&lt;&gt;#REF!,COUNTIFS($K$112:$K$1378,"SRS",#REF!,#REF!),"")</f>
        <v>#REF!</v>
      </c>
      <c r="Y594" s="7" t="e">
        <f>IF(R594&lt;&gt;"",IF(R594=1,"",COUNTIFS($O$112:$O$1378,"&gt;40",#REF!,#REF!)),"")</f>
        <v>#REF!</v>
      </c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x14ac:dyDescent="0.25">
      <c r="A595" s="8">
        <f t="shared" si="41"/>
        <v>73655</v>
      </c>
      <c r="B595" s="14" t="str">
        <f t="shared" si="42"/>
        <v>20171114202735</v>
      </c>
      <c r="C595" s="8" t="str">
        <f t="shared" si="39"/>
        <v>20171114</v>
      </c>
      <c r="D595" s="4">
        <v>2017</v>
      </c>
      <c r="E595" s="4">
        <v>11</v>
      </c>
      <c r="F595" s="4">
        <v>14</v>
      </c>
      <c r="G595" s="4">
        <v>20</v>
      </c>
      <c r="H595" s="4">
        <v>27</v>
      </c>
      <c r="I595" s="4">
        <v>35</v>
      </c>
      <c r="J595" s="4">
        <v>884</v>
      </c>
      <c r="K595" s="4" t="s">
        <v>40</v>
      </c>
      <c r="L595" s="8" t="e">
        <f>IF(#REF!=#REF!,IF(K595="Stroke",IF(K596="Stroke",IF((J596-J595)&lt;0,1000+J596-J595,J596-J595),""),""),"")</f>
        <v>#REF!</v>
      </c>
      <c r="M595" s="4" t="s">
        <v>21</v>
      </c>
      <c r="N595" s="4" t="s">
        <v>27</v>
      </c>
      <c r="O595" s="4">
        <v>0</v>
      </c>
      <c r="P595" s="8" t="e">
        <f>IF(#REF!=#REF!,IF(K595="Stroke",IF(K596="Stroke",IF(#REF!=#REF!,IF(Q595=Q596,IF((J596-J595)&lt;0,1000+J596-J595-O595,J596-J595-O595),""),""),""),""),"")</f>
        <v>#REF!</v>
      </c>
      <c r="R595" s="8" t="e">
        <f>IF(#REF!&lt;&gt;#REF!,COUNTIFS($K$112:$K$1378,$K$112,#REF!,#REF!),"")</f>
        <v>#REF!</v>
      </c>
      <c r="S595" s="8" t="e">
        <f>IF(AND(#REF!&lt;&gt;#REF!,#REF!=#REF!,M595="positive",M596="negative"),1,"")</f>
        <v>#REF!</v>
      </c>
      <c r="T595" s="8" t="e">
        <f>IF(AND(#REF!=#REF!,K:K="stroke",M:M="positive",S595&lt;&gt;"1"),1,"")</f>
        <v>#REF!</v>
      </c>
      <c r="U595" s="8" t="e">
        <f>IF((AND(R595&lt;&gt;"",W595&lt;&gt;1,K:K="stroke",M:M="negative",#REF!=#REF!)),IF(W595&lt;&gt;0,"",1),"")</f>
        <v>#REF!</v>
      </c>
      <c r="V595" s="8" t="e">
        <f t="shared" si="40"/>
        <v>#REF!</v>
      </c>
      <c r="W595" s="8" t="e">
        <f>IF(#REF!&lt;&gt;#REF!,COUNTIFS($K$112:$K$1378,"up",#REF!,#REF!),"")</f>
        <v>#REF!</v>
      </c>
      <c r="X595" s="8" t="e">
        <f>IF(#REF!&lt;&gt;#REF!,COUNTIFS($K$112:$K$1378,"SRS",#REF!,#REF!),"")</f>
        <v>#REF!</v>
      </c>
      <c r="Y595" s="8" t="e">
        <f>IF(R595&lt;&gt;"",IF(R595=1,"",COUNTIFS($O$112:$O$1378,"&gt;40",#REF!,#REF!)),"")</f>
        <v>#REF!</v>
      </c>
    </row>
    <row r="596" spans="1:34" x14ac:dyDescent="0.25">
      <c r="A596" s="8">
        <f t="shared" si="41"/>
        <v>73655</v>
      </c>
      <c r="B596" s="14" t="str">
        <f t="shared" si="42"/>
        <v>20171114202735</v>
      </c>
      <c r="C596" s="8" t="str">
        <f t="shared" si="39"/>
        <v>20171114</v>
      </c>
      <c r="D596" s="4">
        <v>2017</v>
      </c>
      <c r="E596" s="4">
        <v>11</v>
      </c>
      <c r="F596" s="4">
        <v>14</v>
      </c>
      <c r="G596" s="4">
        <v>20</v>
      </c>
      <c r="H596" s="4">
        <v>27</v>
      </c>
      <c r="I596" s="4">
        <v>35</v>
      </c>
      <c r="J596" s="4">
        <v>923</v>
      </c>
      <c r="K596" s="4" t="s">
        <v>37</v>
      </c>
      <c r="L596" s="8" t="e">
        <f>IF(#REF!=#REF!,IF(K596="Stroke",IF(K597="Stroke",IF((J597-J596)&lt;0,1000+J597-J596,J597-J596),""),""),"")</f>
        <v>#REF!</v>
      </c>
      <c r="M596" s="4" t="s">
        <v>21</v>
      </c>
      <c r="N596" s="4" t="s">
        <v>27</v>
      </c>
      <c r="O596" s="4">
        <v>6</v>
      </c>
      <c r="P596" s="8" t="e">
        <f>IF(#REF!=#REF!,IF(K596="Stroke",IF(K597="Stroke",IF(#REF!=#REF!,IF(Q596=Q597,IF((J597-J596)&lt;0,1000+J597-J596-O596,J597-J596-O596),""),""),""),""),"")</f>
        <v>#REF!</v>
      </c>
      <c r="Q596" s="4">
        <v>1</v>
      </c>
      <c r="R596" s="8" t="e">
        <f>IF(#REF!&lt;&gt;#REF!,COUNTIFS($K$112:$K$1378,$K$112,#REF!,#REF!),"")</f>
        <v>#REF!</v>
      </c>
      <c r="S596" s="8" t="e">
        <f>IF(AND(#REF!&lt;&gt;#REF!,#REF!=#REF!,M596="positive",M597="negative"),1,"")</f>
        <v>#REF!</v>
      </c>
      <c r="T596" s="8" t="e">
        <f>IF(AND(#REF!=#REF!,K:K="stroke",M:M="positive",S596&lt;&gt;"1"),1,"")</f>
        <v>#REF!</v>
      </c>
      <c r="U596" s="8" t="e">
        <f>IF((AND(R596&lt;&gt;"",W596&lt;&gt;1,K:K="stroke",M:M="negative",#REF!=#REF!)),IF(W596&lt;&gt;0,"",1),"")</f>
        <v>#REF!</v>
      </c>
      <c r="V596" s="8" t="e">
        <f t="shared" si="40"/>
        <v>#REF!</v>
      </c>
      <c r="W596" s="8" t="e">
        <f>IF(#REF!&lt;&gt;#REF!,COUNTIFS($K$112:$K$1378,"up",#REF!,#REF!),"")</f>
        <v>#REF!</v>
      </c>
      <c r="X596" s="8" t="e">
        <f>IF(#REF!&lt;&gt;#REF!,COUNTIFS($K$112:$K$1378,"SRS",#REF!,#REF!),"")</f>
        <v>#REF!</v>
      </c>
      <c r="Y596" s="8" t="e">
        <f>IF(R596&lt;&gt;"",IF(R596=1,"",COUNTIFS($O$112:$O$1378,"&gt;40",#REF!,#REF!)),"")</f>
        <v>#REF!</v>
      </c>
    </row>
    <row r="597" spans="1:34" x14ac:dyDescent="0.25">
      <c r="A597" s="8">
        <f t="shared" si="41"/>
        <v>73655</v>
      </c>
      <c r="B597" s="14" t="str">
        <f t="shared" si="42"/>
        <v>20171114202735</v>
      </c>
      <c r="C597" s="8" t="str">
        <f t="shared" si="39"/>
        <v>20171114</v>
      </c>
      <c r="D597" s="4">
        <v>2017</v>
      </c>
      <c r="E597" s="4">
        <v>11</v>
      </c>
      <c r="F597" s="4">
        <v>14</v>
      </c>
      <c r="G597" s="4">
        <v>20</v>
      </c>
      <c r="H597" s="4">
        <v>27</v>
      </c>
      <c r="I597" s="4">
        <v>35</v>
      </c>
      <c r="J597" s="4">
        <v>952</v>
      </c>
      <c r="K597" s="4" t="s">
        <v>37</v>
      </c>
      <c r="L597" s="8" t="e">
        <f>IF(#REF!=#REF!,IF(K597="Stroke",IF(K598="Stroke",IF((J598-J597)&lt;0,1000+J598-J597,J598-J597),""),""),"")</f>
        <v>#REF!</v>
      </c>
      <c r="M597" s="4" t="s">
        <v>21</v>
      </c>
      <c r="N597" s="4" t="s">
        <v>27</v>
      </c>
      <c r="O597" s="4">
        <v>5</v>
      </c>
      <c r="P597" s="8" t="e">
        <f>IF(#REF!=#REF!,IF(K597="Stroke",IF(K598="Stroke",IF(#REF!=#REF!,IF(Q597=Q598,IF((J598-J597)&lt;0,1000+J598-J597-O597,J598-J597-O597),""),""),""),""),"")</f>
        <v>#REF!</v>
      </c>
      <c r="Q597" s="4">
        <v>1</v>
      </c>
      <c r="R597" s="8" t="e">
        <f>IF(#REF!&lt;&gt;#REF!,COUNTIFS($K$112:$K$1378,$K$112,#REF!,#REF!),"")</f>
        <v>#REF!</v>
      </c>
      <c r="S597" s="8" t="e">
        <f>IF(AND(#REF!&lt;&gt;#REF!,#REF!=#REF!,M597="positive",M598="negative"),1,"")</f>
        <v>#REF!</v>
      </c>
      <c r="T597" s="8" t="e">
        <f>IF(AND(#REF!=#REF!,K:K="stroke",M:M="positive",S597&lt;&gt;"1"),1,"")</f>
        <v>#REF!</v>
      </c>
      <c r="U597" s="8" t="e">
        <f>IF((AND(R597&lt;&gt;"",W597&lt;&gt;1,K:K="stroke",M:M="negative",#REF!=#REF!)),IF(W597&lt;&gt;0,"",1),"")</f>
        <v>#REF!</v>
      </c>
      <c r="V597" s="8" t="e">
        <f t="shared" si="40"/>
        <v>#REF!</v>
      </c>
      <c r="W597" s="8" t="e">
        <f>IF(#REF!&lt;&gt;#REF!,COUNTIFS($K$112:$K$1378,"up",#REF!,#REF!),"")</f>
        <v>#REF!</v>
      </c>
      <c r="X597" s="8" t="e">
        <f>IF(#REF!&lt;&gt;#REF!,COUNTIFS($K$112:$K$1378,"SRS",#REF!,#REF!),"")</f>
        <v>#REF!</v>
      </c>
      <c r="Y597" s="8" t="e">
        <f>IF(R597&lt;&gt;"",IF(R597=1,"",COUNTIFS($O$112:$O$1378,"&gt;40",#REF!,#REF!)),"")</f>
        <v>#REF!</v>
      </c>
    </row>
    <row r="598" spans="1:34" x14ac:dyDescent="0.25">
      <c r="A598" s="8">
        <f t="shared" si="41"/>
        <v>73655</v>
      </c>
      <c r="B598" s="14" t="str">
        <f t="shared" si="42"/>
        <v>20171114202735</v>
      </c>
      <c r="C598" s="8" t="str">
        <f t="shared" si="39"/>
        <v>20171114</v>
      </c>
      <c r="D598" s="4">
        <v>2017</v>
      </c>
      <c r="E598" s="4">
        <v>11</v>
      </c>
      <c r="F598" s="4">
        <v>14</v>
      </c>
      <c r="G598" s="4">
        <v>20</v>
      </c>
      <c r="H598" s="4">
        <v>27</v>
      </c>
      <c r="I598" s="4">
        <v>35</v>
      </c>
      <c r="J598" s="4">
        <v>978</v>
      </c>
      <c r="K598" s="4" t="s">
        <v>37</v>
      </c>
      <c r="L598" s="8" t="e">
        <f>IF(#REF!=#REF!,IF(K598="Stroke",IF(K599="Stroke",IF((J599-J598)&lt;0,1000+J599-J598,J599-J598),""),""),"")</f>
        <v>#REF!</v>
      </c>
      <c r="M598" s="4" t="s">
        <v>21</v>
      </c>
      <c r="N598" s="4" t="s">
        <v>27</v>
      </c>
      <c r="O598" s="4">
        <v>6</v>
      </c>
      <c r="P598" s="8" t="e">
        <f>IF(#REF!=#REF!,IF(K598="Stroke",IF(K599="Stroke",IF(#REF!=#REF!,IF(Q598=Q599,IF((J599-J598)&lt;0,1000+J599-J598-O598,J599-J598-O598),""),""),""),""),"")</f>
        <v>#REF!</v>
      </c>
      <c r="Q598" s="4">
        <v>1</v>
      </c>
      <c r="R598" s="8" t="e">
        <f>IF(#REF!&lt;&gt;#REF!,COUNTIFS($K$112:$K$1378,$K$112,#REF!,#REF!),"")</f>
        <v>#REF!</v>
      </c>
      <c r="S598" s="8" t="e">
        <f>IF(AND(#REF!&lt;&gt;#REF!,#REF!=#REF!,M598="positive",M599="negative"),1,"")</f>
        <v>#REF!</v>
      </c>
      <c r="T598" s="8" t="e">
        <f>IF(AND(#REF!=#REF!,K:K="stroke",M:M="positive",S598&lt;&gt;"1"),1,"")</f>
        <v>#REF!</v>
      </c>
      <c r="U598" s="8" t="e">
        <f>IF((AND(R598&lt;&gt;"",W598&lt;&gt;1,K:K="stroke",M:M="negative",#REF!=#REF!)),IF(W598&lt;&gt;0,"",1),"")</f>
        <v>#REF!</v>
      </c>
      <c r="V598" s="8" t="e">
        <f t="shared" si="40"/>
        <v>#REF!</v>
      </c>
      <c r="W598" s="8" t="e">
        <f>IF(#REF!&lt;&gt;#REF!,COUNTIFS($K$112:$K$1378,"up",#REF!,#REF!),"")</f>
        <v>#REF!</v>
      </c>
      <c r="X598" s="8" t="e">
        <f>IF(#REF!&lt;&gt;#REF!,COUNTIFS($K$112:$K$1378,"SRS",#REF!,#REF!),"")</f>
        <v>#REF!</v>
      </c>
      <c r="Y598" s="8" t="e">
        <f>IF(R598&lt;&gt;"",IF(R598=1,"",COUNTIFS($O$112:$O$1378,"&gt;40",#REF!,#REF!)),"")</f>
        <v>#REF!</v>
      </c>
    </row>
    <row r="599" spans="1:34" s="7" customFormat="1" x14ac:dyDescent="0.25">
      <c r="A599" s="8">
        <f t="shared" si="41"/>
        <v>73656</v>
      </c>
      <c r="B599" s="14" t="str">
        <f t="shared" si="42"/>
        <v>20171114202736</v>
      </c>
      <c r="C599" s="8" t="str">
        <f t="shared" si="39"/>
        <v>20171114</v>
      </c>
      <c r="D599" s="4">
        <v>2017</v>
      </c>
      <c r="E599" s="4">
        <v>11</v>
      </c>
      <c r="F599" s="4">
        <v>14</v>
      </c>
      <c r="G599" s="4">
        <v>20</v>
      </c>
      <c r="H599" s="4">
        <v>27</v>
      </c>
      <c r="I599" s="4">
        <v>36</v>
      </c>
      <c r="J599" s="26">
        <v>1</v>
      </c>
      <c r="K599" s="4" t="s">
        <v>37</v>
      </c>
      <c r="L599" s="8" t="e">
        <f>IF(#REF!=#REF!,IF(K599="Stroke",IF(K600="Stroke",IF((J600-J599)&lt;0,1000+J600-J599,J600-J599),""),""),"")</f>
        <v>#REF!</v>
      </c>
      <c r="M599" s="4" t="s">
        <v>21</v>
      </c>
      <c r="N599" s="4" t="s">
        <v>27</v>
      </c>
      <c r="O599" s="4">
        <v>6</v>
      </c>
      <c r="P599" s="8" t="e">
        <f>IF(#REF!=#REF!,IF(K599="Stroke",IF(K600="Stroke",IF(#REF!=#REF!,IF(Q599=Q600,IF((J600-J599)&lt;0,1000+J600-J599-O599,J600-J599-O599),""),""),""),""),"")</f>
        <v>#REF!</v>
      </c>
      <c r="Q599" s="4">
        <v>1</v>
      </c>
      <c r="R599" s="8" t="e">
        <f>IF(#REF!&lt;&gt;#REF!,COUNTIFS($K$112:$K$1378,$K$112,#REF!,#REF!),"")</f>
        <v>#REF!</v>
      </c>
      <c r="S599" s="8" t="e">
        <f>IF(AND(#REF!&lt;&gt;#REF!,#REF!=#REF!,M599="positive",M600="negative"),1,"")</f>
        <v>#REF!</v>
      </c>
      <c r="T599" s="8" t="e">
        <f>IF(AND(#REF!=#REF!,K:K="stroke",M:M="positive",S599&lt;&gt;"1"),1,"")</f>
        <v>#REF!</v>
      </c>
      <c r="U599" s="8" t="e">
        <f>IF((AND(R599&lt;&gt;"",W599&lt;&gt;1,K:K="stroke",M:M="negative",#REF!=#REF!)),IF(W599&lt;&gt;0,"",1),"")</f>
        <v>#REF!</v>
      </c>
      <c r="V599" s="8" t="e">
        <f t="shared" si="40"/>
        <v>#REF!</v>
      </c>
      <c r="W599" s="8" t="e">
        <f>IF(#REF!&lt;&gt;#REF!,COUNTIFS($K$112:$K$1378,"up",#REF!,#REF!),"")</f>
        <v>#REF!</v>
      </c>
      <c r="X599" s="8" t="e">
        <f>IF(#REF!&lt;&gt;#REF!,COUNTIFS($K$112:$K$1378,"SRS",#REF!,#REF!),"")</f>
        <v>#REF!</v>
      </c>
      <c r="Y599" s="8" t="e">
        <f>IF(R599&lt;&gt;"",IF(R599=1,"",COUNTIFS($O$112:$O$1378,"&gt;40",#REF!,#REF!)),"")</f>
        <v>#REF!</v>
      </c>
      <c r="Z599" s="4"/>
      <c r="AA599" s="4"/>
      <c r="AB599" s="4"/>
      <c r="AC599" s="4"/>
      <c r="AD599" s="4"/>
      <c r="AE599" s="4"/>
      <c r="AF599" s="4"/>
      <c r="AG599" s="4"/>
      <c r="AH599" s="4"/>
    </row>
    <row r="600" spans="1:34" x14ac:dyDescent="0.25">
      <c r="A600" s="8">
        <f t="shared" si="41"/>
        <v>73656</v>
      </c>
      <c r="B600" s="14" t="str">
        <f t="shared" si="42"/>
        <v>20171114202736</v>
      </c>
      <c r="C600" s="8" t="str">
        <f t="shared" si="39"/>
        <v>20171114</v>
      </c>
      <c r="D600" s="4">
        <v>2017</v>
      </c>
      <c r="E600" s="4">
        <v>11</v>
      </c>
      <c r="F600" s="4">
        <v>14</v>
      </c>
      <c r="G600" s="4">
        <v>20</v>
      </c>
      <c r="H600" s="4">
        <v>27</v>
      </c>
      <c r="I600" s="4">
        <v>36</v>
      </c>
      <c r="J600" s="26">
        <v>21</v>
      </c>
      <c r="K600" s="4" t="s">
        <v>37</v>
      </c>
      <c r="L600" s="8" t="e">
        <f>IF(#REF!=#REF!,IF(K600="Stroke",IF(K601="Stroke",IF((J601-J600)&lt;0,1000+J601-J600,J601-J600),""),""),"")</f>
        <v>#REF!</v>
      </c>
      <c r="M600" s="4" t="s">
        <v>21</v>
      </c>
      <c r="N600" s="4" t="s">
        <v>27</v>
      </c>
      <c r="O600" s="4">
        <v>236</v>
      </c>
      <c r="P600" s="8" t="e">
        <f>IF(#REF!=#REF!,IF(K600="Stroke",IF(K601="Stroke",IF(#REF!=#REF!,IF(Q600=Q601,IF((J601-J600)&lt;0,1000+J601-J600-O600,J601-J600-O600),""),""),""),""),"")</f>
        <v>#REF!</v>
      </c>
      <c r="Q600" s="4">
        <v>1</v>
      </c>
      <c r="R600" s="8" t="e">
        <f>IF(#REF!&lt;&gt;#REF!,COUNTIFS($K$112:$K$1378,$K$112,#REF!,#REF!),"")</f>
        <v>#REF!</v>
      </c>
      <c r="S600" s="8" t="e">
        <f>IF(AND(#REF!&lt;&gt;#REF!,#REF!=#REF!,M600="positive",M601="negative"),1,"")</f>
        <v>#REF!</v>
      </c>
      <c r="T600" s="8" t="e">
        <f>IF(AND(#REF!=#REF!,K:K="stroke",M:M="positive",S600&lt;&gt;"1"),1,"")</f>
        <v>#REF!</v>
      </c>
      <c r="U600" s="8" t="e">
        <f>IF((AND(R600&lt;&gt;"",W600&lt;&gt;1,K:K="stroke",M:M="negative",#REF!=#REF!)),IF(W600&lt;&gt;0,"",1),"")</f>
        <v>#REF!</v>
      </c>
      <c r="V600" s="8" t="e">
        <f t="shared" si="40"/>
        <v>#REF!</v>
      </c>
      <c r="W600" s="8" t="e">
        <f>IF(#REF!&lt;&gt;#REF!,COUNTIFS($K$112:$K$1378,"up",#REF!,#REF!),"")</f>
        <v>#REF!</v>
      </c>
      <c r="X600" s="8" t="e">
        <f>IF(#REF!&lt;&gt;#REF!,COUNTIFS($K$112:$K$1378,"SRS",#REF!,#REF!),"")</f>
        <v>#REF!</v>
      </c>
      <c r="Y600" s="8" t="e">
        <f>IF(R600&lt;&gt;"",IF(R600=1,"",COUNTIFS($O$112:$O$1378,"&gt;40",#REF!,#REF!)),"")</f>
        <v>#REF!</v>
      </c>
    </row>
    <row r="601" spans="1:34" s="7" customFormat="1" x14ac:dyDescent="0.25">
      <c r="A601" s="8">
        <f t="shared" si="41"/>
        <v>73656</v>
      </c>
      <c r="B601" s="14" t="str">
        <f t="shared" si="42"/>
        <v>20171114202736</v>
      </c>
      <c r="C601" s="8" t="str">
        <f t="shared" si="39"/>
        <v>20171114</v>
      </c>
      <c r="D601" s="4">
        <v>2017</v>
      </c>
      <c r="E601" s="4">
        <v>11</v>
      </c>
      <c r="F601" s="4">
        <v>14</v>
      </c>
      <c r="G601" s="4">
        <v>20</v>
      </c>
      <c r="H601" s="4">
        <v>27</v>
      </c>
      <c r="I601" s="4">
        <v>36</v>
      </c>
      <c r="J601" s="4">
        <v>279</v>
      </c>
      <c r="K601" s="4" t="s">
        <v>37</v>
      </c>
      <c r="L601" s="8" t="e">
        <f>IF(#REF!=#REF!,IF(K601="Stroke",IF(K602="Stroke",IF((J602-J601)&lt;0,1000+J602-J601,J602-J601),""),""),"")</f>
        <v>#REF!</v>
      </c>
      <c r="M601" s="4" t="s">
        <v>21</v>
      </c>
      <c r="N601" s="4" t="s">
        <v>27</v>
      </c>
      <c r="O601" s="4">
        <v>26</v>
      </c>
      <c r="P601" s="8" t="e">
        <f>IF(#REF!=#REF!,IF(K601="Stroke",IF(K602="Stroke",IF(#REF!=#REF!,IF(Q601=Q602,IF((J602-J601)&lt;0,1000+J602-J601-O601,J602-J601-O601),""),""),""),""),"")</f>
        <v>#REF!</v>
      </c>
      <c r="Q601" s="4">
        <v>1</v>
      </c>
      <c r="R601" s="8" t="e">
        <f>IF(#REF!&lt;&gt;#REF!,COUNTIFS($K$112:$K$1378,$K$112,#REF!,#REF!),"")</f>
        <v>#REF!</v>
      </c>
      <c r="S601" s="8" t="e">
        <f>IF(AND(#REF!&lt;&gt;#REF!,#REF!=#REF!,M601="positive",M602="negative"),1,"")</f>
        <v>#REF!</v>
      </c>
      <c r="T601" s="8" t="e">
        <f>IF(AND(#REF!=#REF!,K:K="stroke",M:M="positive",S601&lt;&gt;"1"),1,"")</f>
        <v>#REF!</v>
      </c>
      <c r="U601" s="8" t="e">
        <f>IF((AND(R601&lt;&gt;"",W601&lt;&gt;1,K:K="stroke",M:M="negative",#REF!=#REF!)),IF(W601&lt;&gt;0,"",1),"")</f>
        <v>#REF!</v>
      </c>
      <c r="V601" s="8" t="e">
        <f t="shared" si="40"/>
        <v>#REF!</v>
      </c>
      <c r="W601" s="8" t="e">
        <f>IF(#REF!&lt;&gt;#REF!,COUNTIFS($K$112:$K$1378,"up",#REF!,#REF!),"")</f>
        <v>#REF!</v>
      </c>
      <c r="X601" s="8" t="e">
        <f>IF(#REF!&lt;&gt;#REF!,COUNTIFS($K$112:$K$1378,"SRS",#REF!,#REF!),"")</f>
        <v>#REF!</v>
      </c>
      <c r="Y601" s="8" t="e">
        <f>IF(R601&lt;&gt;"",IF(R601=1,"",COUNTIFS($O$112:$O$1378,"&gt;40",#REF!,#REF!)),"")</f>
        <v>#REF!</v>
      </c>
      <c r="Z601" s="4"/>
      <c r="AA601" s="4"/>
      <c r="AB601" s="4"/>
      <c r="AC601" s="4"/>
      <c r="AD601" s="4"/>
      <c r="AE601" s="4"/>
      <c r="AF601" s="4"/>
      <c r="AG601" s="4"/>
      <c r="AH601" s="4"/>
    </row>
    <row r="602" spans="1:34" x14ac:dyDescent="0.25">
      <c r="A602" s="8">
        <f t="shared" si="41"/>
        <v>73656</v>
      </c>
      <c r="B602" s="14" t="str">
        <f t="shared" si="42"/>
        <v>20171114202736</v>
      </c>
      <c r="C602" s="8" t="str">
        <f t="shared" si="39"/>
        <v>20171114</v>
      </c>
      <c r="D602" s="4">
        <v>2017</v>
      </c>
      <c r="E602" s="4">
        <v>11</v>
      </c>
      <c r="F602" s="4">
        <v>14</v>
      </c>
      <c r="G602" s="4">
        <v>20</v>
      </c>
      <c r="H602" s="4">
        <v>27</v>
      </c>
      <c r="I602" s="4">
        <v>36</v>
      </c>
      <c r="J602" s="4">
        <v>328</v>
      </c>
      <c r="K602" s="4" t="s">
        <v>37</v>
      </c>
      <c r="L602" s="8" t="e">
        <f>IF(#REF!=#REF!,IF(K602="Stroke",IF(K603="Stroke",IF((J603-J602)&lt;0,1000+J603-J602,J603-J602),""),""),"")</f>
        <v>#REF!</v>
      </c>
      <c r="M602" s="4" t="s">
        <v>21</v>
      </c>
      <c r="N602" s="4" t="s">
        <v>27</v>
      </c>
      <c r="O602" s="4">
        <v>165</v>
      </c>
      <c r="P602" s="8" t="e">
        <f>IF(#REF!=#REF!,IF(K602="Stroke",IF(K603="Stroke",IF(#REF!=#REF!,IF(Q602=Q603,IF((J603-J602)&lt;0,1000+J603-J602-O602,J603-J602-O602),""),""),""),""),"")</f>
        <v>#REF!</v>
      </c>
      <c r="Q602" s="4">
        <v>1</v>
      </c>
      <c r="R602" s="8" t="e">
        <f>IF(#REF!&lt;&gt;#REF!,COUNTIFS($K$112:$K$1378,$K$112,#REF!,#REF!),"")</f>
        <v>#REF!</v>
      </c>
      <c r="S602" s="8" t="e">
        <f>IF(AND(#REF!&lt;&gt;#REF!,#REF!=#REF!,M602="positive",M603="negative"),1,"")</f>
        <v>#REF!</v>
      </c>
      <c r="T602" s="8" t="e">
        <f>IF(AND(#REF!=#REF!,K:K="stroke",M:M="positive",S602&lt;&gt;"1"),1,"")</f>
        <v>#REF!</v>
      </c>
      <c r="U602" s="8" t="e">
        <f>IF((AND(R602&lt;&gt;"",W602&lt;&gt;1,K:K="stroke",M:M="negative",#REF!=#REF!)),IF(W602&lt;&gt;0,"",1),"")</f>
        <v>#REF!</v>
      </c>
      <c r="V602" s="8" t="e">
        <f t="shared" si="40"/>
        <v>#REF!</v>
      </c>
      <c r="W602" s="8" t="e">
        <f>IF(#REF!&lt;&gt;#REF!,COUNTIFS($K$112:$K$1378,"up",#REF!,#REF!),"")</f>
        <v>#REF!</v>
      </c>
      <c r="X602" s="8" t="e">
        <f>IF(#REF!&lt;&gt;#REF!,COUNTIFS($K$112:$K$1378,"SRS",#REF!,#REF!),"")</f>
        <v>#REF!</v>
      </c>
      <c r="Y602" s="8" t="e">
        <f>IF(R602&lt;&gt;"",IF(R602=1,"",COUNTIFS($O$112:$O$1378,"&gt;40",#REF!,#REF!)),"")</f>
        <v>#REF!</v>
      </c>
      <c r="Z602" s="4" t="s">
        <v>39</v>
      </c>
    </row>
    <row r="603" spans="1:34" x14ac:dyDescent="0.25">
      <c r="A603" s="8">
        <f t="shared" si="41"/>
        <v>73656</v>
      </c>
      <c r="B603" s="14" t="str">
        <f t="shared" si="42"/>
        <v>20171114202736</v>
      </c>
      <c r="C603" s="8" t="str">
        <f t="shared" si="39"/>
        <v>20171114</v>
      </c>
      <c r="D603" s="4">
        <v>2017</v>
      </c>
      <c r="E603" s="4">
        <v>11</v>
      </c>
      <c r="F603" s="4">
        <v>14</v>
      </c>
      <c r="G603" s="4">
        <v>20</v>
      </c>
      <c r="H603" s="4">
        <v>27</v>
      </c>
      <c r="I603" s="4">
        <v>36</v>
      </c>
      <c r="J603" s="4">
        <v>331</v>
      </c>
      <c r="K603" s="4" t="s">
        <v>29</v>
      </c>
      <c r="L603" s="8" t="e">
        <f>IF(#REF!=#REF!,IF(K603="Stroke",IF(K604="Stroke",IF((J604-J603)&lt;0,1000+J604-J603,J604-J603),""),""),"")</f>
        <v>#REF!</v>
      </c>
      <c r="M603" s="4" t="s">
        <v>21</v>
      </c>
      <c r="N603" s="4" t="s">
        <v>27</v>
      </c>
      <c r="O603" s="4">
        <v>0</v>
      </c>
      <c r="P603" s="8" t="e">
        <f>IF(#REF!=#REF!,IF(K603="Stroke",IF(K604="Stroke",IF(#REF!=#REF!,IF(Q603=Q604,IF((J604-J603)&lt;0,1000+J604-J603-O603,J604-J603-O603),""),""),""),""),"")</f>
        <v>#REF!</v>
      </c>
      <c r="Q603" s="4">
        <v>1</v>
      </c>
      <c r="R603" s="8" t="e">
        <f>IF(#REF!&lt;&gt;#REF!,COUNTIFS($K$112:$K$1378,$K$112,#REF!,#REF!),"")</f>
        <v>#REF!</v>
      </c>
      <c r="S603" s="8" t="e">
        <f>IF(AND(#REF!&lt;&gt;#REF!,#REF!=#REF!,M603="positive",M604="negative"),1,"")</f>
        <v>#REF!</v>
      </c>
      <c r="T603" s="8" t="e">
        <f>IF(AND(#REF!=#REF!,K:K="stroke",M:M="positive",S603&lt;&gt;"1"),1,"")</f>
        <v>#REF!</v>
      </c>
      <c r="U603" s="8" t="e">
        <f>IF((AND(R603&lt;&gt;"",W603&lt;&gt;1,K:K="stroke",M:M="negative",#REF!=#REF!)),IF(W603&lt;&gt;0,"",1),"")</f>
        <v>#REF!</v>
      </c>
      <c r="V603" s="8" t="e">
        <f t="shared" si="40"/>
        <v>#REF!</v>
      </c>
      <c r="W603" s="8" t="e">
        <f>IF(#REF!&lt;&gt;#REF!,COUNTIFS($K$112:$K$1378,"up",#REF!,#REF!),"")</f>
        <v>#REF!</v>
      </c>
      <c r="X603" s="8" t="e">
        <f>IF(#REF!&lt;&gt;#REF!,COUNTIFS($K$112:$K$1378,"SRS",#REF!,#REF!),"")</f>
        <v>#REF!</v>
      </c>
      <c r="Y603" s="8" t="e">
        <f>IF(R603&lt;&gt;"",IF(R603=1,"",COUNTIFS($O$112:$O$1378,"&gt;40",#REF!,#REF!)),"")</f>
        <v>#REF!</v>
      </c>
    </row>
    <row r="604" spans="1:34" x14ac:dyDescent="0.25">
      <c r="A604" s="8">
        <f t="shared" si="41"/>
        <v>73656</v>
      </c>
      <c r="B604" s="14" t="str">
        <f t="shared" si="42"/>
        <v>20171114202736</v>
      </c>
      <c r="C604" s="8" t="str">
        <f t="shared" si="39"/>
        <v>20171114</v>
      </c>
      <c r="D604" s="4">
        <v>2017</v>
      </c>
      <c r="E604" s="4">
        <v>11</v>
      </c>
      <c r="F604" s="4">
        <v>14</v>
      </c>
      <c r="G604" s="4">
        <v>20</v>
      </c>
      <c r="H604" s="4">
        <v>27</v>
      </c>
      <c r="I604" s="4">
        <v>36</v>
      </c>
      <c r="J604" s="4">
        <v>466</v>
      </c>
      <c r="K604" s="4" t="s">
        <v>29</v>
      </c>
      <c r="L604" s="8" t="e">
        <f>IF(#REF!=#REF!,IF(K604="Stroke",IF(K605="Stroke",IF((J605-J604)&lt;0,1000+J605-J604,J605-J604),""),""),"")</f>
        <v>#REF!</v>
      </c>
      <c r="M604" s="4" t="s">
        <v>21</v>
      </c>
      <c r="N604" s="4" t="s">
        <v>27</v>
      </c>
      <c r="O604" s="4">
        <v>0</v>
      </c>
      <c r="P604" s="8" t="e">
        <f>IF(#REF!=#REF!,IF(K604="Stroke",IF(K605="Stroke",IF(#REF!=#REF!,IF(Q604=Q605,IF((J605-J604)&lt;0,1000+J605-J604-O604,J605-J604-O604),""),""),""),""),"")</f>
        <v>#REF!</v>
      </c>
      <c r="Q604" s="4">
        <v>1</v>
      </c>
      <c r="R604" s="8" t="e">
        <f>IF(#REF!&lt;&gt;#REF!,COUNTIFS($K$112:$K$1378,$K$112,#REF!,#REF!),"")</f>
        <v>#REF!</v>
      </c>
      <c r="S604" s="8" t="e">
        <f>IF(AND(#REF!&lt;&gt;#REF!,#REF!=#REF!,M604="positive",M605="negative"),1,"")</f>
        <v>#REF!</v>
      </c>
      <c r="T604" s="8" t="e">
        <f>IF(AND(#REF!=#REF!,K:K="stroke",M:M="positive",S604&lt;&gt;"1"),1,"")</f>
        <v>#REF!</v>
      </c>
      <c r="U604" s="8" t="e">
        <f>IF((AND(R604&lt;&gt;"",W604&lt;&gt;1,K:K="stroke",M:M="negative",#REF!=#REF!)),IF(W604&lt;&gt;0,"",1),"")</f>
        <v>#REF!</v>
      </c>
      <c r="V604" s="8" t="e">
        <f t="shared" si="40"/>
        <v>#REF!</v>
      </c>
      <c r="W604" s="8" t="e">
        <f>IF(#REF!&lt;&gt;#REF!,COUNTIFS($K$112:$K$1378,"up",#REF!,#REF!),"")</f>
        <v>#REF!</v>
      </c>
      <c r="X604" s="8" t="e">
        <f>IF(#REF!&lt;&gt;#REF!,COUNTIFS($K$112:$K$1378,"SRS",#REF!,#REF!),"")</f>
        <v>#REF!</v>
      </c>
      <c r="Y604" s="8" t="e">
        <f>IF(R604&lt;&gt;"",IF(R604=1,"",COUNTIFS($O$112:$O$1378,"&gt;40",#REF!,#REF!)),"")</f>
        <v>#REF!</v>
      </c>
    </row>
    <row r="605" spans="1:34" x14ac:dyDescent="0.25">
      <c r="A605" s="8">
        <f t="shared" si="41"/>
        <v>73656</v>
      </c>
      <c r="B605" s="14" t="str">
        <f t="shared" si="42"/>
        <v>20171114202736</v>
      </c>
      <c r="C605" s="8" t="str">
        <f t="shared" si="39"/>
        <v>20171114</v>
      </c>
      <c r="D605" s="4">
        <v>2017</v>
      </c>
      <c r="E605" s="4">
        <v>11</v>
      </c>
      <c r="F605" s="4">
        <v>14</v>
      </c>
      <c r="G605" s="4">
        <v>20</v>
      </c>
      <c r="H605" s="4">
        <v>27</v>
      </c>
      <c r="I605" s="4">
        <v>36</v>
      </c>
      <c r="J605" s="4">
        <v>473</v>
      </c>
      <c r="K605" s="4" t="s">
        <v>29</v>
      </c>
      <c r="L605" s="8" t="e">
        <f>IF(#REF!=#REF!,IF(K605="Stroke",IF(K606="Stroke",IF((J606-J605)&lt;0,1000+J606-J605,J606-J605),""),""),"")</f>
        <v>#REF!</v>
      </c>
      <c r="M605" s="4" t="s">
        <v>21</v>
      </c>
      <c r="N605" s="4" t="s">
        <v>27</v>
      </c>
      <c r="O605" s="4">
        <v>0</v>
      </c>
      <c r="P605" s="8" t="e">
        <f>IF(#REF!=#REF!,IF(K605="Stroke",IF(K606="Stroke",IF(#REF!=#REF!,IF(Q605=Q606,IF((J606-J605)&lt;0,1000+J606-J605-O605,J606-J605-O605),""),""),""),""),"")</f>
        <v>#REF!</v>
      </c>
      <c r="Q605" s="4">
        <v>1</v>
      </c>
      <c r="R605" s="8" t="e">
        <f>IF(#REF!&lt;&gt;#REF!,COUNTIFS($K$112:$K$1378,$K$112,#REF!,#REF!),"")</f>
        <v>#REF!</v>
      </c>
      <c r="S605" s="8" t="e">
        <f>IF(AND(#REF!&lt;&gt;#REF!,#REF!=#REF!,M605="positive",M606="negative"),1,"")</f>
        <v>#REF!</v>
      </c>
      <c r="T605" s="8" t="e">
        <f>IF(AND(#REF!=#REF!,K:K="stroke",M:M="positive",S605&lt;&gt;"1"),1,"")</f>
        <v>#REF!</v>
      </c>
      <c r="U605" s="8" t="e">
        <f>IF((AND(R605&lt;&gt;"",W605&lt;&gt;1,K:K="stroke",M:M="negative",#REF!=#REF!)),IF(W605&lt;&gt;0,"",1),"")</f>
        <v>#REF!</v>
      </c>
      <c r="V605" s="8" t="e">
        <f t="shared" si="40"/>
        <v>#REF!</v>
      </c>
      <c r="W605" s="8" t="e">
        <f>IF(#REF!&lt;&gt;#REF!,COUNTIFS($K$112:$K$1378,"up",#REF!,#REF!),"")</f>
        <v>#REF!</v>
      </c>
      <c r="X605" s="8" t="e">
        <f>IF(#REF!&lt;&gt;#REF!,COUNTIFS($K$112:$K$1378,"SRS",#REF!,#REF!),"")</f>
        <v>#REF!</v>
      </c>
      <c r="Y605" s="8" t="e">
        <f>IF(R605&lt;&gt;"",IF(R605=1,"",COUNTIFS($O$112:$O$1378,"&gt;40",#REF!,#REF!)),"")</f>
        <v>#REF!</v>
      </c>
    </row>
    <row r="606" spans="1:34" s="7" customFormat="1" x14ac:dyDescent="0.25">
      <c r="A606" s="8">
        <f t="shared" si="41"/>
        <v>73656</v>
      </c>
      <c r="B606" s="14" t="str">
        <f t="shared" si="42"/>
        <v>20171114202736</v>
      </c>
      <c r="C606" s="8" t="str">
        <f t="shared" si="39"/>
        <v>20171114</v>
      </c>
      <c r="D606" s="4">
        <v>2017</v>
      </c>
      <c r="E606" s="4">
        <v>11</v>
      </c>
      <c r="F606" s="4">
        <v>14</v>
      </c>
      <c r="G606" s="4">
        <v>20</v>
      </c>
      <c r="H606" s="4">
        <v>27</v>
      </c>
      <c r="I606" s="4">
        <v>36</v>
      </c>
      <c r="J606" s="4">
        <v>521</v>
      </c>
      <c r="K606" s="4" t="s">
        <v>37</v>
      </c>
      <c r="L606" s="8" t="e">
        <f>IF(#REF!=#REF!,IF(K606="Stroke",IF(K607="Stroke",IF((J607-J606)&lt;0,1000+J607-J606,J607-J606),""),""),"")</f>
        <v>#REF!</v>
      </c>
      <c r="M606" s="4" t="s">
        <v>21</v>
      </c>
      <c r="N606" s="4" t="s">
        <v>27</v>
      </c>
      <c r="O606" s="4">
        <v>205</v>
      </c>
      <c r="P606" s="8" t="e">
        <f>IF(#REF!=#REF!,IF(K606="Stroke",IF(K607="Stroke",IF(#REF!=#REF!,IF(Q606=Q607,IF((J607-J606)&lt;0,1000+J607-J606-O606,J607-J606-O606),""),""),""),""),"")</f>
        <v>#REF!</v>
      </c>
      <c r="Q606" s="4">
        <v>1</v>
      </c>
      <c r="R606" s="8" t="e">
        <f>IF(#REF!&lt;&gt;#REF!,COUNTIFS($K$112:$K$1378,$K$112,#REF!,#REF!),"")</f>
        <v>#REF!</v>
      </c>
      <c r="S606" s="8" t="e">
        <f>IF(AND(#REF!&lt;&gt;#REF!,#REF!=#REF!,M606="positive",M607="negative"),1,"")</f>
        <v>#REF!</v>
      </c>
      <c r="T606" s="8" t="e">
        <f>IF(AND(#REF!=#REF!,K:K="stroke",M:M="positive",S606&lt;&gt;"1"),1,"")</f>
        <v>#REF!</v>
      </c>
      <c r="U606" s="8" t="e">
        <f>IF((AND(R606&lt;&gt;"",W606&lt;&gt;1,K:K="stroke",M:M="negative",#REF!=#REF!)),IF(W606&lt;&gt;0,"",1),"")</f>
        <v>#REF!</v>
      </c>
      <c r="V606" s="8" t="e">
        <f t="shared" si="40"/>
        <v>#REF!</v>
      </c>
      <c r="W606" s="8" t="e">
        <f>IF(#REF!&lt;&gt;#REF!,COUNTIFS($K$112:$K$1378,"up",#REF!,#REF!),"")</f>
        <v>#REF!</v>
      </c>
      <c r="X606" s="8" t="e">
        <f>IF(#REF!&lt;&gt;#REF!,COUNTIFS($K$112:$K$1378,"SRS",#REF!,#REF!),"")</f>
        <v>#REF!</v>
      </c>
      <c r="Y606" s="8" t="e">
        <f>IF(R606&lt;&gt;"",IF(R606=1,"",COUNTIFS($O$112:$O$1378,"&gt;40",#REF!,#REF!)),"")</f>
        <v>#REF!</v>
      </c>
      <c r="Z606" s="4"/>
      <c r="AA606" s="4"/>
      <c r="AB606" s="4"/>
      <c r="AC606" s="4"/>
      <c r="AD606" s="4"/>
      <c r="AE606" s="4"/>
      <c r="AF606" s="4"/>
      <c r="AG606" s="4"/>
      <c r="AH606" s="4"/>
    </row>
    <row r="607" spans="1:34" x14ac:dyDescent="0.25">
      <c r="A607" s="8">
        <f t="shared" si="41"/>
        <v>73656</v>
      </c>
      <c r="B607" s="14" t="str">
        <f t="shared" si="42"/>
        <v>20171114202736</v>
      </c>
      <c r="C607" s="8" t="str">
        <f t="shared" si="39"/>
        <v>20171114</v>
      </c>
      <c r="D607" s="4">
        <v>2017</v>
      </c>
      <c r="E607" s="4">
        <v>11</v>
      </c>
      <c r="F607" s="4">
        <v>14</v>
      </c>
      <c r="G607" s="4">
        <v>20</v>
      </c>
      <c r="H607" s="4">
        <v>27</v>
      </c>
      <c r="I607" s="4">
        <v>36</v>
      </c>
      <c r="J607" s="4">
        <v>558</v>
      </c>
      <c r="K607" s="4" t="s">
        <v>29</v>
      </c>
      <c r="L607" s="8" t="e">
        <f>IF(#REF!=#REF!,IF(K607="Stroke",IF(K608="Stroke",IF((J608-J607)&lt;0,1000+J608-J607,J608-J607),""),""),"")</f>
        <v>#REF!</v>
      </c>
      <c r="M607" s="4" t="s">
        <v>21</v>
      </c>
      <c r="N607" s="4" t="s">
        <v>27</v>
      </c>
      <c r="O607" s="4">
        <v>0</v>
      </c>
      <c r="P607" s="8" t="e">
        <f>IF(#REF!=#REF!,IF(K607="Stroke",IF(K608="Stroke",IF(#REF!=#REF!,IF(Q607=Q608,IF((J608-J607)&lt;0,1000+J608-J607-O607,J608-J607-O607),""),""),""),""),"")</f>
        <v>#REF!</v>
      </c>
      <c r="Q607" s="4">
        <v>1</v>
      </c>
      <c r="R607" s="8" t="e">
        <f>IF(#REF!&lt;&gt;#REF!,COUNTIFS($K$112:$K$1378,$K$112,#REF!,#REF!),"")</f>
        <v>#REF!</v>
      </c>
      <c r="S607" s="8" t="e">
        <f>IF(AND(#REF!&lt;&gt;#REF!,#REF!=#REF!,M607="positive",M608="negative"),1,"")</f>
        <v>#REF!</v>
      </c>
      <c r="T607" s="8" t="e">
        <f>IF(AND(#REF!=#REF!,K:K="stroke",M:M="positive",S607&lt;&gt;"1"),1,"")</f>
        <v>#REF!</v>
      </c>
      <c r="U607" s="8" t="e">
        <f>IF((AND(R607&lt;&gt;"",W607&lt;&gt;1,K:K="stroke",M:M="negative",#REF!=#REF!)),IF(W607&lt;&gt;0,"",1),"")</f>
        <v>#REF!</v>
      </c>
      <c r="V607" s="8" t="e">
        <f t="shared" si="40"/>
        <v>#REF!</v>
      </c>
      <c r="W607" s="8" t="e">
        <f>IF(#REF!&lt;&gt;#REF!,COUNTIFS($K$112:$K$1378,"up",#REF!,#REF!),"")</f>
        <v>#REF!</v>
      </c>
      <c r="X607" s="8" t="e">
        <f>IF(#REF!&lt;&gt;#REF!,COUNTIFS($K$112:$K$1378,"SRS",#REF!,#REF!),"")</f>
        <v>#REF!</v>
      </c>
      <c r="Y607" s="8" t="e">
        <f>IF(R607&lt;&gt;"",IF(R607=1,"",COUNTIFS($O$112:$O$1378,"&gt;40",#REF!,#REF!)),"")</f>
        <v>#REF!</v>
      </c>
    </row>
    <row r="608" spans="1:34" x14ac:dyDescent="0.25">
      <c r="A608" s="8">
        <f t="shared" si="41"/>
        <v>73656</v>
      </c>
      <c r="B608" s="14" t="str">
        <f t="shared" si="42"/>
        <v>20171114202736</v>
      </c>
      <c r="C608" s="8" t="str">
        <f t="shared" si="39"/>
        <v>20171114</v>
      </c>
      <c r="D608" s="4">
        <v>2017</v>
      </c>
      <c r="E608" s="4">
        <v>11</v>
      </c>
      <c r="F608" s="4">
        <v>14</v>
      </c>
      <c r="G608" s="4">
        <v>20</v>
      </c>
      <c r="H608" s="4">
        <v>27</v>
      </c>
      <c r="I608" s="4">
        <v>36</v>
      </c>
      <c r="J608" s="4">
        <v>562</v>
      </c>
      <c r="K608" s="4" t="s">
        <v>29</v>
      </c>
      <c r="L608" s="8" t="e">
        <f>IF(#REF!=#REF!,IF(K608="Stroke",IF(K609="Stroke",IF((J609-J608)&lt;0,1000+J609-J608,J609-J608),""),""),"")</f>
        <v>#REF!</v>
      </c>
      <c r="M608" s="4" t="s">
        <v>21</v>
      </c>
      <c r="N608" s="4" t="s">
        <v>27</v>
      </c>
      <c r="O608" s="4">
        <v>0</v>
      </c>
      <c r="P608" s="8" t="e">
        <f>IF(#REF!=#REF!,IF(K608="Stroke",IF(K609="Stroke",IF(#REF!=#REF!,IF(Q608=Q609,IF((J609-J608)&lt;0,1000+J609-J608-O608,J609-J608-O608),""),""),""),""),"")</f>
        <v>#REF!</v>
      </c>
      <c r="Q608" s="4">
        <v>1</v>
      </c>
      <c r="R608" s="8" t="e">
        <f>IF(#REF!&lt;&gt;#REF!,COUNTIFS($K$112:$K$1378,$K$112,#REF!,#REF!),"")</f>
        <v>#REF!</v>
      </c>
      <c r="S608" s="8" t="e">
        <f>IF(AND(#REF!&lt;&gt;#REF!,#REF!=#REF!,M608="positive",M609="negative"),1,"")</f>
        <v>#REF!</v>
      </c>
      <c r="T608" s="8" t="e">
        <f>IF(AND(#REF!=#REF!,K:K="stroke",M:M="positive",S608&lt;&gt;"1"),1,"")</f>
        <v>#REF!</v>
      </c>
      <c r="U608" s="8" t="e">
        <f>IF((AND(R608&lt;&gt;"",W608&lt;&gt;1,K:K="stroke",M:M="negative",#REF!=#REF!)),IF(W608&lt;&gt;0,"",1),"")</f>
        <v>#REF!</v>
      </c>
      <c r="V608" s="8" t="e">
        <f t="shared" si="40"/>
        <v>#REF!</v>
      </c>
      <c r="W608" s="8" t="e">
        <f>IF(#REF!&lt;&gt;#REF!,COUNTIFS($K$112:$K$1378,"up",#REF!,#REF!),"")</f>
        <v>#REF!</v>
      </c>
      <c r="X608" s="8" t="e">
        <f>IF(#REF!&lt;&gt;#REF!,COUNTIFS($K$112:$K$1378,"SRS",#REF!,#REF!),"")</f>
        <v>#REF!</v>
      </c>
      <c r="Y608" s="8" t="e">
        <f>IF(R608&lt;&gt;"",IF(R608=1,"",COUNTIFS($O$112:$O$1378,"&gt;40",#REF!,#REF!)),"")</f>
        <v>#REF!</v>
      </c>
    </row>
    <row r="609" spans="1:34" s="7" customFormat="1" x14ac:dyDescent="0.25">
      <c r="A609" s="8">
        <f t="shared" si="41"/>
        <v>73656</v>
      </c>
      <c r="B609" s="14" t="str">
        <f t="shared" si="42"/>
        <v>20171114202736</v>
      </c>
      <c r="C609" s="8" t="str">
        <f t="shared" ref="C609:C672" si="43">CONCATENATE(D609,E609,F609)</f>
        <v>20171114</v>
      </c>
      <c r="D609" s="4">
        <v>2017</v>
      </c>
      <c r="E609" s="4">
        <v>11</v>
      </c>
      <c r="F609" s="4">
        <v>14</v>
      </c>
      <c r="G609" s="4">
        <v>20</v>
      </c>
      <c r="H609" s="4">
        <v>27</v>
      </c>
      <c r="I609" s="4">
        <v>36</v>
      </c>
      <c r="J609" s="4">
        <v>566</v>
      </c>
      <c r="K609" s="4" t="s">
        <v>29</v>
      </c>
      <c r="L609" s="8" t="e">
        <f>IF(#REF!=#REF!,IF(K609="Stroke",IF(K610="Stroke",IF((J610-J609)&lt;0,1000+J610-J609,J610-J609),""),""),"")</f>
        <v>#REF!</v>
      </c>
      <c r="M609" s="4" t="s">
        <v>21</v>
      </c>
      <c r="N609" s="4" t="s">
        <v>27</v>
      </c>
      <c r="O609" s="4">
        <v>0</v>
      </c>
      <c r="P609" s="8" t="e">
        <f>IF(#REF!=#REF!,IF(K609="Stroke",IF(K610="Stroke",IF(#REF!=#REF!,IF(Q609=Q610,IF((J610-J609)&lt;0,1000+J610-J609-O609,J610-J609-O609),""),""),""),""),"")</f>
        <v>#REF!</v>
      </c>
      <c r="Q609" s="4">
        <v>1</v>
      </c>
      <c r="R609" s="8" t="e">
        <f>IF(#REF!&lt;&gt;#REF!,COUNTIFS($K$112:$K$1378,$K$112,#REF!,#REF!),"")</f>
        <v>#REF!</v>
      </c>
      <c r="S609" s="8" t="e">
        <f>IF(AND(#REF!&lt;&gt;#REF!,#REF!=#REF!,M609="positive",M610="negative"),1,"")</f>
        <v>#REF!</v>
      </c>
      <c r="T609" s="8" t="e">
        <f>IF(AND(#REF!=#REF!,K:K="stroke",M:M="positive",S609&lt;&gt;"1"),1,"")</f>
        <v>#REF!</v>
      </c>
      <c r="U609" s="8" t="e">
        <f>IF((AND(R609&lt;&gt;"",W609&lt;&gt;1,K:K="stroke",M:M="negative",#REF!=#REF!)),IF(W609&lt;&gt;0,"",1),"")</f>
        <v>#REF!</v>
      </c>
      <c r="V609" s="8" t="e">
        <f t="shared" si="40"/>
        <v>#REF!</v>
      </c>
      <c r="W609" s="8" t="e">
        <f>IF(#REF!&lt;&gt;#REF!,COUNTIFS($K$112:$K$1378,"up",#REF!,#REF!),"")</f>
        <v>#REF!</v>
      </c>
      <c r="X609" s="8" t="e">
        <f>IF(#REF!&lt;&gt;#REF!,COUNTIFS($K$112:$K$1378,"SRS",#REF!,#REF!),"")</f>
        <v>#REF!</v>
      </c>
      <c r="Y609" s="8" t="e">
        <f>IF(R609&lt;&gt;"",IF(R609=1,"",COUNTIFS($O$112:$O$1378,"&gt;40",#REF!,#REF!)),"")</f>
        <v>#REF!</v>
      </c>
      <c r="Z609" s="4"/>
      <c r="AA609" s="4"/>
      <c r="AB609" s="4"/>
      <c r="AC609" s="4"/>
      <c r="AD609" s="4"/>
      <c r="AE609" s="4"/>
      <c r="AF609" s="4"/>
      <c r="AG609" s="4"/>
      <c r="AH609" s="4"/>
    </row>
    <row r="610" spans="1:34" x14ac:dyDescent="0.25">
      <c r="A610" s="8">
        <f t="shared" si="41"/>
        <v>73656</v>
      </c>
      <c r="B610" s="14" t="str">
        <f t="shared" si="42"/>
        <v>20171114202736</v>
      </c>
      <c r="C610" s="8" t="str">
        <f t="shared" si="43"/>
        <v>20171114</v>
      </c>
      <c r="D610" s="4">
        <v>2017</v>
      </c>
      <c r="E610" s="4">
        <v>11</v>
      </c>
      <c r="F610" s="4">
        <v>14</v>
      </c>
      <c r="G610" s="4">
        <v>20</v>
      </c>
      <c r="H610" s="4">
        <v>27</v>
      </c>
      <c r="I610" s="4">
        <v>36</v>
      </c>
      <c r="J610" s="4">
        <v>572</v>
      </c>
      <c r="K610" s="4" t="s">
        <v>29</v>
      </c>
      <c r="L610" s="8" t="e">
        <f>IF(#REF!=#REF!,IF(K610="Stroke",IF(K611="Stroke",IF((J611-J610)&lt;0,1000+J611-J610,J611-J610),""),""),"")</f>
        <v>#REF!</v>
      </c>
      <c r="M610" s="4" t="s">
        <v>21</v>
      </c>
      <c r="N610" s="4" t="s">
        <v>27</v>
      </c>
      <c r="O610" s="4">
        <v>0</v>
      </c>
      <c r="P610" s="8" t="e">
        <f>IF(#REF!=#REF!,IF(K610="Stroke",IF(K611="Stroke",IF(#REF!=#REF!,IF(Q610=Q611,IF((J611-J610)&lt;0,1000+J611-J610-O610,J611-J610-O610),""),""),""),""),"")</f>
        <v>#REF!</v>
      </c>
      <c r="Q610" s="4">
        <v>1</v>
      </c>
      <c r="R610" s="8" t="e">
        <f>IF(#REF!&lt;&gt;#REF!,COUNTIFS($K$112:$K$1378,$K$112,#REF!,#REF!),"")</f>
        <v>#REF!</v>
      </c>
      <c r="S610" s="8" t="e">
        <f>IF(AND(#REF!&lt;&gt;#REF!,#REF!=#REF!,M610="positive",M611="negative"),1,"")</f>
        <v>#REF!</v>
      </c>
      <c r="T610" s="8" t="e">
        <f>IF(AND(#REF!=#REF!,K:K="stroke",M:M="positive",S610&lt;&gt;"1"),1,"")</f>
        <v>#REF!</v>
      </c>
      <c r="U610" s="8" t="e">
        <f>IF((AND(R610&lt;&gt;"",W610&lt;&gt;1,K:K="stroke",M:M="negative",#REF!=#REF!)),IF(W610&lt;&gt;0,"",1),"")</f>
        <v>#REF!</v>
      </c>
      <c r="V610" s="8" t="e">
        <f t="shared" si="40"/>
        <v>#REF!</v>
      </c>
      <c r="W610" s="8" t="e">
        <f>IF(#REF!&lt;&gt;#REF!,COUNTIFS($K$112:$K$1378,"up",#REF!,#REF!),"")</f>
        <v>#REF!</v>
      </c>
      <c r="X610" s="8" t="e">
        <f>IF(#REF!&lt;&gt;#REF!,COUNTIFS($K$112:$K$1378,"SRS",#REF!,#REF!),"")</f>
        <v>#REF!</v>
      </c>
      <c r="Y610" s="8" t="e">
        <f>IF(R610&lt;&gt;"",IF(R610=1,"",COUNTIFS($O$112:$O$1378,"&gt;40",#REF!,#REF!)),"")</f>
        <v>#REF!</v>
      </c>
    </row>
    <row r="611" spans="1:34" x14ac:dyDescent="0.25">
      <c r="A611" s="8">
        <f t="shared" si="41"/>
        <v>73656</v>
      </c>
      <c r="B611" s="14" t="str">
        <f t="shared" si="42"/>
        <v>20171114202736</v>
      </c>
      <c r="C611" s="8" t="str">
        <f t="shared" si="43"/>
        <v>20171114</v>
      </c>
      <c r="D611" s="4">
        <v>2017</v>
      </c>
      <c r="E611" s="4">
        <v>11</v>
      </c>
      <c r="F611" s="4">
        <v>14</v>
      </c>
      <c r="G611" s="4">
        <v>20</v>
      </c>
      <c r="H611" s="4">
        <v>27</v>
      </c>
      <c r="I611" s="4">
        <v>36</v>
      </c>
      <c r="J611" s="4">
        <v>762</v>
      </c>
      <c r="K611" s="4" t="s">
        <v>37</v>
      </c>
      <c r="L611" s="8" t="e">
        <f>IF(#REF!=#REF!,IF(K611="Stroke",IF(K612="Stroke",IF((J612-J611)&lt;0,1000+J612-J611,J612-J611),""),""),"")</f>
        <v>#REF!</v>
      </c>
      <c r="M611" s="4" t="s">
        <v>21</v>
      </c>
      <c r="N611" s="4" t="s">
        <v>27</v>
      </c>
      <c r="O611" s="4">
        <v>101</v>
      </c>
      <c r="P611" s="8" t="e">
        <f>IF(#REF!=#REF!,IF(K611="Stroke",IF(K612="Stroke",IF(#REF!=#REF!,IF(Q611=Q612,IF((J612-J611)&lt;0,1000+J612-J611-O611,J612-J611-O611),""),""),""),""),"")</f>
        <v>#REF!</v>
      </c>
      <c r="Q611" s="4">
        <v>1</v>
      </c>
      <c r="R611" s="8" t="e">
        <f>IF(#REF!&lt;&gt;#REF!,COUNTIFS($K$112:$K$1378,$K$112,#REF!,#REF!),"")</f>
        <v>#REF!</v>
      </c>
      <c r="S611" s="8" t="e">
        <f>IF(AND(#REF!&lt;&gt;#REF!,#REF!=#REF!,M611="positive",M612="negative"),1,"")</f>
        <v>#REF!</v>
      </c>
      <c r="T611" s="8" t="e">
        <f>IF(AND(#REF!=#REF!,K:K="stroke",M:M="positive",S611&lt;&gt;"1"),1,"")</f>
        <v>#REF!</v>
      </c>
      <c r="U611" s="8" t="e">
        <f>IF((AND(R611&lt;&gt;"",W611&lt;&gt;1,K:K="stroke",M:M="negative",#REF!=#REF!)),IF(W611&lt;&gt;0,"",1),"")</f>
        <v>#REF!</v>
      </c>
      <c r="V611" s="8" t="e">
        <f t="shared" si="40"/>
        <v>#REF!</v>
      </c>
      <c r="W611" s="8" t="e">
        <f>IF(#REF!&lt;&gt;#REF!,COUNTIFS($K$112:$K$1378,"up",#REF!,#REF!),"")</f>
        <v>#REF!</v>
      </c>
      <c r="X611" s="8" t="e">
        <f>IF(#REF!&lt;&gt;#REF!,COUNTIFS($K$112:$K$1378,"SRS",#REF!,#REF!),"")</f>
        <v>#REF!</v>
      </c>
      <c r="Y611" s="8" t="e">
        <f>IF(R611&lt;&gt;"",IF(R611=1,"",COUNTIFS($O$112:$O$1378,"&gt;40",#REF!,#REF!)),"")</f>
        <v>#REF!</v>
      </c>
    </row>
    <row r="612" spans="1:34" x14ac:dyDescent="0.25">
      <c r="A612" s="8">
        <f t="shared" si="41"/>
        <v>73656</v>
      </c>
      <c r="B612" s="14" t="str">
        <f t="shared" si="42"/>
        <v>20171114202736</v>
      </c>
      <c r="C612" s="8" t="str">
        <f t="shared" si="43"/>
        <v>20171114</v>
      </c>
      <c r="D612" s="4">
        <v>2017</v>
      </c>
      <c r="E612" s="4">
        <v>11</v>
      </c>
      <c r="F612" s="4">
        <v>14</v>
      </c>
      <c r="G612" s="4">
        <v>20</v>
      </c>
      <c r="H612" s="4">
        <v>27</v>
      </c>
      <c r="I612" s="4">
        <v>36</v>
      </c>
      <c r="J612" s="4">
        <v>768</v>
      </c>
      <c r="K612" s="4" t="s">
        <v>29</v>
      </c>
      <c r="L612" s="8" t="e">
        <f>IF(#REF!=#REF!,IF(K612="Stroke",IF(K613="Stroke",IF((J613-J612)&lt;0,1000+J613-J612,J613-J612),""),""),"")</f>
        <v>#REF!</v>
      </c>
      <c r="M612" s="4" t="s">
        <v>21</v>
      </c>
      <c r="N612" s="4" t="s">
        <v>27</v>
      </c>
      <c r="O612" s="4">
        <v>0</v>
      </c>
      <c r="P612" s="8" t="e">
        <f>IF(#REF!=#REF!,IF(K612="Stroke",IF(K613="Stroke",IF(#REF!=#REF!,IF(Q612=Q613,IF((J613-J612)&lt;0,1000+J613-J612-O612,J613-J612-O612),""),""),""),""),"")</f>
        <v>#REF!</v>
      </c>
      <c r="Q612" s="4">
        <v>1</v>
      </c>
      <c r="R612" s="8" t="e">
        <f>IF(#REF!&lt;&gt;#REF!,COUNTIFS($K$112:$K$1378,$K$112,#REF!,#REF!),"")</f>
        <v>#REF!</v>
      </c>
      <c r="S612" s="8" t="e">
        <f>IF(AND(#REF!&lt;&gt;#REF!,#REF!=#REF!,M612="positive",M613="negative"),1,"")</f>
        <v>#REF!</v>
      </c>
      <c r="T612" s="8" t="e">
        <f>IF(AND(#REF!=#REF!,K:K="stroke",M:M="positive",S612&lt;&gt;"1"),1,"")</f>
        <v>#REF!</v>
      </c>
      <c r="U612" s="8" t="e">
        <f>IF((AND(R612&lt;&gt;"",W612&lt;&gt;1,K:K="stroke",M:M="negative",#REF!=#REF!)),IF(W612&lt;&gt;0,"",1),"")</f>
        <v>#REF!</v>
      </c>
      <c r="V612" s="8" t="e">
        <f t="shared" si="40"/>
        <v>#REF!</v>
      </c>
      <c r="W612" s="8" t="e">
        <f>IF(#REF!&lt;&gt;#REF!,COUNTIFS($K$112:$K$1378,"up",#REF!,#REF!),"")</f>
        <v>#REF!</v>
      </c>
      <c r="X612" s="8" t="e">
        <f>IF(#REF!&lt;&gt;#REF!,COUNTIFS($K$112:$K$1378,"SRS",#REF!,#REF!),"")</f>
        <v>#REF!</v>
      </c>
      <c r="Y612" s="8" t="e">
        <f>IF(R612&lt;&gt;"",IF(R612=1,"",COUNTIFS($O$112:$O$1378,"&gt;40",#REF!,#REF!)),"")</f>
        <v>#REF!</v>
      </c>
    </row>
    <row r="613" spans="1:34" s="7" customFormat="1" x14ac:dyDescent="0.25">
      <c r="A613" s="7">
        <f t="shared" si="41"/>
        <v>73715</v>
      </c>
      <c r="B613" s="11" t="str">
        <f t="shared" si="42"/>
        <v>20171114202835</v>
      </c>
      <c r="C613" s="7" t="str">
        <f t="shared" si="43"/>
        <v>20171114</v>
      </c>
      <c r="D613" s="7">
        <v>2017</v>
      </c>
      <c r="E613" s="7">
        <v>11</v>
      </c>
      <c r="F613" s="7">
        <v>14</v>
      </c>
      <c r="G613" s="7">
        <v>20</v>
      </c>
      <c r="H613" s="7">
        <v>28</v>
      </c>
      <c r="I613" s="7">
        <v>35</v>
      </c>
      <c r="J613" s="21">
        <v>39</v>
      </c>
      <c r="K613" s="7" t="s">
        <v>37</v>
      </c>
      <c r="L613" s="7" t="e">
        <f>IF(#REF!=#REF!,IF(K613="Stroke",IF(K614="Stroke",IF((J614-J613)&lt;0,1000+J614-J613,J614-J613),""),""),"")</f>
        <v>#REF!</v>
      </c>
      <c r="M613" s="7" t="s">
        <v>21</v>
      </c>
      <c r="N613" s="7" t="s">
        <v>27</v>
      </c>
      <c r="O613" s="7">
        <v>8</v>
      </c>
      <c r="P613" s="7" t="e">
        <f>IF(#REF!=#REF!,IF(K613="Stroke",IF(K614="Stroke",IF(#REF!=#REF!,IF(Q613=Q614,IF((J614-J613)&lt;0,1000+J614-J613-O613,J614-J613-O613),""),""),""),""),"")</f>
        <v>#REF!</v>
      </c>
      <c r="Q613" s="7">
        <v>1</v>
      </c>
      <c r="R613" s="7" t="e">
        <f>IF(#REF!&lt;&gt;#REF!,COUNTIFS($K$112:$K$1378,$K$112,#REF!,#REF!),"")</f>
        <v>#REF!</v>
      </c>
      <c r="S613" s="7" t="e">
        <f>IF(AND(#REF!&lt;&gt;#REF!,#REF!=#REF!,M613="positive",M614="negative"),1,"")</f>
        <v>#REF!</v>
      </c>
      <c r="T613" s="7" t="e">
        <f>IF(AND(#REF!=#REF!,K:K="stroke",M:M="positive",S613&lt;&gt;"1"),1,"")</f>
        <v>#REF!</v>
      </c>
      <c r="U613" s="7" t="e">
        <f>IF((AND(R613&lt;&gt;"",W613&lt;&gt;1,K:K="stroke",M:M="negative",#REF!=#REF!)),IF(W613&lt;&gt;0,"",1),"")</f>
        <v>#REF!</v>
      </c>
      <c r="V613" s="7" t="e">
        <f t="shared" si="40"/>
        <v>#REF!</v>
      </c>
      <c r="W613" s="7" t="e">
        <f>IF(#REF!&lt;&gt;#REF!,COUNTIFS($K$112:$K$1378,"up",#REF!,#REF!),"")</f>
        <v>#REF!</v>
      </c>
      <c r="X613" s="7" t="e">
        <f>IF(#REF!&lt;&gt;#REF!,COUNTIFS($K$112:$K$1378,"SRS",#REF!,#REF!),"")</f>
        <v>#REF!</v>
      </c>
      <c r="Y613" s="7" t="e">
        <f>IF(R613&lt;&gt;"",IF(R613=1,"",COUNTIFS($O$112:$O$1378,"&gt;40",#REF!,#REF!)),"")</f>
        <v>#REF!</v>
      </c>
    </row>
    <row r="614" spans="1:34" x14ac:dyDescent="0.25">
      <c r="A614" s="8">
        <f t="shared" si="41"/>
        <v>73715</v>
      </c>
      <c r="B614" s="14" t="str">
        <f t="shared" si="42"/>
        <v>20171114202835</v>
      </c>
      <c r="C614" s="8" t="str">
        <f t="shared" si="43"/>
        <v>20171114</v>
      </c>
      <c r="D614" s="4">
        <v>2017</v>
      </c>
      <c r="E614" s="4">
        <v>11</v>
      </c>
      <c r="F614" s="4">
        <v>14</v>
      </c>
      <c r="G614" s="4">
        <v>20</v>
      </c>
      <c r="H614" s="4">
        <v>28</v>
      </c>
      <c r="I614" s="4">
        <v>35</v>
      </c>
      <c r="J614" s="26">
        <v>67</v>
      </c>
      <c r="K614" s="4" t="s">
        <v>37</v>
      </c>
      <c r="L614" s="8" t="e">
        <f>IF(#REF!=#REF!,IF(K614="Stroke",IF(K615="Stroke",IF((J615-J614)&lt;0,1000+J615-J614,J615-J614),""),""),"")</f>
        <v>#REF!</v>
      </c>
      <c r="M614" s="4" t="s">
        <v>21</v>
      </c>
      <c r="N614" s="4" t="s">
        <v>27</v>
      </c>
      <c r="O614" s="4">
        <v>351</v>
      </c>
      <c r="P614" s="8" t="e">
        <f>IF(#REF!=#REF!,IF(K614="Stroke",IF(K615="Stroke",IF(#REF!=#REF!,IF(Q614=Q615,IF((J615-J614)&lt;0,1000+J615-J614-O614,J615-J614-O614),""),""),""),""),"")</f>
        <v>#REF!</v>
      </c>
      <c r="Q614" s="4">
        <v>1</v>
      </c>
      <c r="R614" s="8" t="e">
        <f>IF(#REF!&lt;&gt;#REF!,COUNTIFS($K$112:$K$1378,$K$112,#REF!,#REF!),"")</f>
        <v>#REF!</v>
      </c>
      <c r="S614" s="8" t="e">
        <f>IF(AND(#REF!&lt;&gt;#REF!,#REF!=#REF!,M614="positive",M615="negative"),1,"")</f>
        <v>#REF!</v>
      </c>
      <c r="T614" s="8" t="e">
        <f>IF(AND(#REF!=#REF!,K:K="stroke",M:M="positive",S614&lt;&gt;"1"),1,"")</f>
        <v>#REF!</v>
      </c>
      <c r="U614" s="8" t="e">
        <f>IF((AND(R614&lt;&gt;"",W614&lt;&gt;1,K:K="stroke",M:M="negative",#REF!=#REF!)),IF(W614&lt;&gt;0,"",1),"")</f>
        <v>#REF!</v>
      </c>
      <c r="V614" s="8" t="e">
        <f t="shared" si="40"/>
        <v>#REF!</v>
      </c>
      <c r="W614" s="8" t="e">
        <f>IF(#REF!&lt;&gt;#REF!,COUNTIFS($K$112:$K$1378,"up",#REF!,#REF!),"")</f>
        <v>#REF!</v>
      </c>
      <c r="X614" s="8" t="e">
        <f>IF(#REF!&lt;&gt;#REF!,COUNTIFS($K$112:$K$1378,"SRS",#REF!,#REF!),"")</f>
        <v>#REF!</v>
      </c>
      <c r="Y614" s="8" t="e">
        <f>IF(R614&lt;&gt;"",IF(R614=1,"",COUNTIFS($O$112:$O$1378,"&gt;40",#REF!,#REF!)),"")</f>
        <v>#REF!</v>
      </c>
    </row>
    <row r="615" spans="1:34" s="7" customFormat="1" x14ac:dyDescent="0.25">
      <c r="A615" s="8">
        <f t="shared" si="41"/>
        <v>73715</v>
      </c>
      <c r="B615" s="14" t="str">
        <f t="shared" si="42"/>
        <v>20171114202835</v>
      </c>
      <c r="C615" s="8" t="str">
        <f t="shared" si="43"/>
        <v>20171114</v>
      </c>
      <c r="D615" s="4">
        <v>2017</v>
      </c>
      <c r="E615" s="4">
        <v>11</v>
      </c>
      <c r="F615" s="4">
        <v>14</v>
      </c>
      <c r="G615" s="4">
        <v>20</v>
      </c>
      <c r="H615" s="4">
        <v>28</v>
      </c>
      <c r="I615" s="4">
        <v>35</v>
      </c>
      <c r="J615" s="4">
        <v>463</v>
      </c>
      <c r="K615" s="4" t="s">
        <v>37</v>
      </c>
      <c r="L615" s="8" t="e">
        <f>IF(#REF!=#REF!,IF(K615="Stroke",IF(K616="Stroke",IF((J616-J615)&lt;0,1000+J616-J615,J616-J615),""),""),"")</f>
        <v>#REF!</v>
      </c>
      <c r="M615" s="4" t="s">
        <v>21</v>
      </c>
      <c r="N615" s="4" t="s">
        <v>27</v>
      </c>
      <c r="O615" s="4">
        <v>7</v>
      </c>
      <c r="P615" s="8" t="e">
        <f>IF(#REF!=#REF!,IF(K615="Stroke",IF(K616="Stroke",IF(#REF!=#REF!,IF(Q615=Q616,IF((J616-J615)&lt;0,1000+J616-J615-O615,J616-J615-O615),""),""),""),""),"")</f>
        <v>#REF!</v>
      </c>
      <c r="Q615" s="4">
        <v>1</v>
      </c>
      <c r="R615" s="8" t="e">
        <f>IF(#REF!&lt;&gt;#REF!,COUNTIFS($K$112:$K$1378,$K$112,#REF!,#REF!),"")</f>
        <v>#REF!</v>
      </c>
      <c r="S615" s="8" t="e">
        <f>IF(AND(#REF!&lt;&gt;#REF!,#REF!=#REF!,M615="positive",M616="negative"),1,"")</f>
        <v>#REF!</v>
      </c>
      <c r="T615" s="8" t="e">
        <f>IF(AND(#REF!=#REF!,K:K="stroke",M:M="positive",S615&lt;&gt;"1"),1,"")</f>
        <v>#REF!</v>
      </c>
      <c r="U615" s="8" t="e">
        <f>IF((AND(R615&lt;&gt;"",W615&lt;&gt;1,K:K="stroke",M:M="negative",#REF!=#REF!)),IF(W615&lt;&gt;0,"",1),"")</f>
        <v>#REF!</v>
      </c>
      <c r="V615" s="8" t="e">
        <f t="shared" si="40"/>
        <v>#REF!</v>
      </c>
      <c r="W615" s="8" t="e">
        <f>IF(#REF!&lt;&gt;#REF!,COUNTIFS($K$112:$K$1378,"up",#REF!,#REF!),"")</f>
        <v>#REF!</v>
      </c>
      <c r="X615" s="8" t="e">
        <f>IF(#REF!&lt;&gt;#REF!,COUNTIFS($K$112:$K$1378,"SRS",#REF!,#REF!),"")</f>
        <v>#REF!</v>
      </c>
      <c r="Y615" s="8" t="e">
        <f>IF(R615&lt;&gt;"",IF(R615=1,"",COUNTIFS($O$112:$O$1378,"&gt;40",#REF!,#REF!)),"")</f>
        <v>#REF!</v>
      </c>
      <c r="Z615" s="4"/>
      <c r="AA615" s="4"/>
      <c r="AB615" s="4"/>
      <c r="AC615" s="4"/>
      <c r="AD615" s="4"/>
      <c r="AE615" s="4"/>
      <c r="AF615" s="4"/>
      <c r="AG615" s="4"/>
      <c r="AH615" s="4"/>
    </row>
    <row r="616" spans="1:34" s="7" customFormat="1" x14ac:dyDescent="0.25">
      <c r="A616" s="8">
        <f t="shared" si="41"/>
        <v>73715</v>
      </c>
      <c r="B616" s="14" t="str">
        <f t="shared" si="42"/>
        <v>20171114202835</v>
      </c>
      <c r="C616" s="8" t="str">
        <f t="shared" si="43"/>
        <v>20171114</v>
      </c>
      <c r="D616" s="4">
        <v>2017</v>
      </c>
      <c r="E616" s="4">
        <v>11</v>
      </c>
      <c r="F616" s="4">
        <v>14</v>
      </c>
      <c r="G616" s="4">
        <v>20</v>
      </c>
      <c r="H616" s="4">
        <v>28</v>
      </c>
      <c r="I616" s="4">
        <v>35</v>
      </c>
      <c r="J616" s="4">
        <v>542</v>
      </c>
      <c r="K616" s="4" t="s">
        <v>37</v>
      </c>
      <c r="L616" s="8" t="e">
        <f>IF(#REF!=#REF!,IF(K616="Stroke",IF(K617="Stroke",IF((J617-J616)&lt;0,1000+J617-J616,J617-J616),""),""),"")</f>
        <v>#REF!</v>
      </c>
      <c r="M616" s="4" t="s">
        <v>21</v>
      </c>
      <c r="N616" s="4" t="s">
        <v>27</v>
      </c>
      <c r="O616" s="4">
        <v>39</v>
      </c>
      <c r="P616" s="8" t="e">
        <f>IF(#REF!=#REF!,IF(K616="Stroke",IF(K617="Stroke",IF(#REF!=#REF!,IF(Q616=Q617,IF((J617-J616)&lt;0,1000+J617-J616-O616,J617-J616-O616),""),""),""),""),"")</f>
        <v>#REF!</v>
      </c>
      <c r="Q616" s="4">
        <v>1</v>
      </c>
      <c r="R616" s="8" t="e">
        <f>IF(#REF!&lt;&gt;#REF!,COUNTIFS($K$112:$K$1378,$K$112,#REF!,#REF!),"")</f>
        <v>#REF!</v>
      </c>
      <c r="S616" s="8" t="e">
        <f>IF(AND(#REF!&lt;&gt;#REF!,#REF!=#REF!,M616="positive",M617="negative"),1,"")</f>
        <v>#REF!</v>
      </c>
      <c r="T616" s="8" t="e">
        <f>IF(AND(#REF!=#REF!,K:K="stroke",M:M="positive",S616&lt;&gt;"1"),1,"")</f>
        <v>#REF!</v>
      </c>
      <c r="U616" s="8" t="e">
        <f>IF((AND(R616&lt;&gt;"",W616&lt;&gt;1,K:K="stroke",M:M="negative",#REF!=#REF!)),IF(W616&lt;&gt;0,"",1),"")</f>
        <v>#REF!</v>
      </c>
      <c r="V616" s="8" t="e">
        <f t="shared" si="40"/>
        <v>#REF!</v>
      </c>
      <c r="W616" s="8" t="e">
        <f>IF(#REF!&lt;&gt;#REF!,COUNTIFS($K$112:$K$1378,"up",#REF!,#REF!),"")</f>
        <v>#REF!</v>
      </c>
      <c r="X616" s="8" t="e">
        <f>IF(#REF!&lt;&gt;#REF!,COUNTIFS($K$112:$K$1378,"SRS",#REF!,#REF!),"")</f>
        <v>#REF!</v>
      </c>
      <c r="Y616" s="8" t="e">
        <f>IF(R616&lt;&gt;"",IF(R616=1,"",COUNTIFS($O$112:$O$1378,"&gt;40",#REF!,#REF!)),"")</f>
        <v>#REF!</v>
      </c>
      <c r="Z616" s="4"/>
      <c r="AA616" s="4"/>
      <c r="AB616" s="4"/>
      <c r="AC616" s="4"/>
      <c r="AD616" s="4"/>
      <c r="AE616" s="4"/>
      <c r="AF616" s="4"/>
      <c r="AG616" s="4"/>
      <c r="AH616" s="4"/>
    </row>
    <row r="617" spans="1:34" s="7" customFormat="1" x14ac:dyDescent="0.25">
      <c r="A617" s="8">
        <f t="shared" si="41"/>
        <v>73715</v>
      </c>
      <c r="B617" s="14" t="str">
        <f t="shared" si="42"/>
        <v>20171114202835</v>
      </c>
      <c r="C617" s="8" t="str">
        <f t="shared" si="43"/>
        <v>20171114</v>
      </c>
      <c r="D617" s="4">
        <v>2017</v>
      </c>
      <c r="E617" s="4">
        <v>11</v>
      </c>
      <c r="F617" s="4">
        <v>14</v>
      </c>
      <c r="G617" s="4">
        <v>20</v>
      </c>
      <c r="H617" s="4">
        <v>28</v>
      </c>
      <c r="I617" s="4">
        <v>35</v>
      </c>
      <c r="J617" s="4">
        <v>609</v>
      </c>
      <c r="K617" s="4" t="s">
        <v>40</v>
      </c>
      <c r="L617" s="8" t="e">
        <f>IF(#REF!=#REF!,IF(K617="Stroke",IF(K618="Stroke",IF((J618-J617)&lt;0,1000+J618-J617,J618-J617),""),""),"")</f>
        <v>#REF!</v>
      </c>
      <c r="M617" s="4" t="s">
        <v>21</v>
      </c>
      <c r="N617" s="4" t="s">
        <v>27</v>
      </c>
      <c r="O617" s="4">
        <v>0</v>
      </c>
      <c r="P617" s="8" t="e">
        <f>IF(#REF!=#REF!,IF(K617="Stroke",IF(K618="Stroke",IF(#REF!=#REF!,IF(Q617=Q618,IF((J618-J617)&lt;0,1000+J618-J617-O617,J618-J617-O617),""),""),""),""),"")</f>
        <v>#REF!</v>
      </c>
      <c r="Q617" s="4"/>
      <c r="R617" s="8" t="e">
        <f>IF(#REF!&lt;&gt;#REF!,COUNTIFS($K$112:$K$1378,$K$112,#REF!,#REF!),"")</f>
        <v>#REF!</v>
      </c>
      <c r="S617" s="8" t="e">
        <f>IF(AND(#REF!&lt;&gt;#REF!,#REF!=#REF!,M617="positive",M618="negative"),1,"")</f>
        <v>#REF!</v>
      </c>
      <c r="T617" s="8" t="e">
        <f>IF(AND(#REF!=#REF!,K:K="stroke",M:M="positive",S617&lt;&gt;"1"),1,"")</f>
        <v>#REF!</v>
      </c>
      <c r="U617" s="8" t="e">
        <f>IF((AND(R617&lt;&gt;"",W617&lt;&gt;1,K:K="stroke",M:M="negative",#REF!=#REF!)),IF(W617&lt;&gt;0,"",1),"")</f>
        <v>#REF!</v>
      </c>
      <c r="V617" s="8" t="e">
        <f t="shared" si="40"/>
        <v>#REF!</v>
      </c>
      <c r="W617" s="8" t="e">
        <f>IF(#REF!&lt;&gt;#REF!,COUNTIFS($K$112:$K$1378,"up",#REF!,#REF!),"")</f>
        <v>#REF!</v>
      </c>
      <c r="X617" s="8" t="e">
        <f>IF(#REF!&lt;&gt;#REF!,COUNTIFS($K$112:$K$1378,"SRS",#REF!,#REF!),"")</f>
        <v>#REF!</v>
      </c>
      <c r="Y617" s="8" t="e">
        <f>IF(R617&lt;&gt;"",IF(R617=1,"",COUNTIFS($O$112:$O$1378,"&gt;40",#REF!,#REF!)),"")</f>
        <v>#REF!</v>
      </c>
      <c r="Z617" s="4"/>
      <c r="AA617" s="4"/>
      <c r="AB617" s="4"/>
      <c r="AC617" s="4"/>
      <c r="AD617" s="4"/>
      <c r="AE617" s="4"/>
      <c r="AF617" s="4"/>
      <c r="AG617" s="4"/>
      <c r="AH617" s="4"/>
    </row>
    <row r="618" spans="1:34" s="7" customFormat="1" x14ac:dyDescent="0.25">
      <c r="A618" s="8">
        <f t="shared" si="41"/>
        <v>73715</v>
      </c>
      <c r="B618" s="14" t="str">
        <f t="shared" si="42"/>
        <v>20171114202835</v>
      </c>
      <c r="C618" s="8" t="str">
        <f t="shared" si="43"/>
        <v>20171114</v>
      </c>
      <c r="D618" s="4">
        <v>2017</v>
      </c>
      <c r="E618" s="4">
        <v>11</v>
      </c>
      <c r="F618" s="4">
        <v>14</v>
      </c>
      <c r="G618" s="4">
        <v>20</v>
      </c>
      <c r="H618" s="4">
        <v>28</v>
      </c>
      <c r="I618" s="4">
        <v>35</v>
      </c>
      <c r="J618" s="4">
        <v>709</v>
      </c>
      <c r="K618" s="4" t="s">
        <v>37</v>
      </c>
      <c r="L618" s="8" t="e">
        <f>IF(#REF!=#REF!,IF(K618="Stroke",IF(K619="Stroke",IF((J619-J618)&lt;0,1000+J619-J618,J619-J618),""),""),"")</f>
        <v>#REF!</v>
      </c>
      <c r="M618" s="4" t="s">
        <v>21</v>
      </c>
      <c r="N618" s="4" t="s">
        <v>27</v>
      </c>
      <c r="O618" s="4">
        <v>49</v>
      </c>
      <c r="P618" s="8" t="e">
        <f>IF(#REF!=#REF!,IF(K618="Stroke",IF(K619="Stroke",IF(#REF!=#REF!,IF(Q618=Q619,IF((J619-J618)&lt;0,1000+J619-J618-O618,J619-J618-O618),""),""),""),""),"")</f>
        <v>#REF!</v>
      </c>
      <c r="Q618" s="4">
        <v>1</v>
      </c>
      <c r="R618" s="8" t="e">
        <f>IF(#REF!&lt;&gt;#REF!,COUNTIFS($K$112:$K$1378,$K$112,#REF!,#REF!),"")</f>
        <v>#REF!</v>
      </c>
      <c r="S618" s="8" t="e">
        <f>IF(AND(#REF!&lt;&gt;#REF!,#REF!=#REF!,M618="positive",M619="negative"),1,"")</f>
        <v>#REF!</v>
      </c>
      <c r="T618" s="8" t="e">
        <f>IF(AND(#REF!=#REF!,K:K="stroke",M:M="positive",S618&lt;&gt;"1"),1,"")</f>
        <v>#REF!</v>
      </c>
      <c r="U618" s="8" t="e">
        <f>IF((AND(R618&lt;&gt;"",W618&lt;&gt;1,K:K="stroke",M:M="negative",#REF!=#REF!)),IF(W618&lt;&gt;0,"",1),"")</f>
        <v>#REF!</v>
      </c>
      <c r="V618" s="8" t="e">
        <f t="shared" si="40"/>
        <v>#REF!</v>
      </c>
      <c r="W618" s="8" t="e">
        <f>IF(#REF!&lt;&gt;#REF!,COUNTIFS($K$112:$K$1378,"up",#REF!,#REF!),"")</f>
        <v>#REF!</v>
      </c>
      <c r="X618" s="8" t="e">
        <f>IF(#REF!&lt;&gt;#REF!,COUNTIFS($K$112:$K$1378,"SRS",#REF!,#REF!),"")</f>
        <v>#REF!</v>
      </c>
      <c r="Y618" s="8" t="e">
        <f>IF(R618&lt;&gt;"",IF(R618=1,"",COUNTIFS($O$112:$O$1378,"&gt;40",#REF!,#REF!)),"")</f>
        <v>#REF!</v>
      </c>
      <c r="Z618" s="4"/>
      <c r="AA618" s="4"/>
      <c r="AB618" s="4"/>
      <c r="AC618" s="4"/>
      <c r="AD618" s="4"/>
      <c r="AE618" s="4"/>
      <c r="AF618" s="4"/>
      <c r="AG618" s="4"/>
      <c r="AH618" s="4"/>
    </row>
    <row r="619" spans="1:34" x14ac:dyDescent="0.25">
      <c r="A619" s="7">
        <f t="shared" si="41"/>
        <v>52876</v>
      </c>
      <c r="B619" s="11" t="str">
        <f t="shared" si="42"/>
        <v>20171122144116</v>
      </c>
      <c r="C619" s="7" t="str">
        <f t="shared" si="43"/>
        <v>20171122</v>
      </c>
      <c r="D619" s="7">
        <v>2017</v>
      </c>
      <c r="E619" s="7">
        <v>11</v>
      </c>
      <c r="F619" s="7">
        <v>22</v>
      </c>
      <c r="G619" s="7">
        <v>14</v>
      </c>
      <c r="H619" s="7">
        <v>41</v>
      </c>
      <c r="I619" s="7">
        <v>16</v>
      </c>
      <c r="J619" s="7">
        <v>547</v>
      </c>
      <c r="K619" s="7" t="s">
        <v>26</v>
      </c>
      <c r="L619" s="7" t="e">
        <f>IF(#REF!=#REF!,IF(K619="Stroke",IF(K620="Stroke",IF((J620-J619)&lt;0,1000+J620-J619,J620-J619),""),""),"")</f>
        <v>#REF!</v>
      </c>
      <c r="M619" s="7" t="s">
        <v>21</v>
      </c>
      <c r="N619" s="7" t="s">
        <v>27</v>
      </c>
      <c r="O619" s="7">
        <v>10</v>
      </c>
      <c r="P619" s="7" t="e">
        <f>IF(#REF!=#REF!,IF(K619="Stroke",IF(K620="Stroke",IF(#REF!=#REF!,IF(Q619=Q620,IF((J620-J619)&lt;0,1000+J620-J619-O619,J620-J619-O619),""),""),""),""),"")</f>
        <v>#REF!</v>
      </c>
      <c r="Q619" s="7">
        <v>1</v>
      </c>
      <c r="R619" s="7" t="e">
        <f>IF(#REF!&lt;&gt;#REF!,COUNTIFS($K$112:$K$1378,$K$112,#REF!,#REF!),"")</f>
        <v>#REF!</v>
      </c>
      <c r="S619" s="7" t="e">
        <f>IF(AND(#REF!&lt;&gt;#REF!,#REF!=#REF!,M619="positive",M620="negative"),1,"")</f>
        <v>#REF!</v>
      </c>
      <c r="T619" s="7" t="e">
        <f>IF(AND(#REF!=#REF!,K:K="stroke",M:M="positive",S619&lt;&gt;"1"),1,"")</f>
        <v>#REF!</v>
      </c>
      <c r="U619" s="7" t="e">
        <f>IF((AND(R619&lt;&gt;"",W619&lt;&gt;1,K:K="stroke",M:M="negative",#REF!=#REF!)),IF(W619&lt;&gt;0,"",1),"")</f>
        <v>#REF!</v>
      </c>
      <c r="V619" s="7" t="e">
        <f t="shared" si="40"/>
        <v>#REF!</v>
      </c>
      <c r="W619" s="7" t="e">
        <f>IF(#REF!&lt;&gt;#REF!,COUNTIFS($K$112:$K$1378,"up",#REF!,#REF!),"")</f>
        <v>#REF!</v>
      </c>
      <c r="X619" s="7" t="e">
        <f>IF(#REF!&lt;&gt;#REF!,COUNTIFS($K$112:$K$1378,"SRS",#REF!,#REF!),"")</f>
        <v>#REF!</v>
      </c>
      <c r="Y619" s="7" t="e">
        <f>IF(R619&lt;&gt;"",IF(R619=1,"",COUNTIFS($O$112:$O$1378,"&gt;40",#REF!,#REF!)),"")</f>
        <v>#REF!</v>
      </c>
      <c r="Z619" s="7" t="s">
        <v>79</v>
      </c>
      <c r="AA619" s="7"/>
      <c r="AB619" s="7"/>
      <c r="AC619" s="7"/>
      <c r="AD619" s="7"/>
      <c r="AE619" s="7"/>
      <c r="AF619" s="7"/>
      <c r="AG619" s="7"/>
      <c r="AH619" s="7"/>
    </row>
    <row r="620" spans="1:34" x14ac:dyDescent="0.25">
      <c r="A620" s="8">
        <f t="shared" si="41"/>
        <v>52876</v>
      </c>
      <c r="B620" s="14" t="str">
        <f t="shared" si="42"/>
        <v>20171122144116</v>
      </c>
      <c r="C620" s="4" t="str">
        <f t="shared" si="43"/>
        <v>20171122</v>
      </c>
      <c r="D620" s="4">
        <v>2017</v>
      </c>
      <c r="E620" s="4">
        <v>11</v>
      </c>
      <c r="F620" s="4">
        <v>22</v>
      </c>
      <c r="G620" s="4">
        <v>14</v>
      </c>
      <c r="H620" s="4">
        <v>41</v>
      </c>
      <c r="I620" s="4">
        <v>16</v>
      </c>
      <c r="J620" s="4">
        <v>584</v>
      </c>
      <c r="K620" s="4" t="s">
        <v>26</v>
      </c>
      <c r="L620" s="8" t="e">
        <f>IF(#REF!=#REF!,IF(K620="Stroke",IF(K621="Stroke",IF((J621-J620)&lt;0,1000+J621-J620,J621-J620),""),""),"")</f>
        <v>#REF!</v>
      </c>
      <c r="M620" s="4" t="s">
        <v>21</v>
      </c>
      <c r="N620" s="4" t="s">
        <v>27</v>
      </c>
      <c r="O620" s="4">
        <v>14</v>
      </c>
      <c r="P620" s="8" t="e">
        <f>IF(#REF!=#REF!,IF(K620="Stroke",IF(K621="Stroke",IF(#REF!=#REF!,IF(Q620=Q621,IF((J621-J620)&lt;0,1000+J621-J620-O620,J621-J620-O620),""),""),""),""),"")</f>
        <v>#REF!</v>
      </c>
      <c r="Q620" s="4">
        <v>1</v>
      </c>
      <c r="R620" s="8" t="e">
        <f>IF(#REF!&lt;&gt;#REF!,COUNTIFS($K$112:$K$1378,$K$112,#REF!,#REF!),"")</f>
        <v>#REF!</v>
      </c>
      <c r="S620" s="8" t="e">
        <f>IF(AND(#REF!&lt;&gt;#REF!,#REF!=#REF!,M620="positive",M621="negative"),1,"")</f>
        <v>#REF!</v>
      </c>
      <c r="T620" s="8" t="e">
        <f>IF(AND(#REF!=#REF!,K:K="stroke",M:M="positive",S620&lt;&gt;"1"),1,"")</f>
        <v>#REF!</v>
      </c>
      <c r="U620" s="8" t="e">
        <f>IF((AND(R620&lt;&gt;"",W620&lt;&gt;1,K:K="stroke",M:M="negative",#REF!=#REF!)),IF(W620&lt;&gt;0,"",1),"")</f>
        <v>#REF!</v>
      </c>
      <c r="V620" s="8" t="e">
        <f t="shared" si="40"/>
        <v>#REF!</v>
      </c>
      <c r="W620" s="8" t="e">
        <f>IF(#REF!&lt;&gt;#REF!,COUNTIFS($K$112:$K$1378,"up",#REF!,#REF!),"")</f>
        <v>#REF!</v>
      </c>
      <c r="X620" s="8" t="e">
        <f>IF(#REF!&lt;&gt;#REF!,COUNTIFS($K$112:$K$1378,"SRS",#REF!,#REF!),"")</f>
        <v>#REF!</v>
      </c>
      <c r="Y620" s="8" t="e">
        <f>IF(R620&lt;&gt;"",IF(R620=1,"",COUNTIFS($O$112:$O$1378,"&gt;40",#REF!,#REF!)),"")</f>
        <v>#REF!</v>
      </c>
    </row>
    <row r="621" spans="1:34" x14ac:dyDescent="0.25">
      <c r="A621" s="8">
        <f t="shared" si="41"/>
        <v>52876</v>
      </c>
      <c r="B621" s="14" t="str">
        <f t="shared" si="42"/>
        <v>20171122144116</v>
      </c>
      <c r="C621" s="4" t="str">
        <f t="shared" si="43"/>
        <v>20171122</v>
      </c>
      <c r="D621" s="4">
        <v>2017</v>
      </c>
      <c r="E621" s="4">
        <v>11</v>
      </c>
      <c r="F621" s="4">
        <v>22</v>
      </c>
      <c r="G621" s="4">
        <v>14</v>
      </c>
      <c r="H621" s="4">
        <v>41</v>
      </c>
      <c r="I621" s="4">
        <v>16</v>
      </c>
      <c r="J621" s="4">
        <v>588</v>
      </c>
      <c r="K621" s="4" t="s">
        <v>40</v>
      </c>
      <c r="L621" s="8" t="e">
        <f>IF(#REF!=#REF!,IF(K621="Stroke",IF(K622="Stroke",IF((J622-J621)&lt;0,1000+J622-J621,J622-J621),""),""),"")</f>
        <v>#REF!</v>
      </c>
      <c r="M621" s="4" t="s">
        <v>21</v>
      </c>
      <c r="N621" s="4" t="s">
        <v>27</v>
      </c>
      <c r="O621" s="4">
        <v>0</v>
      </c>
      <c r="P621" s="8" t="e">
        <f>IF(#REF!=#REF!,IF(K621="Stroke",IF(K622="Stroke",IF(#REF!=#REF!,IF(Q621=Q622,IF((J622-J621)&lt;0,1000+J622-J621-O621,J622-J621-O621),""),""),""),""),"")</f>
        <v>#REF!</v>
      </c>
      <c r="R621" s="8" t="e">
        <f>IF(#REF!&lt;&gt;#REF!,COUNTIFS($K$112:$K$1378,$K$112,#REF!,#REF!),"")</f>
        <v>#REF!</v>
      </c>
      <c r="S621" s="8" t="e">
        <f>IF(AND(#REF!&lt;&gt;#REF!,#REF!=#REF!,M621="positive",M622="negative"),1,"")</f>
        <v>#REF!</v>
      </c>
      <c r="T621" s="8" t="e">
        <f>IF(AND(#REF!=#REF!,K:K="stroke",M:M="positive",S621&lt;&gt;"1"),1,"")</f>
        <v>#REF!</v>
      </c>
      <c r="U621" s="8" t="e">
        <f>IF((AND(R621&lt;&gt;"",W621&lt;&gt;1,K:K="stroke",M:M="negative",#REF!=#REF!)),IF(W621&lt;&gt;0,"",1),"")</f>
        <v>#REF!</v>
      </c>
      <c r="V621" s="8" t="e">
        <f t="shared" si="40"/>
        <v>#REF!</v>
      </c>
      <c r="W621" s="8" t="e">
        <f>IF(#REF!&lt;&gt;#REF!,COUNTIFS($K$112:$K$1378,"up",#REF!,#REF!),"")</f>
        <v>#REF!</v>
      </c>
      <c r="X621" s="8" t="e">
        <f>IF(#REF!&lt;&gt;#REF!,COUNTIFS($K$112:$K$1378,"SRS",#REF!,#REF!),"")</f>
        <v>#REF!</v>
      </c>
      <c r="Y621" s="8" t="e">
        <f>IF(R621&lt;&gt;"",IF(R621=1,"",COUNTIFS($O$112:$O$1378,"&gt;40",#REF!,#REF!)),"")</f>
        <v>#REF!</v>
      </c>
    </row>
    <row r="622" spans="1:34" x14ac:dyDescent="0.25">
      <c r="A622" s="8">
        <f t="shared" si="41"/>
        <v>52876</v>
      </c>
      <c r="B622" s="14" t="str">
        <f t="shared" si="42"/>
        <v>20171122144116</v>
      </c>
      <c r="C622" s="4" t="str">
        <f t="shared" si="43"/>
        <v>20171122</v>
      </c>
      <c r="D622" s="4">
        <v>2017</v>
      </c>
      <c r="E622" s="4">
        <v>11</v>
      </c>
      <c r="F622" s="4">
        <v>22</v>
      </c>
      <c r="G622" s="4">
        <v>14</v>
      </c>
      <c r="H622" s="4">
        <v>41</v>
      </c>
      <c r="I622" s="4">
        <v>16</v>
      </c>
      <c r="J622" s="4">
        <v>789</v>
      </c>
      <c r="K622" s="4" t="s">
        <v>26</v>
      </c>
      <c r="L622" s="8" t="e">
        <f>IF(#REF!=#REF!,IF(K622="Stroke",IF(K623="Stroke",IF((J623-J622)&lt;0,1000+J623-J622,J623-J622),""),""),"")</f>
        <v>#REF!</v>
      </c>
      <c r="M622" s="4" t="s">
        <v>21</v>
      </c>
      <c r="N622" s="4" t="s">
        <v>27</v>
      </c>
      <c r="O622" s="4">
        <v>9</v>
      </c>
      <c r="P622" s="8" t="e">
        <f>IF(#REF!=#REF!,IF(K622="Stroke",IF(K623="Stroke",IF(#REF!=#REF!,IF(Q622=Q623,IF((J623-J622)&lt;0,1000+J623-J622-O622,J623-J622-O622),""),""),""),""),"")</f>
        <v>#REF!</v>
      </c>
      <c r="Q622" s="4">
        <v>2</v>
      </c>
      <c r="R622" s="8" t="e">
        <f>IF(#REF!&lt;&gt;#REF!,COUNTIFS($K$112:$K$1378,$K$112,#REF!,#REF!),"")</f>
        <v>#REF!</v>
      </c>
      <c r="S622" s="8" t="e">
        <f>IF(AND(#REF!&lt;&gt;#REF!,#REF!=#REF!,M622="positive",M623="negative"),1,"")</f>
        <v>#REF!</v>
      </c>
      <c r="T622" s="8" t="e">
        <f>IF(AND(#REF!=#REF!,K:K="stroke",M:M="positive",S622&lt;&gt;"1"),1,"")</f>
        <v>#REF!</v>
      </c>
      <c r="U622" s="8" t="e">
        <f>IF((AND(R622&lt;&gt;"",W622&lt;&gt;1,K:K="stroke",M:M="negative",#REF!=#REF!)),IF(W622&lt;&gt;0,"",1),"")</f>
        <v>#REF!</v>
      </c>
      <c r="V622" s="8" t="e">
        <f t="shared" ref="V622:V685" si="44">IF(R622="","",(SUM(S622:U622)+W622))</f>
        <v>#REF!</v>
      </c>
      <c r="W622" s="8" t="e">
        <f>IF(#REF!&lt;&gt;#REF!,COUNTIFS($K$112:$K$1378,"up",#REF!,#REF!),"")</f>
        <v>#REF!</v>
      </c>
      <c r="X622" s="8" t="e">
        <f>IF(#REF!&lt;&gt;#REF!,COUNTIFS($K$112:$K$1378,"SRS",#REF!,#REF!),"")</f>
        <v>#REF!</v>
      </c>
      <c r="Y622" s="8" t="e">
        <f>IF(R622&lt;&gt;"",IF(R622=1,"",COUNTIFS($O$112:$O$1378,"&gt;40",#REF!,#REF!)),"")</f>
        <v>#REF!</v>
      </c>
      <c r="Z622" s="4" t="s">
        <v>80</v>
      </c>
    </row>
    <row r="623" spans="1:34" x14ac:dyDescent="0.25">
      <c r="A623" s="8">
        <f t="shared" si="41"/>
        <v>52876</v>
      </c>
      <c r="B623" s="14" t="str">
        <f t="shared" si="42"/>
        <v>20171122144116</v>
      </c>
      <c r="C623" s="4" t="str">
        <f t="shared" si="43"/>
        <v>20171122</v>
      </c>
      <c r="D623" s="4">
        <v>2017</v>
      </c>
      <c r="E623" s="4">
        <v>11</v>
      </c>
      <c r="F623" s="4">
        <v>22</v>
      </c>
      <c r="G623" s="4">
        <v>14</v>
      </c>
      <c r="H623" s="4">
        <v>41</v>
      </c>
      <c r="I623" s="4">
        <v>16</v>
      </c>
      <c r="J623" s="4">
        <v>816</v>
      </c>
      <c r="K623" s="4" t="s">
        <v>26</v>
      </c>
      <c r="L623" s="8" t="e">
        <f>IF(#REF!=#REF!,IF(K623="Stroke",IF(K624="Stroke",IF((J624-J623)&lt;0,1000+J624-J623,J624-J623),""),""),"")</f>
        <v>#REF!</v>
      </c>
      <c r="M623" s="4" t="s">
        <v>21</v>
      </c>
      <c r="N623" s="4" t="s">
        <v>27</v>
      </c>
      <c r="O623" s="4">
        <v>6</v>
      </c>
      <c r="P623" s="8" t="e">
        <f>IF(#REF!=#REF!,IF(K623="Stroke",IF(K624="Stroke",IF(#REF!=#REF!,IF(Q623=Q624,IF((J624-J623)&lt;0,1000+J624-J623-O623,J624-J623-O623),""),""),""),""),"")</f>
        <v>#REF!</v>
      </c>
      <c r="Q623" s="4">
        <v>2</v>
      </c>
      <c r="R623" s="8" t="e">
        <f>IF(#REF!&lt;&gt;#REF!,COUNTIFS($K$112:$K$1378,$K$112,#REF!,#REF!),"")</f>
        <v>#REF!</v>
      </c>
      <c r="S623" s="8" t="e">
        <f>IF(AND(#REF!&lt;&gt;#REF!,#REF!=#REF!,M623="positive",M624="negative"),1,"")</f>
        <v>#REF!</v>
      </c>
      <c r="T623" s="8" t="e">
        <f>IF(AND(#REF!=#REF!,K:K="stroke",M:M="positive",S623&lt;&gt;"1"),1,"")</f>
        <v>#REF!</v>
      </c>
      <c r="U623" s="8" t="e">
        <f>IF((AND(R623&lt;&gt;"",W623&lt;&gt;1,K:K="stroke",M:M="negative",#REF!=#REF!)),IF(W623&lt;&gt;0,"",1),"")</f>
        <v>#REF!</v>
      </c>
      <c r="V623" s="8" t="e">
        <f t="shared" si="44"/>
        <v>#REF!</v>
      </c>
      <c r="W623" s="8" t="e">
        <f>IF(#REF!&lt;&gt;#REF!,COUNTIFS($K$112:$K$1378,"up",#REF!,#REF!),"")</f>
        <v>#REF!</v>
      </c>
      <c r="X623" s="8" t="e">
        <f>IF(#REF!&lt;&gt;#REF!,COUNTIFS($K$112:$K$1378,"SRS",#REF!,#REF!),"")</f>
        <v>#REF!</v>
      </c>
      <c r="Y623" s="8" t="e">
        <f>IF(R623&lt;&gt;"",IF(R623=1,"",COUNTIFS($O$112:$O$1378,"&gt;40",#REF!,#REF!)),"")</f>
        <v>#REF!</v>
      </c>
    </row>
    <row r="624" spans="1:34" x14ac:dyDescent="0.25">
      <c r="A624" s="8">
        <f t="shared" si="41"/>
        <v>52876</v>
      </c>
      <c r="B624" s="14" t="str">
        <f t="shared" si="42"/>
        <v>20171122144116</v>
      </c>
      <c r="C624" s="4" t="str">
        <f t="shared" si="43"/>
        <v>20171122</v>
      </c>
      <c r="D624" s="4">
        <v>2017</v>
      </c>
      <c r="E624" s="4">
        <v>11</v>
      </c>
      <c r="F624" s="4">
        <v>22</v>
      </c>
      <c r="G624" s="4">
        <v>14</v>
      </c>
      <c r="H624" s="4">
        <v>41</v>
      </c>
      <c r="I624" s="4">
        <v>16</v>
      </c>
      <c r="J624" s="4">
        <v>864</v>
      </c>
      <c r="K624" s="4" t="s">
        <v>26</v>
      </c>
      <c r="L624" s="8" t="e">
        <f>IF(#REF!=#REF!,IF(K624="Stroke",IF(K625="Stroke",IF((J625-J624)&lt;0,1000+J625-J624,J625-J624),""),""),"")</f>
        <v>#REF!</v>
      </c>
      <c r="M624" s="4" t="s">
        <v>21</v>
      </c>
      <c r="N624" s="4" t="s">
        <v>27</v>
      </c>
      <c r="O624" s="4">
        <v>30</v>
      </c>
      <c r="P624" s="8" t="e">
        <f>IF(#REF!=#REF!,IF(K624="Stroke",IF(K625="Stroke",IF(#REF!=#REF!,IF(Q624=Q625,IF((J625-J624)&lt;0,1000+J625-J624-O624,J625-J624-O624),""),""),""),""),"")</f>
        <v>#REF!</v>
      </c>
      <c r="Q624" s="4">
        <v>2</v>
      </c>
      <c r="R624" s="8" t="e">
        <f>IF(#REF!&lt;&gt;#REF!,COUNTIFS($K$112:$K$1378,$K$112,#REF!,#REF!),"")</f>
        <v>#REF!</v>
      </c>
      <c r="S624" s="8" t="e">
        <f>IF(AND(#REF!&lt;&gt;#REF!,#REF!=#REF!,M624="positive",M625="negative"),1,"")</f>
        <v>#REF!</v>
      </c>
      <c r="T624" s="8" t="e">
        <f>IF(AND(#REF!=#REF!,K:K="stroke",M:M="positive",S624&lt;&gt;"1"),1,"")</f>
        <v>#REF!</v>
      </c>
      <c r="U624" s="8" t="e">
        <f>IF((AND(R624&lt;&gt;"",W624&lt;&gt;1,K:K="stroke",M:M="negative",#REF!=#REF!)),IF(W624&lt;&gt;0,"",1),"")</f>
        <v>#REF!</v>
      </c>
      <c r="V624" s="8" t="e">
        <f t="shared" si="44"/>
        <v>#REF!</v>
      </c>
      <c r="W624" s="8" t="e">
        <f>IF(#REF!&lt;&gt;#REF!,COUNTIFS($K$112:$K$1378,"up",#REF!,#REF!),"")</f>
        <v>#REF!</v>
      </c>
      <c r="X624" s="8" t="e">
        <f>IF(#REF!&lt;&gt;#REF!,COUNTIFS($K$112:$K$1378,"SRS",#REF!,#REF!),"")</f>
        <v>#REF!</v>
      </c>
      <c r="Y624" s="8" t="e">
        <f>IF(R624&lt;&gt;"",IF(R624=1,"",COUNTIFS($O$112:$O$1378,"&gt;40",#REF!,#REF!)),"")</f>
        <v>#REF!</v>
      </c>
    </row>
    <row r="625" spans="1:34" x14ac:dyDescent="0.25">
      <c r="A625" s="8">
        <f t="shared" si="41"/>
        <v>52876</v>
      </c>
      <c r="B625" s="14" t="str">
        <f t="shared" si="42"/>
        <v>20171122144116</v>
      </c>
      <c r="C625" s="4" t="str">
        <f t="shared" si="43"/>
        <v>20171122</v>
      </c>
      <c r="D625" s="4">
        <v>2017</v>
      </c>
      <c r="E625" s="4">
        <v>11</v>
      </c>
      <c r="F625" s="4">
        <v>22</v>
      </c>
      <c r="G625" s="4">
        <v>14</v>
      </c>
      <c r="H625" s="4">
        <v>41</v>
      </c>
      <c r="I625" s="4">
        <v>16</v>
      </c>
      <c r="J625" s="4">
        <v>920</v>
      </c>
      <c r="K625" s="4" t="s">
        <v>26</v>
      </c>
      <c r="L625" s="8" t="e">
        <f>IF(#REF!=#REF!,IF(K625="Stroke",IF(K626="Stroke",IF((J626-J625)&lt;0,1000+J626-J625,J626-J625),""),""),"")</f>
        <v>#REF!</v>
      </c>
      <c r="M625" s="4" t="s">
        <v>21</v>
      </c>
      <c r="N625" s="4" t="s">
        <v>27</v>
      </c>
      <c r="O625" s="4">
        <v>5</v>
      </c>
      <c r="P625" s="8" t="e">
        <f>IF(#REF!=#REF!,IF(K625="Stroke",IF(K626="Stroke",IF(#REF!=#REF!,IF(Q625=Q626,IF((J626-J625)&lt;0,1000+J626-J625-O625,J626-J625-O625),""),""),""),""),"")</f>
        <v>#REF!</v>
      </c>
      <c r="Q625" s="4">
        <v>2</v>
      </c>
      <c r="R625" s="8" t="e">
        <f>IF(#REF!&lt;&gt;#REF!,COUNTIFS($K$112:$K$1378,$K$112,#REF!,#REF!),"")</f>
        <v>#REF!</v>
      </c>
      <c r="S625" s="8" t="e">
        <f>IF(AND(#REF!&lt;&gt;#REF!,#REF!=#REF!,M625="positive",M626="negative"),1,"")</f>
        <v>#REF!</v>
      </c>
      <c r="T625" s="8" t="e">
        <f>IF(AND(#REF!=#REF!,K:K="stroke",M:M="positive",S625&lt;&gt;"1"),1,"")</f>
        <v>#REF!</v>
      </c>
      <c r="U625" s="8" t="e">
        <f>IF((AND(R625&lt;&gt;"",W625&lt;&gt;1,K:K="stroke",M:M="negative",#REF!=#REF!)),IF(W625&lt;&gt;0,"",1),"")</f>
        <v>#REF!</v>
      </c>
      <c r="V625" s="8" t="e">
        <f t="shared" si="44"/>
        <v>#REF!</v>
      </c>
      <c r="W625" s="8" t="e">
        <f>IF(#REF!&lt;&gt;#REF!,COUNTIFS($K$112:$K$1378,"up",#REF!,#REF!),"")</f>
        <v>#REF!</v>
      </c>
      <c r="X625" s="8" t="e">
        <f>IF(#REF!&lt;&gt;#REF!,COUNTIFS($K$112:$K$1378,"SRS",#REF!,#REF!),"")</f>
        <v>#REF!</v>
      </c>
      <c r="Y625" s="8" t="e">
        <f>IF(R625&lt;&gt;"",IF(R625=1,"",COUNTIFS($O$112:$O$1378,"&gt;40",#REF!,#REF!)),"")</f>
        <v>#REF!</v>
      </c>
    </row>
    <row r="626" spans="1:34" s="7" customFormat="1" x14ac:dyDescent="0.25">
      <c r="A626" s="8">
        <f t="shared" si="41"/>
        <v>52876</v>
      </c>
      <c r="B626" s="14" t="str">
        <f t="shared" si="42"/>
        <v>20171122144116</v>
      </c>
      <c r="C626" s="4" t="str">
        <f t="shared" si="43"/>
        <v>20171122</v>
      </c>
      <c r="D626" s="4">
        <v>2017</v>
      </c>
      <c r="E626" s="4">
        <v>11</v>
      </c>
      <c r="F626" s="4">
        <v>22</v>
      </c>
      <c r="G626" s="4">
        <v>14</v>
      </c>
      <c r="H626" s="4">
        <v>41</v>
      </c>
      <c r="I626" s="4">
        <v>16</v>
      </c>
      <c r="J626" s="4">
        <v>955</v>
      </c>
      <c r="K626" s="4" t="s">
        <v>26</v>
      </c>
      <c r="L626" s="8" t="e">
        <f>IF(#REF!=#REF!,IF(K626="Stroke",IF(K627="Stroke",IF((J627-J626)&lt;0,1000+J627-J626,J627-J626),""),""),"")</f>
        <v>#REF!</v>
      </c>
      <c r="M626" s="4" t="s">
        <v>21</v>
      </c>
      <c r="N626" s="4" t="s">
        <v>27</v>
      </c>
      <c r="O626" s="4">
        <v>149</v>
      </c>
      <c r="P626" s="8" t="e">
        <f>IF(#REF!=#REF!,IF(K626="Stroke",IF(K627="Stroke",IF(#REF!=#REF!,IF(Q626=Q627,IF((J627-J626)&lt;0,1000+J627-J626-O626,J627-J626-O626),""),""),""),""),"")</f>
        <v>#REF!</v>
      </c>
      <c r="Q626" s="4">
        <v>2</v>
      </c>
      <c r="R626" s="8" t="e">
        <f>IF(#REF!&lt;&gt;#REF!,COUNTIFS($K$112:$K$1378,$K$112,#REF!,#REF!),"")</f>
        <v>#REF!</v>
      </c>
      <c r="S626" s="8" t="e">
        <f>IF(AND(#REF!&lt;&gt;#REF!,#REF!=#REF!,M626="positive",M627="negative"),1,"")</f>
        <v>#REF!</v>
      </c>
      <c r="T626" s="8" t="e">
        <f>IF(AND(#REF!=#REF!,K:K="stroke",M:M="positive",S626&lt;&gt;"1"),1,"")</f>
        <v>#REF!</v>
      </c>
      <c r="U626" s="8" t="e">
        <f>IF((AND(R626&lt;&gt;"",W626&lt;&gt;1,K:K="stroke",M:M="negative",#REF!=#REF!)),IF(W626&lt;&gt;0,"",1),"")</f>
        <v>#REF!</v>
      </c>
      <c r="V626" s="8" t="e">
        <f t="shared" si="44"/>
        <v>#REF!</v>
      </c>
      <c r="W626" s="8" t="e">
        <f>IF(#REF!&lt;&gt;#REF!,COUNTIFS($K$112:$K$1378,"up",#REF!,#REF!),"")</f>
        <v>#REF!</v>
      </c>
      <c r="X626" s="8" t="e">
        <f>IF(#REF!&lt;&gt;#REF!,COUNTIFS($K$112:$K$1378,"SRS",#REF!,#REF!),"")</f>
        <v>#REF!</v>
      </c>
      <c r="Y626" s="8" t="e">
        <f>IF(R626&lt;&gt;"",IF(R626=1,"",COUNTIFS($O$112:$O$1378,"&gt;40",#REF!,#REF!)),"")</f>
        <v>#REF!</v>
      </c>
      <c r="Z626" s="4"/>
      <c r="AA626" s="4"/>
      <c r="AB626" s="4"/>
      <c r="AC626" s="4"/>
      <c r="AD626" s="4"/>
      <c r="AE626" s="4"/>
      <c r="AF626" s="4"/>
      <c r="AG626" s="4"/>
      <c r="AH626" s="4"/>
    </row>
    <row r="627" spans="1:34" s="7" customFormat="1" x14ac:dyDescent="0.25">
      <c r="A627" s="7">
        <f t="shared" si="41"/>
        <v>52915</v>
      </c>
      <c r="B627" s="11" t="str">
        <f t="shared" si="42"/>
        <v>20171122144155</v>
      </c>
      <c r="C627" s="7" t="str">
        <f t="shared" si="43"/>
        <v>20171122</v>
      </c>
      <c r="D627" s="7">
        <v>2017</v>
      </c>
      <c r="E627" s="7">
        <v>11</v>
      </c>
      <c r="F627" s="7">
        <v>22</v>
      </c>
      <c r="G627" s="7">
        <v>14</v>
      </c>
      <c r="H627" s="7">
        <v>41</v>
      </c>
      <c r="I627" s="7">
        <v>55</v>
      </c>
      <c r="J627" s="7">
        <v>917</v>
      </c>
      <c r="K627" s="7" t="s">
        <v>26</v>
      </c>
      <c r="L627" s="7" t="e">
        <f>IF(#REF!=#REF!,IF(K627="Stroke",IF(K628="Stroke",IF((J628-J627)&lt;0,1000+J628-J627,J628-J627),""),""),"")</f>
        <v>#REF!</v>
      </c>
      <c r="M627" s="7" t="s">
        <v>21</v>
      </c>
      <c r="N627" s="7" t="s">
        <v>27</v>
      </c>
      <c r="O627" s="7">
        <v>17</v>
      </c>
      <c r="P627" s="7" t="e">
        <f>IF(#REF!=#REF!,IF(K627="Stroke",IF(K628="Stroke",IF(#REF!=#REF!,IF(Q627=Q628,IF((J628-J627)&lt;0,1000+J628-J627-O627,J628-J627-O627),""),""),""),""),"")</f>
        <v>#REF!</v>
      </c>
      <c r="Q627" s="7">
        <v>1</v>
      </c>
      <c r="R627" s="7" t="e">
        <f>IF(#REF!&lt;&gt;#REF!,COUNTIFS($K$112:$K$1378,$K$112,#REF!,#REF!),"")</f>
        <v>#REF!</v>
      </c>
      <c r="S627" s="7" t="e">
        <f>IF(AND(#REF!&lt;&gt;#REF!,#REF!=#REF!,M627="positive",M628="negative"),1,"")</f>
        <v>#REF!</v>
      </c>
      <c r="T627" s="7" t="e">
        <f>IF(AND(#REF!=#REF!,K:K="stroke",M:M="positive",S627&lt;&gt;"1"),1,"")</f>
        <v>#REF!</v>
      </c>
      <c r="U627" s="7" t="e">
        <f>IF((AND(R627&lt;&gt;"",W627&lt;&gt;1,K:K="stroke",M:M="negative",#REF!=#REF!)),IF(W627&lt;&gt;0,"",1),"")</f>
        <v>#REF!</v>
      </c>
      <c r="V627" s="7" t="e">
        <f t="shared" si="44"/>
        <v>#REF!</v>
      </c>
      <c r="W627" s="7" t="e">
        <f>IF(#REF!&lt;&gt;#REF!,COUNTIFS($K$112:$K$1378,"up",#REF!,#REF!),"")</f>
        <v>#REF!</v>
      </c>
      <c r="X627" s="7" t="e">
        <f>IF(#REF!&lt;&gt;#REF!,COUNTIFS($K$112:$K$1378,"SRS",#REF!,#REF!),"")</f>
        <v>#REF!</v>
      </c>
      <c r="Y627" s="7" t="e">
        <f>IF(R627&lt;&gt;"",IF(R627=1,"",COUNTIFS($O$112:$O$1378,"&gt;40",#REF!,#REF!)),"")</f>
        <v>#REF!</v>
      </c>
      <c r="Z627" s="7" t="s">
        <v>80</v>
      </c>
    </row>
    <row r="628" spans="1:34" s="16" customFormat="1" x14ac:dyDescent="0.25">
      <c r="A628" s="7">
        <f t="shared" si="41"/>
        <v>59101</v>
      </c>
      <c r="B628" s="11" t="str">
        <f t="shared" si="42"/>
        <v>2017112416251</v>
      </c>
      <c r="C628" s="7" t="str">
        <f t="shared" si="43"/>
        <v>20171124</v>
      </c>
      <c r="D628" s="7">
        <v>2017</v>
      </c>
      <c r="E628" s="7">
        <v>11</v>
      </c>
      <c r="F628" s="7">
        <v>24</v>
      </c>
      <c r="G628" s="7">
        <v>16</v>
      </c>
      <c r="H628" s="7">
        <v>25</v>
      </c>
      <c r="I628" s="7">
        <v>1</v>
      </c>
      <c r="J628" s="7">
        <v>786</v>
      </c>
      <c r="K628" s="7" t="s">
        <v>37</v>
      </c>
      <c r="L628" s="7" t="e">
        <f>IF(#REF!=#REF!,IF(K628="Stroke",IF(K629="Stroke",IF((J629-J628)&lt;0,1000+J629-J628,J629-J628),""),""),"")</f>
        <v>#REF!</v>
      </c>
      <c r="M628" s="7" t="s">
        <v>21</v>
      </c>
      <c r="N628" s="7" t="s">
        <v>27</v>
      </c>
      <c r="O628" s="7">
        <v>22</v>
      </c>
      <c r="P628" s="7" t="e">
        <f>IF(#REF!=#REF!,IF(K628="Stroke",IF(K629="Stroke",IF(#REF!=#REF!,IF(Q628=Q629,IF((J629-J628)&lt;0,1000+J629-J628-O628,J629-J628-O628),""),""),""),""),"")</f>
        <v>#REF!</v>
      </c>
      <c r="Q628" s="7">
        <v>1</v>
      </c>
      <c r="R628" s="7" t="e">
        <f>IF(#REF!&lt;&gt;#REF!,COUNTIFS($K$112:$K$1378,$K$112,#REF!,#REF!),"")</f>
        <v>#REF!</v>
      </c>
      <c r="S628" s="7" t="e">
        <f>IF(AND(#REF!&lt;&gt;#REF!,#REF!=#REF!,M628="positive",M629="negative"),1,"")</f>
        <v>#REF!</v>
      </c>
      <c r="T628" s="7" t="e">
        <f>IF(AND(#REF!=#REF!,K:K="stroke",M:M="positive",S628&lt;&gt;"1"),1,"")</f>
        <v>#REF!</v>
      </c>
      <c r="U628" s="7" t="e">
        <f>IF((AND(R628&lt;&gt;"",W628&lt;&gt;1,K:K="stroke",M:M="negative",#REF!=#REF!)),IF(W628&lt;&gt;0,"",1),"")</f>
        <v>#REF!</v>
      </c>
      <c r="V628" s="7" t="e">
        <f t="shared" si="44"/>
        <v>#REF!</v>
      </c>
      <c r="W628" s="7" t="e">
        <f>IF(#REF!&lt;&gt;#REF!,COUNTIFS($K$112:$K$1378,"up",#REF!,#REF!),"")</f>
        <v>#REF!</v>
      </c>
      <c r="X628" s="7" t="e">
        <f>IF(#REF!&lt;&gt;#REF!,COUNTIFS($K$112:$K$1378,"SRS",#REF!,#REF!),"")</f>
        <v>#REF!</v>
      </c>
      <c r="Y628" s="7" t="e">
        <f>IF(R628&lt;&gt;"",IF(R628=1,"",COUNTIFS($O$112:$O$1378,"&gt;40",#REF!,#REF!)),"")</f>
        <v>#REF!</v>
      </c>
      <c r="Z628" s="7" t="s">
        <v>84</v>
      </c>
      <c r="AA628" s="7"/>
      <c r="AB628" s="7"/>
      <c r="AC628" s="7"/>
      <c r="AD628" s="7"/>
      <c r="AE628" s="7"/>
      <c r="AF628" s="7"/>
      <c r="AG628" s="7"/>
      <c r="AH628" s="7"/>
    </row>
    <row r="629" spans="1:34" s="16" customFormat="1" x14ac:dyDescent="0.25">
      <c r="A629" s="4">
        <f t="shared" si="41"/>
        <v>59101</v>
      </c>
      <c r="B629" s="33" t="str">
        <f t="shared" si="42"/>
        <v>2017112416251</v>
      </c>
      <c r="C629" s="4" t="str">
        <f t="shared" si="43"/>
        <v>20171124</v>
      </c>
      <c r="D629" s="4">
        <v>2017</v>
      </c>
      <c r="E629" s="4">
        <v>11</v>
      </c>
      <c r="F629" s="4">
        <v>24</v>
      </c>
      <c r="G629" s="4">
        <v>16</v>
      </c>
      <c r="H629" s="4">
        <v>25</v>
      </c>
      <c r="I629" s="4">
        <v>1</v>
      </c>
      <c r="J629" s="4">
        <v>966</v>
      </c>
      <c r="K629" s="4" t="s">
        <v>37</v>
      </c>
      <c r="L629" s="8" t="e">
        <f>IF(#REF!=#REF!,IF(K629="Stroke",IF(K630="Stroke",IF((J630-J629)&lt;0,1000+J630-J629,J630-J629),""),""),"")</f>
        <v>#REF!</v>
      </c>
      <c r="M629" s="4" t="s">
        <v>21</v>
      </c>
      <c r="N629" s="4" t="s">
        <v>27</v>
      </c>
      <c r="O629" s="4">
        <v>30</v>
      </c>
      <c r="P629" s="8" t="e">
        <f>IF(#REF!=#REF!,IF(K629="Stroke",IF(K630="Stroke",IF(#REF!=#REF!,IF(Q629=Q630,IF((J630-J629)&lt;0,1000+J630-J629-O629,J630-J629-O629),""),""),""),""),"")</f>
        <v>#REF!</v>
      </c>
      <c r="Q629" s="4">
        <v>2</v>
      </c>
      <c r="R629" s="8" t="e">
        <f>IF(#REF!&lt;&gt;#REF!,COUNTIFS($K$112:$K$1378,$K$112,#REF!,#REF!),"")</f>
        <v>#REF!</v>
      </c>
      <c r="S629" s="8" t="e">
        <f>IF(AND(#REF!&lt;&gt;#REF!,#REF!=#REF!,M629="positive",M630="negative"),1,"")</f>
        <v>#REF!</v>
      </c>
      <c r="T629" s="8" t="e">
        <f>IF(AND(#REF!=#REF!,K:K="stroke",M:M="positive",S629&lt;&gt;"1"),1,"")</f>
        <v>#REF!</v>
      </c>
      <c r="U629" s="8" t="e">
        <f>IF((AND(R629&lt;&gt;"",W629&lt;&gt;1,K:K="stroke",M:M="negative",#REF!=#REF!)),IF(W629&lt;&gt;0,"",1),"")</f>
        <v>#REF!</v>
      </c>
      <c r="V629" s="8" t="e">
        <f t="shared" si="44"/>
        <v>#REF!</v>
      </c>
      <c r="W629" s="8" t="e">
        <f>IF(#REF!&lt;&gt;#REF!,COUNTIFS($K$112:$K$1378,"up",#REF!,#REF!),"")</f>
        <v>#REF!</v>
      </c>
      <c r="X629" s="8" t="e">
        <f>IF(#REF!&lt;&gt;#REF!,COUNTIFS($K$112:$K$1378,"SRS",#REF!,#REF!),"")</f>
        <v>#REF!</v>
      </c>
      <c r="Y629" s="8" t="e">
        <f>IF(R629&lt;&gt;"",IF(R629=1,"",COUNTIFS($O$112:$O$1378,"&gt;40",#REF!,#REF!)),"")</f>
        <v>#REF!</v>
      </c>
      <c r="Z629" s="4"/>
      <c r="AA629" s="4"/>
      <c r="AB629" s="4"/>
      <c r="AC629" s="4"/>
      <c r="AD629" s="4"/>
      <c r="AE629" s="4"/>
      <c r="AF629" s="4"/>
      <c r="AG629" s="4"/>
      <c r="AH629" s="4"/>
    </row>
    <row r="630" spans="1:34" s="16" customFormat="1" x14ac:dyDescent="0.25">
      <c r="A630" s="4">
        <f t="shared" si="41"/>
        <v>59102</v>
      </c>
      <c r="B630" s="33" t="str">
        <f t="shared" si="42"/>
        <v>2017112416252</v>
      </c>
      <c r="C630" s="4" t="str">
        <f t="shared" si="43"/>
        <v>20171124</v>
      </c>
      <c r="D630" s="4">
        <v>2017</v>
      </c>
      <c r="E630" s="4">
        <v>11</v>
      </c>
      <c r="F630" s="4">
        <v>24</v>
      </c>
      <c r="G630" s="4">
        <v>16</v>
      </c>
      <c r="H630" s="4">
        <v>25</v>
      </c>
      <c r="I630" s="4">
        <v>2</v>
      </c>
      <c r="J630" s="4">
        <v>60</v>
      </c>
      <c r="K630" s="4" t="s">
        <v>37</v>
      </c>
      <c r="L630" s="8" t="e">
        <f>IF(#REF!=#REF!,IF(K630="Stroke",IF(K631="Stroke",IF((J631-J630)&lt;0,1000+J631-J630,J631-J630),""),""),"")</f>
        <v>#REF!</v>
      </c>
      <c r="M630" s="4" t="s">
        <v>21</v>
      </c>
      <c r="N630" s="4" t="s">
        <v>27</v>
      </c>
      <c r="O630" s="4">
        <v>41</v>
      </c>
      <c r="P630" s="8" t="e">
        <f>IF(#REF!=#REF!,IF(K630="Stroke",IF(K631="Stroke",IF(#REF!=#REF!,IF(Q630=Q631,IF((J631-J630)&lt;0,1000+J631-J630-O630,J631-J630-O630),""),""),""),""),"")</f>
        <v>#REF!</v>
      </c>
      <c r="Q630" s="4">
        <v>2</v>
      </c>
      <c r="R630" s="8" t="e">
        <f>IF(#REF!&lt;&gt;#REF!,COUNTIFS($K$112:$K$1378,$K$112,#REF!,#REF!),"")</f>
        <v>#REF!</v>
      </c>
      <c r="S630" s="8" t="e">
        <f>IF(AND(#REF!&lt;&gt;#REF!,#REF!=#REF!,M630="positive",M631="negative"),1,"")</f>
        <v>#REF!</v>
      </c>
      <c r="T630" s="8" t="e">
        <f>IF(AND(#REF!=#REF!,K:K="stroke",M:M="positive",S630&lt;&gt;"1"),1,"")</f>
        <v>#REF!</v>
      </c>
      <c r="U630" s="8" t="e">
        <f>IF((AND(R630&lt;&gt;"",W630&lt;&gt;1,K:K="stroke",M:M="negative",#REF!=#REF!)),IF(W630&lt;&gt;0,"",1),"")</f>
        <v>#REF!</v>
      </c>
      <c r="V630" s="8" t="e">
        <f t="shared" si="44"/>
        <v>#REF!</v>
      </c>
      <c r="W630" s="8" t="e">
        <f>IF(#REF!&lt;&gt;#REF!,COUNTIFS($K$112:$K$1378,"up",#REF!,#REF!),"")</f>
        <v>#REF!</v>
      </c>
      <c r="X630" s="8" t="e">
        <f>IF(#REF!&lt;&gt;#REF!,COUNTIFS($K$112:$K$1378,"SRS",#REF!,#REF!),"")</f>
        <v>#REF!</v>
      </c>
      <c r="Y630" s="8" t="e">
        <f>IF(R630&lt;&gt;"",IF(R630=1,"",COUNTIFS($O$112:$O$1378,"&gt;40",#REF!,#REF!)),"")</f>
        <v>#REF!</v>
      </c>
      <c r="Z630" s="4"/>
      <c r="AA630" s="4"/>
      <c r="AB630" s="4"/>
      <c r="AC630" s="4"/>
      <c r="AD630" s="4"/>
      <c r="AE630" s="4"/>
      <c r="AF630" s="4"/>
      <c r="AG630" s="4"/>
      <c r="AH630" s="4"/>
    </row>
    <row r="631" spans="1:34" s="16" customFormat="1" x14ac:dyDescent="0.25">
      <c r="A631" s="4">
        <f t="shared" si="41"/>
        <v>59102</v>
      </c>
      <c r="B631" s="33" t="str">
        <f t="shared" si="42"/>
        <v>2017112416252</v>
      </c>
      <c r="C631" s="4" t="str">
        <f t="shared" si="43"/>
        <v>20171124</v>
      </c>
      <c r="D631" s="4">
        <v>2017</v>
      </c>
      <c r="E631" s="4">
        <v>11</v>
      </c>
      <c r="F631" s="4">
        <v>24</v>
      </c>
      <c r="G631" s="4">
        <v>16</v>
      </c>
      <c r="H631" s="4">
        <v>25</v>
      </c>
      <c r="I631" s="4">
        <v>2</v>
      </c>
      <c r="J631" s="4">
        <v>63</v>
      </c>
      <c r="K631" s="4" t="s">
        <v>29</v>
      </c>
      <c r="L631" s="8" t="e">
        <f>IF(#REF!=#REF!,IF(K631="Stroke",IF(K632="Stroke",IF((J632-J631)&lt;0,1000+J632-J631,J632-J631),""),""),"")</f>
        <v>#REF!</v>
      </c>
      <c r="M631" s="4" t="s">
        <v>21</v>
      </c>
      <c r="N631" s="4" t="s">
        <v>27</v>
      </c>
      <c r="O631" s="4">
        <v>0</v>
      </c>
      <c r="P631" s="8" t="e">
        <f>IF(#REF!=#REF!,IF(K631="Stroke",IF(K632="Stroke",IF(#REF!=#REF!,IF(Q631=Q632,IF((J632-J631)&lt;0,1000+J632-J631-O631,J632-J631-O631),""),""),""),""),"")</f>
        <v>#REF!</v>
      </c>
      <c r="Q631" s="4">
        <v>2</v>
      </c>
      <c r="R631" s="8" t="e">
        <f>IF(#REF!&lt;&gt;#REF!,COUNTIFS($K$112:$K$1378,$K$112,#REF!,#REF!),"")</f>
        <v>#REF!</v>
      </c>
      <c r="S631" s="8" t="e">
        <f>IF(AND(#REF!&lt;&gt;#REF!,#REF!=#REF!,M631="positive",M632="negative"),1,"")</f>
        <v>#REF!</v>
      </c>
      <c r="T631" s="8" t="e">
        <f>IF(AND(#REF!=#REF!,K:K="stroke",M:M="positive",S631&lt;&gt;"1"),1,"")</f>
        <v>#REF!</v>
      </c>
      <c r="U631" s="8" t="e">
        <f>IF((AND(R631&lt;&gt;"",W631&lt;&gt;1,K:K="stroke",M:M="negative",#REF!=#REF!)),IF(W631&lt;&gt;0,"",1),"")</f>
        <v>#REF!</v>
      </c>
      <c r="V631" s="8" t="e">
        <f t="shared" si="44"/>
        <v>#REF!</v>
      </c>
      <c r="W631" s="8" t="e">
        <f>IF(#REF!&lt;&gt;#REF!,COUNTIFS($K$112:$K$1378,"up",#REF!,#REF!),"")</f>
        <v>#REF!</v>
      </c>
      <c r="X631" s="8" t="e">
        <f>IF(#REF!&lt;&gt;#REF!,COUNTIFS($K$112:$K$1378,"SRS",#REF!,#REF!),"")</f>
        <v>#REF!</v>
      </c>
      <c r="Y631" s="8" t="e">
        <f>IF(R631&lt;&gt;"",IF(R631=1,"",COUNTIFS($O$112:$O$1378,"&gt;40",#REF!,#REF!)),"")</f>
        <v>#REF!</v>
      </c>
      <c r="Z631" s="4"/>
      <c r="AA631" s="4"/>
      <c r="AB631" s="4"/>
      <c r="AC631" s="4"/>
      <c r="AD631" s="4"/>
      <c r="AE631" s="4"/>
      <c r="AF631" s="4"/>
      <c r="AG631" s="4"/>
      <c r="AH631" s="4"/>
    </row>
    <row r="632" spans="1:34" s="16" customFormat="1" x14ac:dyDescent="0.25">
      <c r="A632" s="4">
        <f t="shared" si="41"/>
        <v>59102</v>
      </c>
      <c r="B632" s="33" t="str">
        <f t="shared" si="42"/>
        <v>2017112416252</v>
      </c>
      <c r="C632" s="4" t="str">
        <f t="shared" si="43"/>
        <v>20171124</v>
      </c>
      <c r="D632" s="4">
        <v>2017</v>
      </c>
      <c r="E632" s="4">
        <v>11</v>
      </c>
      <c r="F632" s="4">
        <v>24</v>
      </c>
      <c r="G632" s="4">
        <v>16</v>
      </c>
      <c r="H632" s="4">
        <v>25</v>
      </c>
      <c r="I632" s="4">
        <v>2</v>
      </c>
      <c r="J632" s="4">
        <v>109</v>
      </c>
      <c r="K632" s="4" t="s">
        <v>37</v>
      </c>
      <c r="L632" s="8" t="e">
        <f>IF(#REF!=#REF!,IF(K632="Stroke",IF(K633="Stroke",IF((J633-J632)&lt;0,1000+J633-J632,J633-J632),""),""),"")</f>
        <v>#REF!</v>
      </c>
      <c r="M632" s="4" t="s">
        <v>21</v>
      </c>
      <c r="N632" s="4" t="s">
        <v>27</v>
      </c>
      <c r="O632" s="4">
        <v>341</v>
      </c>
      <c r="P632" s="8" t="e">
        <f>IF(#REF!=#REF!,IF(K632="Stroke",IF(K633="Stroke",IF(#REF!=#REF!,IF(Q632=Q633,IF((J633-J632)&lt;0,1000+J633-J632-O632,J633-J632-O632),""),""),""),""),"")</f>
        <v>#REF!</v>
      </c>
      <c r="Q632" s="4">
        <v>2</v>
      </c>
      <c r="R632" s="8" t="e">
        <f>IF(#REF!&lt;&gt;#REF!,COUNTIFS($K$112:$K$1378,$K$112,#REF!,#REF!),"")</f>
        <v>#REF!</v>
      </c>
      <c r="S632" s="8" t="e">
        <f>IF(AND(#REF!&lt;&gt;#REF!,#REF!=#REF!,M632="positive",M633="negative"),1,"")</f>
        <v>#REF!</v>
      </c>
      <c r="T632" s="8" t="e">
        <f>IF(AND(#REF!=#REF!,K:K="stroke",M:M="positive",S632&lt;&gt;"1"),1,"")</f>
        <v>#REF!</v>
      </c>
      <c r="U632" s="8" t="e">
        <f>IF((AND(R632&lt;&gt;"",W632&lt;&gt;1,K:K="stroke",M:M="negative",#REF!=#REF!)),IF(W632&lt;&gt;0,"",1),"")</f>
        <v>#REF!</v>
      </c>
      <c r="V632" s="8" t="e">
        <f t="shared" si="44"/>
        <v>#REF!</v>
      </c>
      <c r="W632" s="8" t="e">
        <f>IF(#REF!&lt;&gt;#REF!,COUNTIFS($K$112:$K$1378,"up",#REF!,#REF!),"")</f>
        <v>#REF!</v>
      </c>
      <c r="X632" s="8" t="e">
        <f>IF(#REF!&lt;&gt;#REF!,COUNTIFS($K$112:$K$1378,"SRS",#REF!,#REF!),"")</f>
        <v>#REF!</v>
      </c>
      <c r="Y632" s="8" t="e">
        <f>IF(R632&lt;&gt;"",IF(R632=1,"",COUNTIFS($O$112:$O$1378,"&gt;40",#REF!,#REF!)),"")</f>
        <v>#REF!</v>
      </c>
      <c r="Z632" s="4"/>
      <c r="AA632" s="4"/>
      <c r="AB632" s="4"/>
      <c r="AC632" s="4"/>
      <c r="AD632" s="4"/>
      <c r="AE632" s="4"/>
      <c r="AF632" s="4"/>
      <c r="AG632" s="4"/>
      <c r="AH632" s="4"/>
    </row>
    <row r="633" spans="1:34" s="16" customFormat="1" x14ac:dyDescent="0.25">
      <c r="A633" s="4">
        <f t="shared" si="41"/>
        <v>59102</v>
      </c>
      <c r="B633" s="33" t="str">
        <f t="shared" si="42"/>
        <v>2017112416252</v>
      </c>
      <c r="C633" s="4" t="str">
        <f t="shared" si="43"/>
        <v>20171124</v>
      </c>
      <c r="D633" s="4">
        <v>2017</v>
      </c>
      <c r="E633" s="4">
        <v>11</v>
      </c>
      <c r="F633" s="4">
        <v>24</v>
      </c>
      <c r="G633" s="4">
        <v>16</v>
      </c>
      <c r="H633" s="4">
        <v>25</v>
      </c>
      <c r="I633" s="4">
        <v>2</v>
      </c>
      <c r="J633" s="4">
        <v>126</v>
      </c>
      <c r="K633" s="4" t="s">
        <v>29</v>
      </c>
      <c r="L633" s="8" t="e">
        <f>IF(#REF!=#REF!,IF(K633="Stroke",IF(K634="Stroke",IF((J634-J633)&lt;0,1000+J634-J633,J634-J633),""),""),"")</f>
        <v>#REF!</v>
      </c>
      <c r="M633" s="4" t="s">
        <v>21</v>
      </c>
      <c r="N633" s="4" t="s">
        <v>27</v>
      </c>
      <c r="O633" s="4">
        <v>0</v>
      </c>
      <c r="P633" s="8" t="e">
        <f>IF(#REF!=#REF!,IF(K633="Stroke",IF(K634="Stroke",IF(#REF!=#REF!,IF(Q633=Q634,IF((J634-J633)&lt;0,1000+J634-J633-O633,J634-J633-O633),""),""),""),""),"")</f>
        <v>#REF!</v>
      </c>
      <c r="Q633" s="4">
        <v>2</v>
      </c>
      <c r="R633" s="8" t="e">
        <f>IF(#REF!&lt;&gt;#REF!,COUNTIFS($K$112:$K$1378,$K$112,#REF!,#REF!),"")</f>
        <v>#REF!</v>
      </c>
      <c r="S633" s="8" t="e">
        <f>IF(AND(#REF!&lt;&gt;#REF!,#REF!=#REF!,M633="positive",M634="negative"),1,"")</f>
        <v>#REF!</v>
      </c>
      <c r="T633" s="8" t="e">
        <f>IF(AND(#REF!=#REF!,K:K="stroke",M:M="positive",S633&lt;&gt;"1"),1,"")</f>
        <v>#REF!</v>
      </c>
      <c r="U633" s="8" t="e">
        <f>IF((AND(R633&lt;&gt;"",W633&lt;&gt;1,K:K="stroke",M:M="negative",#REF!=#REF!)),IF(W633&lt;&gt;0,"",1),"")</f>
        <v>#REF!</v>
      </c>
      <c r="V633" s="8" t="e">
        <f t="shared" si="44"/>
        <v>#REF!</v>
      </c>
      <c r="W633" s="8" t="e">
        <f>IF(#REF!&lt;&gt;#REF!,COUNTIFS($K$112:$K$1378,"up",#REF!,#REF!),"")</f>
        <v>#REF!</v>
      </c>
      <c r="X633" s="8" t="e">
        <f>IF(#REF!&lt;&gt;#REF!,COUNTIFS($K$112:$K$1378,"SRS",#REF!,#REF!),"")</f>
        <v>#REF!</v>
      </c>
      <c r="Y633" s="8" t="e">
        <f>IF(R633&lt;&gt;"",IF(R633=1,"",COUNTIFS($O$112:$O$1378,"&gt;40",#REF!,#REF!)),"")</f>
        <v>#REF!</v>
      </c>
      <c r="Z633" s="4"/>
      <c r="AA633" s="4"/>
      <c r="AB633" s="4"/>
      <c r="AC633" s="4"/>
      <c r="AD633" s="4"/>
      <c r="AE633" s="4"/>
      <c r="AF633" s="4"/>
      <c r="AG633" s="4"/>
      <c r="AH633" s="4"/>
    </row>
    <row r="634" spans="1:34" s="7" customFormat="1" x14ac:dyDescent="0.25">
      <c r="A634" s="4">
        <f t="shared" si="41"/>
        <v>59102</v>
      </c>
      <c r="B634" s="33" t="str">
        <f t="shared" si="42"/>
        <v>2017112416252</v>
      </c>
      <c r="C634" s="4" t="str">
        <f t="shared" si="43"/>
        <v>20171124</v>
      </c>
      <c r="D634" s="4">
        <v>2017</v>
      </c>
      <c r="E634" s="4">
        <v>11</v>
      </c>
      <c r="F634" s="4">
        <v>24</v>
      </c>
      <c r="G634" s="4">
        <v>16</v>
      </c>
      <c r="H634" s="4">
        <v>25</v>
      </c>
      <c r="I634" s="4">
        <v>2</v>
      </c>
      <c r="J634" s="4">
        <v>365</v>
      </c>
      <c r="K634" s="4" t="s">
        <v>29</v>
      </c>
      <c r="L634" s="8" t="e">
        <f>IF(#REF!=#REF!,IF(K634="Stroke",IF(K635="Stroke",IF((J635-J634)&lt;0,1000+J635-J634,J635-J634),""),""),"")</f>
        <v>#REF!</v>
      </c>
      <c r="M634" s="4" t="s">
        <v>21</v>
      </c>
      <c r="N634" s="4" t="s">
        <v>27</v>
      </c>
      <c r="O634" s="4">
        <v>0</v>
      </c>
      <c r="P634" s="8" t="e">
        <f>IF(#REF!=#REF!,IF(K634="Stroke",IF(K635="Stroke",IF(#REF!=#REF!,IF(Q634=Q635,IF((J635-J634)&lt;0,1000+J635-J634-O634,J635-J634-O634),""),""),""),""),"")</f>
        <v>#REF!</v>
      </c>
      <c r="Q634" s="4">
        <v>2</v>
      </c>
      <c r="R634" s="8" t="e">
        <f>IF(#REF!&lt;&gt;#REF!,COUNTIFS($K$112:$K$1378,$K$112,#REF!,#REF!),"")</f>
        <v>#REF!</v>
      </c>
      <c r="S634" s="8" t="e">
        <f>IF(AND(#REF!&lt;&gt;#REF!,#REF!=#REF!,M634="positive",M635="negative"),1,"")</f>
        <v>#REF!</v>
      </c>
      <c r="T634" s="8" t="e">
        <f>IF(AND(#REF!=#REF!,K:K="stroke",M:M="positive",S634&lt;&gt;"1"),1,"")</f>
        <v>#REF!</v>
      </c>
      <c r="U634" s="8" t="e">
        <f>IF((AND(R634&lt;&gt;"",W634&lt;&gt;1,K:K="stroke",M:M="negative",#REF!=#REF!)),IF(W634&lt;&gt;0,"",1),"")</f>
        <v>#REF!</v>
      </c>
      <c r="V634" s="8" t="e">
        <f t="shared" si="44"/>
        <v>#REF!</v>
      </c>
      <c r="W634" s="8" t="e">
        <f>IF(#REF!&lt;&gt;#REF!,COUNTIFS($K$112:$K$1378,"up",#REF!,#REF!),"")</f>
        <v>#REF!</v>
      </c>
      <c r="X634" s="8" t="e">
        <f>IF(#REF!&lt;&gt;#REF!,COUNTIFS($K$112:$K$1378,"SRS",#REF!,#REF!),"")</f>
        <v>#REF!</v>
      </c>
      <c r="Y634" s="8" t="e">
        <f>IF(R634&lt;&gt;"",IF(R634=1,"",COUNTIFS($O$112:$O$1378,"&gt;40",#REF!,#REF!)),"")</f>
        <v>#REF!</v>
      </c>
      <c r="Z634" s="4"/>
      <c r="AA634" s="4"/>
      <c r="AB634" s="4"/>
      <c r="AC634" s="4"/>
      <c r="AD634" s="4"/>
      <c r="AE634" s="4"/>
      <c r="AF634" s="4"/>
      <c r="AG634" s="4"/>
      <c r="AH634" s="4"/>
    </row>
    <row r="635" spans="1:34" x14ac:dyDescent="0.25">
      <c r="A635" s="4">
        <f t="shared" si="41"/>
        <v>59102</v>
      </c>
      <c r="B635" s="33" t="str">
        <f t="shared" si="42"/>
        <v>2017112416252</v>
      </c>
      <c r="C635" s="4" t="str">
        <f t="shared" si="43"/>
        <v>20171124</v>
      </c>
      <c r="D635" s="4">
        <v>2017</v>
      </c>
      <c r="E635" s="4">
        <v>11</v>
      </c>
      <c r="F635" s="4">
        <v>24</v>
      </c>
      <c r="G635" s="4">
        <v>16</v>
      </c>
      <c r="H635" s="4">
        <v>25</v>
      </c>
      <c r="I635" s="4">
        <v>2</v>
      </c>
      <c r="J635" s="4">
        <v>461</v>
      </c>
      <c r="K635" s="4" t="s">
        <v>37</v>
      </c>
      <c r="L635" s="8" t="e">
        <f>IF(#REF!=#REF!,IF(K635="Stroke",IF(K636="Stroke",IF((J636-J635)&lt;0,1000+J636-J635,J636-J635),""),""),"")</f>
        <v>#REF!</v>
      </c>
      <c r="M635" s="4" t="s">
        <v>21</v>
      </c>
      <c r="N635" s="4" t="s">
        <v>27</v>
      </c>
      <c r="O635" s="4">
        <v>152</v>
      </c>
      <c r="P635" s="8" t="e">
        <f>IF(#REF!=#REF!,IF(K635="Stroke",IF(K636="Stroke",IF(#REF!=#REF!,IF(Q635=Q636,IF((J636-J635)&lt;0,1000+J636-J635-O635,J636-J635-O635),""),""),""),""),"")</f>
        <v>#REF!</v>
      </c>
      <c r="Q635" s="4">
        <v>2</v>
      </c>
      <c r="R635" s="8" t="e">
        <f>IF(#REF!&lt;&gt;#REF!,COUNTIFS($K$112:$K$1378,$K$112,#REF!,#REF!),"")</f>
        <v>#REF!</v>
      </c>
      <c r="S635" s="8" t="e">
        <f>IF(AND(#REF!&lt;&gt;#REF!,#REF!=#REF!,M635="positive",M636="negative"),1,"")</f>
        <v>#REF!</v>
      </c>
      <c r="T635" s="8" t="e">
        <f>IF(AND(#REF!=#REF!,K:K="stroke",M:M="positive",S635&lt;&gt;"1"),1,"")</f>
        <v>#REF!</v>
      </c>
      <c r="U635" s="8" t="e">
        <f>IF((AND(R635&lt;&gt;"",W635&lt;&gt;1,K:K="stroke",M:M="negative",#REF!=#REF!)),IF(W635&lt;&gt;0,"",1),"")</f>
        <v>#REF!</v>
      </c>
      <c r="V635" s="8" t="e">
        <f t="shared" si="44"/>
        <v>#REF!</v>
      </c>
      <c r="W635" s="8" t="e">
        <f>IF(#REF!&lt;&gt;#REF!,COUNTIFS($K$112:$K$1378,"up",#REF!,#REF!),"")</f>
        <v>#REF!</v>
      </c>
      <c r="X635" s="8" t="e">
        <f>IF(#REF!&lt;&gt;#REF!,COUNTIFS($K$112:$K$1378,"SRS",#REF!,#REF!),"")</f>
        <v>#REF!</v>
      </c>
      <c r="Y635" s="8" t="e">
        <f>IF(R635&lt;&gt;"",IF(R635=1,"",COUNTIFS($O$112:$O$1378,"&gt;40",#REF!,#REF!)),"")</f>
        <v>#REF!</v>
      </c>
    </row>
    <row r="636" spans="1:34" x14ac:dyDescent="0.25">
      <c r="A636" s="4">
        <f t="shared" si="41"/>
        <v>59102</v>
      </c>
      <c r="B636" s="33" t="str">
        <f t="shared" si="42"/>
        <v>2017112416252</v>
      </c>
      <c r="C636" s="4" t="str">
        <f t="shared" si="43"/>
        <v>20171124</v>
      </c>
      <c r="D636" s="4">
        <v>2017</v>
      </c>
      <c r="E636" s="4">
        <v>11</v>
      </c>
      <c r="F636" s="4">
        <v>24</v>
      </c>
      <c r="G636" s="4">
        <v>16</v>
      </c>
      <c r="H636" s="4">
        <v>25</v>
      </c>
      <c r="I636" s="4">
        <v>2</v>
      </c>
      <c r="J636" s="4">
        <v>464</v>
      </c>
      <c r="K636" s="4" t="s">
        <v>29</v>
      </c>
      <c r="L636" s="8" t="e">
        <f>IF(#REF!=#REF!,IF(K636="Stroke",IF(K637="Stroke",IF((J637-J636)&lt;0,1000+J637-J636,J637-J636),""),""),"")</f>
        <v>#REF!</v>
      </c>
      <c r="M636" s="4" t="s">
        <v>21</v>
      </c>
      <c r="N636" s="4" t="s">
        <v>27</v>
      </c>
      <c r="O636" s="4">
        <v>0</v>
      </c>
      <c r="P636" s="8" t="e">
        <f>IF(#REF!=#REF!,IF(K636="Stroke",IF(K637="Stroke",IF(#REF!=#REF!,IF(Q636=Q637,IF((J637-J636)&lt;0,1000+J637-J636-O636,J637-J636-O636),""),""),""),""),"")</f>
        <v>#REF!</v>
      </c>
      <c r="Q636" s="4">
        <v>2</v>
      </c>
      <c r="R636" s="8" t="e">
        <f>IF(#REF!&lt;&gt;#REF!,COUNTIFS($K$112:$K$1378,$K$112,#REF!,#REF!),"")</f>
        <v>#REF!</v>
      </c>
      <c r="S636" s="8" t="e">
        <f>IF(AND(#REF!&lt;&gt;#REF!,#REF!=#REF!,M636="positive",M637="negative"),1,"")</f>
        <v>#REF!</v>
      </c>
      <c r="T636" s="8" t="e">
        <f>IF(AND(#REF!=#REF!,K:K="stroke",M:M="positive",S636&lt;&gt;"1"),1,"")</f>
        <v>#REF!</v>
      </c>
      <c r="U636" s="8" t="e">
        <f>IF((AND(R636&lt;&gt;"",W636&lt;&gt;1,K:K="stroke",M:M="negative",#REF!=#REF!)),IF(W636&lt;&gt;0,"",1),"")</f>
        <v>#REF!</v>
      </c>
      <c r="V636" s="8" t="e">
        <f t="shared" si="44"/>
        <v>#REF!</v>
      </c>
      <c r="W636" s="8" t="e">
        <f>IF(#REF!&lt;&gt;#REF!,COUNTIFS($K$112:$K$1378,"up",#REF!,#REF!),"")</f>
        <v>#REF!</v>
      </c>
      <c r="X636" s="8" t="e">
        <f>IF(#REF!&lt;&gt;#REF!,COUNTIFS($K$112:$K$1378,"SRS",#REF!,#REF!),"")</f>
        <v>#REF!</v>
      </c>
      <c r="Y636" s="8" t="e">
        <f>IF(R636&lt;&gt;"",IF(R636=1,"",COUNTIFS($O$112:$O$1378,"&gt;40",#REF!,#REF!)),"")</f>
        <v>#REF!</v>
      </c>
    </row>
    <row r="637" spans="1:34" x14ac:dyDescent="0.25">
      <c r="A637" s="7">
        <f t="shared" si="41"/>
        <v>60080</v>
      </c>
      <c r="B637" s="11" t="str">
        <f t="shared" si="42"/>
        <v>20171124164120</v>
      </c>
      <c r="C637" s="7" t="str">
        <f t="shared" si="43"/>
        <v>20171124</v>
      </c>
      <c r="D637" s="7">
        <v>2017</v>
      </c>
      <c r="E637" s="7">
        <v>11</v>
      </c>
      <c r="F637" s="7">
        <v>24</v>
      </c>
      <c r="G637" s="7">
        <v>16</v>
      </c>
      <c r="H637" s="7">
        <v>41</v>
      </c>
      <c r="I637" s="7">
        <v>20</v>
      </c>
      <c r="J637" s="7">
        <v>650</v>
      </c>
      <c r="K637" s="7" t="s">
        <v>37</v>
      </c>
      <c r="L637" s="7" t="e">
        <f>IF(#REF!=#REF!,IF(K637="Stroke",IF(K638="Stroke",IF((J638-J637)&lt;0,1000+J638-J637,J638-J637),""),""),"")</f>
        <v>#REF!</v>
      </c>
      <c r="M637" s="7" t="s">
        <v>21</v>
      </c>
      <c r="N637" s="7" t="s">
        <v>27</v>
      </c>
      <c r="O637" s="7">
        <v>5</v>
      </c>
      <c r="P637" s="7" t="e">
        <f>IF(#REF!=#REF!,IF(K637="Stroke",IF(K638="Stroke",IF(#REF!=#REF!,IF(Q637=Q638,IF((J638-J637)&lt;0,1000+J638-J637-O637,J638-J637-O637),""),""),""),""),"")</f>
        <v>#REF!</v>
      </c>
      <c r="Q637" s="7">
        <v>1</v>
      </c>
      <c r="R637" s="7" t="e">
        <f>IF(#REF!&lt;&gt;#REF!,COUNTIFS($K$112:$K$1378,$K$112,#REF!,#REF!),"")</f>
        <v>#REF!</v>
      </c>
      <c r="S637" s="7" t="e">
        <f>IF(AND(#REF!&lt;&gt;#REF!,#REF!=#REF!,M637="positive",M638="negative"),1,"")</f>
        <v>#REF!</v>
      </c>
      <c r="T637" s="7" t="e">
        <f>IF(AND(#REF!=#REF!,K:K="stroke",M:M="positive",S637&lt;&gt;"1"),1,"")</f>
        <v>#REF!</v>
      </c>
      <c r="U637" s="7" t="e">
        <f>IF((AND(R637&lt;&gt;"",W637&lt;&gt;1,K:K="stroke",M:M="negative",#REF!=#REF!)),IF(W637&lt;&gt;0,"",1),"")</f>
        <v>#REF!</v>
      </c>
      <c r="V637" s="7" t="e">
        <f t="shared" si="44"/>
        <v>#REF!</v>
      </c>
      <c r="W637" s="7" t="e">
        <f>IF(#REF!&lt;&gt;#REF!,COUNTIFS($K$112:$K$1378,"up",#REF!,#REF!),"")</f>
        <v>#REF!</v>
      </c>
      <c r="X637" s="7" t="e">
        <f>IF(#REF!&lt;&gt;#REF!,COUNTIFS($K$112:$K$1378,"SRS",#REF!,#REF!),"")</f>
        <v>#REF!</v>
      </c>
      <c r="Y637" s="7" t="e">
        <f>IF(R637&lt;&gt;"",IF(R637=1,"",COUNTIFS($O$112:$O$1378,"&gt;40",#REF!,#REF!)),"")</f>
        <v>#REF!</v>
      </c>
      <c r="Z637" s="7" t="s">
        <v>85</v>
      </c>
      <c r="AA637" s="7"/>
      <c r="AB637" s="7"/>
      <c r="AC637" s="7"/>
      <c r="AD637" s="7"/>
      <c r="AE637" s="7"/>
      <c r="AF637" s="7"/>
      <c r="AG637" s="7"/>
      <c r="AH637" s="7"/>
    </row>
    <row r="638" spans="1:34" x14ac:dyDescent="0.25">
      <c r="A638" s="7">
        <f t="shared" si="41"/>
        <v>61243</v>
      </c>
      <c r="B638" s="11" t="str">
        <f t="shared" si="42"/>
        <v>2017112417043</v>
      </c>
      <c r="C638" s="7" t="str">
        <f t="shared" si="43"/>
        <v>20171124</v>
      </c>
      <c r="D638" s="7">
        <v>2017</v>
      </c>
      <c r="E638" s="7">
        <v>11</v>
      </c>
      <c r="F638" s="7">
        <v>24</v>
      </c>
      <c r="G638" s="7">
        <v>17</v>
      </c>
      <c r="H638" s="7">
        <v>0</v>
      </c>
      <c r="I638" s="7">
        <v>43</v>
      </c>
      <c r="J638" s="7">
        <v>272</v>
      </c>
      <c r="K638" s="7" t="s">
        <v>44</v>
      </c>
      <c r="L638" s="7" t="e">
        <f>IF(#REF!=#REF!,IF(K638="Stroke",IF(K639="Stroke",IF((J639-J638)&lt;0,1000+J639-J638,J639-J638),""),""),"")</f>
        <v>#REF!</v>
      </c>
      <c r="M638" s="7" t="s">
        <v>21</v>
      </c>
      <c r="N638" s="7" t="s">
        <v>27</v>
      </c>
      <c r="O638" s="7">
        <v>990</v>
      </c>
      <c r="P638" s="7" t="e">
        <f>IF(#REF!=#REF!,IF(K638="Stroke",IF(K639="Stroke",IF(#REF!=#REF!,IF(Q638=Q639,IF((J639-J638)&lt;0,1000+J639-J638-O638,J639-J638-O638),""),""),""),""),"")</f>
        <v>#REF!</v>
      </c>
      <c r="Q638" s="7">
        <v>1</v>
      </c>
      <c r="R638" s="7" t="e">
        <f>IF(#REF!&lt;&gt;#REF!,COUNTIFS($K$112:$K$1378,$K$112,#REF!,#REF!),"")</f>
        <v>#REF!</v>
      </c>
      <c r="S638" s="7" t="e">
        <f>IF(AND(#REF!&lt;&gt;#REF!,#REF!=#REF!,M638="positive",M639="negative"),1,"")</f>
        <v>#REF!</v>
      </c>
      <c r="T638" s="7" t="e">
        <f>IF(AND(#REF!=#REF!,K:K="stroke",M:M="positive",S638&lt;&gt;"1"),1,"")</f>
        <v>#REF!</v>
      </c>
      <c r="U638" s="7" t="e">
        <f>IF((AND(R638&lt;&gt;"",W638&lt;&gt;1,K:K="stroke",M:M="negative",#REF!=#REF!)),IF(W638&lt;&gt;0,"",1),"")</f>
        <v>#REF!</v>
      </c>
      <c r="V638" s="7" t="e">
        <f t="shared" si="44"/>
        <v>#REF!</v>
      </c>
      <c r="W638" s="7" t="e">
        <f>IF(#REF!&lt;&gt;#REF!,COUNTIFS($K$112:$K$1378,"up",#REF!,#REF!),"")</f>
        <v>#REF!</v>
      </c>
      <c r="X638" s="7" t="e">
        <f>IF(#REF!&lt;&gt;#REF!,COUNTIFS($K$112:$K$1378,"SRS",#REF!,#REF!),"")</f>
        <v>#REF!</v>
      </c>
      <c r="Y638" s="7" t="e">
        <f>IF(R638&lt;&gt;"",IF(R638=1,"",COUNTIFS($O$112:$O$1378,"&gt;40",#REF!,#REF!)),"")</f>
        <v>#REF!</v>
      </c>
      <c r="Z638" s="7" t="s">
        <v>45</v>
      </c>
      <c r="AA638" s="7"/>
      <c r="AB638" s="7"/>
      <c r="AC638" s="7"/>
      <c r="AD638" s="7"/>
      <c r="AE638" s="7"/>
      <c r="AF638" s="7"/>
      <c r="AG638" s="7"/>
      <c r="AH638" s="7"/>
    </row>
    <row r="639" spans="1:34" s="7" customFormat="1" x14ac:dyDescent="0.25">
      <c r="A639" s="16">
        <f t="shared" si="41"/>
        <v>61243</v>
      </c>
      <c r="B639" s="18" t="str">
        <f t="shared" si="42"/>
        <v>2017112417043</v>
      </c>
      <c r="C639" s="16" t="str">
        <f t="shared" si="43"/>
        <v>20171124</v>
      </c>
      <c r="D639" s="16">
        <v>2017</v>
      </c>
      <c r="E639" s="16">
        <v>11</v>
      </c>
      <c r="F639" s="16">
        <v>24</v>
      </c>
      <c r="G639" s="16">
        <v>17</v>
      </c>
      <c r="H639" s="16">
        <v>0</v>
      </c>
      <c r="I639" s="16">
        <v>43</v>
      </c>
      <c r="J639" s="16">
        <v>461</v>
      </c>
      <c r="K639" s="16" t="s">
        <v>78</v>
      </c>
      <c r="L639" s="8" t="e">
        <f>IF(#REF!=#REF!,IF(K639="Stroke",IF(K640="Stroke",IF((J640-J639)&lt;0,1000+J640-J639,J640-J639),""),""),"")</f>
        <v>#REF!</v>
      </c>
      <c r="M639" s="16" t="s">
        <v>21</v>
      </c>
      <c r="N639" s="16" t="s">
        <v>27</v>
      </c>
      <c r="O639" s="16">
        <v>0</v>
      </c>
      <c r="P639" s="8" t="e">
        <f>IF(#REF!=#REF!,IF(K639="Stroke",IF(K640="Stroke",IF(#REF!=#REF!,IF(Q639=Q640,IF((J640-J639)&lt;0,1000+J640-J639-O639,J640-J639-O639),""),""),""),""),"")</f>
        <v>#REF!</v>
      </c>
      <c r="Q639" s="16"/>
      <c r="R639" s="8" t="e">
        <f>IF(#REF!&lt;&gt;#REF!,COUNTIFS($K$112:$K$1378,$K$112,#REF!,#REF!),"")</f>
        <v>#REF!</v>
      </c>
      <c r="S639" s="8" t="e">
        <f>IF(AND(#REF!&lt;&gt;#REF!,#REF!=#REF!,M639="positive",M640="negative"),1,"")</f>
        <v>#REF!</v>
      </c>
      <c r="T639" s="8" t="e">
        <f>IF(AND(#REF!=#REF!,K:K="stroke",M:M="positive",S639&lt;&gt;"1"),1,"")</f>
        <v>#REF!</v>
      </c>
      <c r="U639" s="8" t="e">
        <f>IF((AND(R639&lt;&gt;"",W639&lt;&gt;1,K:K="stroke",M:M="negative",#REF!=#REF!)),IF(W639&lt;&gt;0,"",1),"")</f>
        <v>#REF!</v>
      </c>
      <c r="V639" s="8" t="e">
        <f t="shared" si="44"/>
        <v>#REF!</v>
      </c>
      <c r="W639" s="8" t="e">
        <f>IF(#REF!&lt;&gt;#REF!,COUNTIFS($K$112:$K$1378,"up",#REF!,#REF!),"")</f>
        <v>#REF!</v>
      </c>
      <c r="X639" s="8" t="e">
        <f>IF(#REF!&lt;&gt;#REF!,COUNTIFS($K$112:$K$1378,"SRS",#REF!,#REF!),"")</f>
        <v>#REF!</v>
      </c>
      <c r="Y639" s="8" t="e">
        <f>IF(R639&lt;&gt;"",IF(R639=1,"",COUNTIFS($O$112:$O$1378,"&gt;40",#REF!,#REF!)),"")</f>
        <v>#REF!</v>
      </c>
      <c r="Z639" s="16"/>
      <c r="AA639" s="16"/>
      <c r="AB639" s="16"/>
      <c r="AC639" s="16"/>
      <c r="AD639" s="16"/>
      <c r="AE639" s="16"/>
      <c r="AF639" s="16"/>
      <c r="AG639" s="16"/>
      <c r="AH639" s="16"/>
    </row>
    <row r="640" spans="1:34" x14ac:dyDescent="0.25">
      <c r="A640" s="16">
        <f t="shared" si="41"/>
        <v>61243</v>
      </c>
      <c r="B640" s="18" t="str">
        <f t="shared" si="42"/>
        <v>2017112417043</v>
      </c>
      <c r="C640" s="16" t="str">
        <f t="shared" si="43"/>
        <v>20171124</v>
      </c>
      <c r="D640" s="16">
        <v>2017</v>
      </c>
      <c r="E640" s="16">
        <v>11</v>
      </c>
      <c r="F640" s="16">
        <v>24</v>
      </c>
      <c r="G640" s="16">
        <v>17</v>
      </c>
      <c r="H640" s="16">
        <v>0</v>
      </c>
      <c r="I640" s="16">
        <v>43</v>
      </c>
      <c r="J640" s="16">
        <v>488</v>
      </c>
      <c r="K640" s="32" t="s">
        <v>47</v>
      </c>
      <c r="L640" s="8" t="e">
        <f>IF(#REF!=#REF!,IF(K640="Stroke",IF(K641="Stroke",IF((J641-J640)&lt;0,1000+J641-J640,J641-J640),""),""),"")</f>
        <v>#REF!</v>
      </c>
      <c r="M640" s="16" t="s">
        <v>21</v>
      </c>
      <c r="N640" s="16" t="s">
        <v>27</v>
      </c>
      <c r="O640" s="16">
        <v>0</v>
      </c>
      <c r="P640" s="8" t="e">
        <f>IF(#REF!=#REF!,IF(K640="Stroke",IF(K641="Stroke",IF(#REF!=#REF!,IF(Q640=Q641,IF((J641-J640)&lt;0,1000+J641-J640-O640,J641-J640-O640),""),""),""),""),"")</f>
        <v>#REF!</v>
      </c>
      <c r="Q640" s="16">
        <v>1</v>
      </c>
      <c r="R640" s="8" t="e">
        <f>IF(#REF!&lt;&gt;#REF!,COUNTIFS($K$112:$K$1378,$K$112,#REF!,#REF!),"")</f>
        <v>#REF!</v>
      </c>
      <c r="S640" s="8" t="e">
        <f>IF(AND(#REF!&lt;&gt;#REF!,#REF!=#REF!,M640="positive",M641="negative"),1,"")</f>
        <v>#REF!</v>
      </c>
      <c r="T640" s="8" t="e">
        <f>IF(AND(#REF!=#REF!,K:K="stroke",M:M="positive",S640&lt;&gt;"1"),1,"")</f>
        <v>#REF!</v>
      </c>
      <c r="U640" s="8" t="e">
        <f>IF((AND(R640&lt;&gt;"",W640&lt;&gt;1,K:K="stroke",M:M="negative",#REF!=#REF!)),IF(W640&lt;&gt;0,"",1),"")</f>
        <v>#REF!</v>
      </c>
      <c r="V640" s="8" t="e">
        <f t="shared" si="44"/>
        <v>#REF!</v>
      </c>
      <c r="W640" s="8" t="e">
        <f>IF(#REF!&lt;&gt;#REF!,COUNTIFS($K$112:$K$1378,"up",#REF!,#REF!),"")</f>
        <v>#REF!</v>
      </c>
      <c r="X640" s="8" t="e">
        <f>IF(#REF!&lt;&gt;#REF!,COUNTIFS($K$112:$K$1378,"SRS",#REF!,#REF!),"")</f>
        <v>#REF!</v>
      </c>
      <c r="Y640" s="8" t="e">
        <f>IF(R640&lt;&gt;"",IF(R640=1,"",COUNTIFS($O$112:$O$1378,"&gt;40",#REF!,#REF!)),"")</f>
        <v>#REF!</v>
      </c>
      <c r="Z640" s="16"/>
      <c r="AA640" s="16"/>
      <c r="AB640" s="16"/>
      <c r="AC640" s="16"/>
      <c r="AD640" s="16"/>
      <c r="AE640" s="16"/>
      <c r="AF640" s="16"/>
      <c r="AG640" s="16"/>
      <c r="AH640" s="16"/>
    </row>
    <row r="641" spans="1:34" x14ac:dyDescent="0.25">
      <c r="A641" s="16">
        <f t="shared" ref="A641:A704" si="45">I641+(H641*60)+(G641*3600)</f>
        <v>61243</v>
      </c>
      <c r="B641" s="18" t="str">
        <f t="shared" ref="B641:B704" si="46">CONCATENATE(D641,E641,F641,G641,H641,I641)</f>
        <v>2017112417043</v>
      </c>
      <c r="C641" s="16" t="str">
        <f t="shared" si="43"/>
        <v>20171124</v>
      </c>
      <c r="D641" s="16">
        <v>2017</v>
      </c>
      <c r="E641" s="16">
        <v>11</v>
      </c>
      <c r="F641" s="16">
        <v>24</v>
      </c>
      <c r="G641" s="16">
        <v>17</v>
      </c>
      <c r="H641" s="16">
        <v>0</v>
      </c>
      <c r="I641" s="16">
        <v>43</v>
      </c>
      <c r="J641" s="16">
        <v>500</v>
      </c>
      <c r="K641" s="32" t="s">
        <v>47</v>
      </c>
      <c r="L641" s="8" t="e">
        <f>IF(#REF!=#REF!,IF(K641="Stroke",IF(K642="Stroke",IF((J642-J641)&lt;0,1000+J642-J641,J642-J641),""),""),"")</f>
        <v>#REF!</v>
      </c>
      <c r="M641" s="16" t="s">
        <v>21</v>
      </c>
      <c r="N641" s="16" t="s">
        <v>27</v>
      </c>
      <c r="O641" s="16">
        <v>0</v>
      </c>
      <c r="P641" s="8" t="e">
        <f>IF(#REF!=#REF!,IF(K641="Stroke",IF(K642="Stroke",IF(#REF!=#REF!,IF(Q641=Q642,IF((J642-J641)&lt;0,1000+J642-J641-O641,J642-J641-O641),""),""),""),""),"")</f>
        <v>#REF!</v>
      </c>
      <c r="Q641" s="16">
        <v>1</v>
      </c>
      <c r="R641" s="8" t="e">
        <f>IF(#REF!&lt;&gt;#REF!,COUNTIFS($K$112:$K$1378,$K$112,#REF!,#REF!),"")</f>
        <v>#REF!</v>
      </c>
      <c r="S641" s="8" t="e">
        <f>IF(AND(#REF!&lt;&gt;#REF!,#REF!=#REF!,M641="positive",M642="negative"),1,"")</f>
        <v>#REF!</v>
      </c>
      <c r="T641" s="8" t="e">
        <f>IF(AND(#REF!=#REF!,K:K="stroke",M:M="positive",S641&lt;&gt;"1"),1,"")</f>
        <v>#REF!</v>
      </c>
      <c r="U641" s="8" t="e">
        <f>IF((AND(R641&lt;&gt;"",W641&lt;&gt;1,K:K="stroke",M:M="negative",#REF!=#REF!)),IF(W641&lt;&gt;0,"",1),"")</f>
        <v>#REF!</v>
      </c>
      <c r="V641" s="8" t="e">
        <f t="shared" si="44"/>
        <v>#REF!</v>
      </c>
      <c r="W641" s="8" t="e">
        <f>IF(#REF!&lt;&gt;#REF!,COUNTIFS($K$112:$K$1378,"up",#REF!,#REF!),"")</f>
        <v>#REF!</v>
      </c>
      <c r="X641" s="8" t="e">
        <f>IF(#REF!&lt;&gt;#REF!,COUNTIFS($K$112:$K$1378,"SRS",#REF!,#REF!),"")</f>
        <v>#REF!</v>
      </c>
      <c r="Y641" s="8" t="e">
        <f>IF(R641&lt;&gt;"",IF(R641=1,"",COUNTIFS($O$112:$O$1378,"&gt;40",#REF!,#REF!)),"")</f>
        <v>#REF!</v>
      </c>
      <c r="Z641" s="16"/>
      <c r="AA641" s="16"/>
      <c r="AB641" s="16"/>
      <c r="AC641" s="16"/>
      <c r="AD641" s="16"/>
      <c r="AE641" s="16"/>
      <c r="AF641" s="16"/>
      <c r="AG641" s="16"/>
      <c r="AH641" s="16"/>
    </row>
    <row r="642" spans="1:34" x14ac:dyDescent="0.25">
      <c r="A642" s="16">
        <f t="shared" si="45"/>
        <v>61243</v>
      </c>
      <c r="B642" s="18" t="str">
        <f t="shared" si="46"/>
        <v>2017112417043</v>
      </c>
      <c r="C642" s="16" t="str">
        <f t="shared" si="43"/>
        <v>20171124</v>
      </c>
      <c r="D642" s="16">
        <v>2017</v>
      </c>
      <c r="E642" s="16">
        <v>11</v>
      </c>
      <c r="F642" s="16">
        <v>24</v>
      </c>
      <c r="G642" s="16">
        <v>17</v>
      </c>
      <c r="H642" s="16">
        <v>0</v>
      </c>
      <c r="I642" s="16">
        <v>43</v>
      </c>
      <c r="J642" s="16">
        <v>514</v>
      </c>
      <c r="K642" s="32" t="s">
        <v>47</v>
      </c>
      <c r="L642" s="8" t="e">
        <f>IF(#REF!=#REF!,IF(K642="Stroke",IF(K643="Stroke",IF((J643-J642)&lt;0,1000+J643-J642,J643-J642),""),""),"")</f>
        <v>#REF!</v>
      </c>
      <c r="M642" s="16" t="s">
        <v>21</v>
      </c>
      <c r="N642" s="16" t="s">
        <v>27</v>
      </c>
      <c r="O642" s="16">
        <v>0</v>
      </c>
      <c r="P642" s="8" t="e">
        <f>IF(#REF!=#REF!,IF(K642="Stroke",IF(K643="Stroke",IF(#REF!=#REF!,IF(Q642=Q643,IF((J643-J642)&lt;0,1000+J643-J642-O642,J643-J642-O642),""),""),""),""),"")</f>
        <v>#REF!</v>
      </c>
      <c r="Q642" s="16">
        <v>1</v>
      </c>
      <c r="R642" s="8" t="e">
        <f>IF(#REF!&lt;&gt;#REF!,COUNTIFS($K$112:$K$1378,$K$112,#REF!,#REF!),"")</f>
        <v>#REF!</v>
      </c>
      <c r="S642" s="8" t="e">
        <f>IF(AND(#REF!&lt;&gt;#REF!,#REF!=#REF!,M642="positive",M643="negative"),1,"")</f>
        <v>#REF!</v>
      </c>
      <c r="T642" s="8" t="e">
        <f>IF(AND(#REF!=#REF!,K:K="stroke",M:M="positive",S642&lt;&gt;"1"),1,"")</f>
        <v>#REF!</v>
      </c>
      <c r="U642" s="8" t="e">
        <f>IF((AND(R642&lt;&gt;"",W642&lt;&gt;1,K:K="stroke",M:M="negative",#REF!=#REF!)),IF(W642&lt;&gt;0,"",1),"")</f>
        <v>#REF!</v>
      </c>
      <c r="V642" s="8" t="e">
        <f t="shared" si="44"/>
        <v>#REF!</v>
      </c>
      <c r="W642" s="8" t="e">
        <f>IF(#REF!&lt;&gt;#REF!,COUNTIFS($K$112:$K$1378,"up",#REF!,#REF!),"")</f>
        <v>#REF!</v>
      </c>
      <c r="X642" s="8" t="e">
        <f>IF(#REF!&lt;&gt;#REF!,COUNTIFS($K$112:$K$1378,"SRS",#REF!,#REF!),"")</f>
        <v>#REF!</v>
      </c>
      <c r="Y642" s="8" t="e">
        <f>IF(R642&lt;&gt;"",IF(R642=1,"",COUNTIFS($O$112:$O$1378,"&gt;40",#REF!,#REF!)),"")</f>
        <v>#REF!</v>
      </c>
      <c r="Z642" s="16"/>
      <c r="AA642" s="16"/>
      <c r="AB642" s="16"/>
      <c r="AC642" s="16"/>
      <c r="AD642" s="16"/>
      <c r="AE642" s="16"/>
      <c r="AF642" s="16"/>
      <c r="AG642" s="16"/>
      <c r="AH642" s="16"/>
    </row>
    <row r="643" spans="1:34" x14ac:dyDescent="0.25">
      <c r="A643" s="16">
        <f t="shared" si="45"/>
        <v>61243</v>
      </c>
      <c r="B643" s="18" t="str">
        <f t="shared" si="46"/>
        <v>2017112417043</v>
      </c>
      <c r="C643" s="16" t="str">
        <f t="shared" si="43"/>
        <v>20171124</v>
      </c>
      <c r="D643" s="16">
        <v>2017</v>
      </c>
      <c r="E643" s="16">
        <v>11</v>
      </c>
      <c r="F643" s="16">
        <v>24</v>
      </c>
      <c r="G643" s="16">
        <v>17</v>
      </c>
      <c r="H643" s="16">
        <v>0</v>
      </c>
      <c r="I643" s="16">
        <v>43</v>
      </c>
      <c r="J643" s="16">
        <v>545</v>
      </c>
      <c r="K643" s="32" t="s">
        <v>47</v>
      </c>
      <c r="L643" s="8" t="e">
        <f>IF(#REF!=#REF!,IF(K643="Stroke",IF(K644="Stroke",IF((J644-J643)&lt;0,1000+J644-J643,J644-J643),""),""),"")</f>
        <v>#REF!</v>
      </c>
      <c r="M643" s="16" t="s">
        <v>21</v>
      </c>
      <c r="N643" s="16" t="s">
        <v>27</v>
      </c>
      <c r="O643" s="16">
        <v>0</v>
      </c>
      <c r="P643" s="8" t="e">
        <f>IF(#REF!=#REF!,IF(K643="Stroke",IF(K644="Stroke",IF(#REF!=#REF!,IF(Q643=Q644,IF((J644-J643)&lt;0,1000+J644-J643-O643,J644-J643-O643),""),""),""),""),"")</f>
        <v>#REF!</v>
      </c>
      <c r="Q643" s="16">
        <v>1</v>
      </c>
      <c r="R643" s="8" t="e">
        <f>IF(#REF!&lt;&gt;#REF!,COUNTIFS($K$112:$K$1378,$K$112,#REF!,#REF!),"")</f>
        <v>#REF!</v>
      </c>
      <c r="S643" s="8" t="e">
        <f>IF(AND(#REF!&lt;&gt;#REF!,#REF!=#REF!,M643="positive",M644="negative"),1,"")</f>
        <v>#REF!</v>
      </c>
      <c r="T643" s="8" t="e">
        <f>IF(AND(#REF!=#REF!,K:K="stroke",M:M="positive",S643&lt;&gt;"1"),1,"")</f>
        <v>#REF!</v>
      </c>
      <c r="U643" s="8" t="e">
        <f>IF((AND(R643&lt;&gt;"",W643&lt;&gt;1,K:K="stroke",M:M="negative",#REF!=#REF!)),IF(W643&lt;&gt;0,"",1),"")</f>
        <v>#REF!</v>
      </c>
      <c r="V643" s="8" t="e">
        <f t="shared" si="44"/>
        <v>#REF!</v>
      </c>
      <c r="W643" s="8" t="e">
        <f>IF(#REF!&lt;&gt;#REF!,COUNTIFS($K$112:$K$1378,"up",#REF!,#REF!),"")</f>
        <v>#REF!</v>
      </c>
      <c r="X643" s="8" t="e">
        <f>IF(#REF!&lt;&gt;#REF!,COUNTIFS($K$112:$K$1378,"SRS",#REF!,#REF!),"")</f>
        <v>#REF!</v>
      </c>
      <c r="Y643" s="8" t="e">
        <f>IF(R643&lt;&gt;"",IF(R643=1,"",COUNTIFS($O$112:$O$1378,"&gt;40",#REF!,#REF!)),"")</f>
        <v>#REF!</v>
      </c>
      <c r="Z643" s="16"/>
      <c r="AA643" s="16"/>
      <c r="AB643" s="16"/>
      <c r="AC643" s="16"/>
      <c r="AD643" s="16"/>
      <c r="AE643" s="16"/>
      <c r="AF643" s="16"/>
      <c r="AG643" s="16"/>
      <c r="AH643" s="16"/>
    </row>
    <row r="644" spans="1:34" x14ac:dyDescent="0.25">
      <c r="A644" s="16">
        <f t="shared" si="45"/>
        <v>61243</v>
      </c>
      <c r="B644" s="18" t="str">
        <f t="shared" si="46"/>
        <v>2017112417043</v>
      </c>
      <c r="C644" s="16" t="str">
        <f t="shared" si="43"/>
        <v>20171124</v>
      </c>
      <c r="D644" s="16">
        <v>2017</v>
      </c>
      <c r="E644" s="16">
        <v>11</v>
      </c>
      <c r="F644" s="16">
        <v>24</v>
      </c>
      <c r="G644" s="16">
        <v>17</v>
      </c>
      <c r="H644" s="16">
        <v>0</v>
      </c>
      <c r="I644" s="16">
        <v>43</v>
      </c>
      <c r="J644" s="16">
        <v>561</v>
      </c>
      <c r="K644" s="32" t="s">
        <v>47</v>
      </c>
      <c r="L644" s="8" t="e">
        <f>IF(#REF!=#REF!,IF(K644="Stroke",IF(K645="Stroke",IF((J645-J644)&lt;0,1000+J645-J644,J645-J644),""),""),"")</f>
        <v>#REF!</v>
      </c>
      <c r="M644" s="16" t="s">
        <v>21</v>
      </c>
      <c r="N644" s="16" t="s">
        <v>27</v>
      </c>
      <c r="O644" s="16">
        <v>0</v>
      </c>
      <c r="P644" s="8" t="e">
        <f>IF(#REF!=#REF!,IF(K644="Stroke",IF(K645="Stroke",IF(#REF!=#REF!,IF(Q644=Q645,IF((J645-J644)&lt;0,1000+J645-J644-O644,J645-J644-O644),""),""),""),""),"")</f>
        <v>#REF!</v>
      </c>
      <c r="Q644" s="16">
        <v>1</v>
      </c>
      <c r="R644" s="8" t="e">
        <f>IF(#REF!&lt;&gt;#REF!,COUNTIFS($K$112:$K$1378,$K$112,#REF!,#REF!),"")</f>
        <v>#REF!</v>
      </c>
      <c r="S644" s="8" t="e">
        <f>IF(AND(#REF!&lt;&gt;#REF!,#REF!=#REF!,M644="positive",M645="negative"),1,"")</f>
        <v>#REF!</v>
      </c>
      <c r="T644" s="8" t="e">
        <f>IF(AND(#REF!=#REF!,K:K="stroke",M:M="positive",S644&lt;&gt;"1"),1,"")</f>
        <v>#REF!</v>
      </c>
      <c r="U644" s="8" t="e">
        <f>IF((AND(R644&lt;&gt;"",W644&lt;&gt;1,K:K="stroke",M:M="negative",#REF!=#REF!)),IF(W644&lt;&gt;0,"",1),"")</f>
        <v>#REF!</v>
      </c>
      <c r="V644" s="8" t="e">
        <f t="shared" si="44"/>
        <v>#REF!</v>
      </c>
      <c r="W644" s="8" t="e">
        <f>IF(#REF!&lt;&gt;#REF!,COUNTIFS($K$112:$K$1378,"up",#REF!,#REF!),"")</f>
        <v>#REF!</v>
      </c>
      <c r="X644" s="8" t="e">
        <f>IF(#REF!&lt;&gt;#REF!,COUNTIFS($K$112:$K$1378,"SRS",#REF!,#REF!),"")</f>
        <v>#REF!</v>
      </c>
      <c r="Y644" s="8" t="e">
        <f>IF(R644&lt;&gt;"",IF(R644=1,"",COUNTIFS($O$112:$O$1378,"&gt;40",#REF!,#REF!)),"")</f>
        <v>#REF!</v>
      </c>
      <c r="Z644" s="16"/>
      <c r="AA644" s="16"/>
      <c r="AB644" s="16"/>
      <c r="AC644" s="16"/>
      <c r="AD644" s="16"/>
      <c r="AE644" s="16"/>
      <c r="AF644" s="16"/>
      <c r="AG644" s="16"/>
      <c r="AH644" s="16"/>
    </row>
    <row r="645" spans="1:34" x14ac:dyDescent="0.25">
      <c r="A645" s="16">
        <f t="shared" si="45"/>
        <v>61243</v>
      </c>
      <c r="B645" s="18" t="str">
        <f t="shared" si="46"/>
        <v>2017112417043</v>
      </c>
      <c r="C645" s="16" t="str">
        <f t="shared" si="43"/>
        <v>20171124</v>
      </c>
      <c r="D645" s="16">
        <v>2017</v>
      </c>
      <c r="E645" s="16">
        <v>11</v>
      </c>
      <c r="F645" s="16">
        <v>24</v>
      </c>
      <c r="G645" s="16">
        <v>17</v>
      </c>
      <c r="H645" s="16">
        <v>0</v>
      </c>
      <c r="I645" s="16">
        <v>43</v>
      </c>
      <c r="J645" s="16">
        <v>655</v>
      </c>
      <c r="K645" s="32" t="s">
        <v>47</v>
      </c>
      <c r="L645" s="8" t="e">
        <f>IF(#REF!=#REF!,IF(K645="Stroke",IF(K646="Stroke",IF((J646-J645)&lt;0,1000+J646-J645,J646-J645),""),""),"")</f>
        <v>#REF!</v>
      </c>
      <c r="M645" s="16" t="s">
        <v>21</v>
      </c>
      <c r="N645" s="16" t="s">
        <v>27</v>
      </c>
      <c r="O645" s="16">
        <v>0</v>
      </c>
      <c r="P645" s="8" t="e">
        <f>IF(#REF!=#REF!,IF(K645="Stroke",IF(K646="Stroke",IF(#REF!=#REF!,IF(Q645=Q646,IF((J646-J645)&lt;0,1000+J646-J645-O645,J646-J645-O645),""),""),""),""),"")</f>
        <v>#REF!</v>
      </c>
      <c r="Q645" s="16">
        <v>1</v>
      </c>
      <c r="R645" s="8" t="e">
        <f>IF(#REF!&lt;&gt;#REF!,COUNTIFS($K$112:$K$1378,$K$112,#REF!,#REF!),"")</f>
        <v>#REF!</v>
      </c>
      <c r="S645" s="8" t="e">
        <f>IF(AND(#REF!&lt;&gt;#REF!,#REF!=#REF!,M645="positive",M646="negative"),1,"")</f>
        <v>#REF!</v>
      </c>
      <c r="T645" s="8" t="e">
        <f>IF(AND(#REF!=#REF!,K:K="stroke",M:M="positive",S645&lt;&gt;"1"),1,"")</f>
        <v>#REF!</v>
      </c>
      <c r="U645" s="8" t="e">
        <f>IF((AND(R645&lt;&gt;"",W645&lt;&gt;1,K:K="stroke",M:M="negative",#REF!=#REF!)),IF(W645&lt;&gt;0,"",1),"")</f>
        <v>#REF!</v>
      </c>
      <c r="V645" s="8" t="e">
        <f t="shared" si="44"/>
        <v>#REF!</v>
      </c>
      <c r="W645" s="8" t="e">
        <f>IF(#REF!&lt;&gt;#REF!,COUNTIFS($K$112:$K$1378,"up",#REF!,#REF!),"")</f>
        <v>#REF!</v>
      </c>
      <c r="X645" s="8" t="e">
        <f>IF(#REF!&lt;&gt;#REF!,COUNTIFS($K$112:$K$1378,"SRS",#REF!,#REF!),"")</f>
        <v>#REF!</v>
      </c>
      <c r="Y645" s="8" t="e">
        <f>IF(R645&lt;&gt;"",IF(R645=1,"",COUNTIFS($O$112:$O$1378,"&gt;40",#REF!,#REF!)),"")</f>
        <v>#REF!</v>
      </c>
      <c r="Z645" s="16"/>
      <c r="AA645" s="16"/>
      <c r="AB645" s="16"/>
      <c r="AC645" s="16"/>
      <c r="AD645" s="16"/>
      <c r="AE645" s="16"/>
      <c r="AF645" s="16"/>
      <c r="AG645" s="16"/>
      <c r="AH645" s="16"/>
    </row>
    <row r="646" spans="1:34" x14ac:dyDescent="0.25">
      <c r="A646" s="7">
        <f t="shared" si="45"/>
        <v>61288</v>
      </c>
      <c r="B646" s="11" t="str">
        <f t="shared" si="46"/>
        <v>2017112417128</v>
      </c>
      <c r="C646" s="7" t="str">
        <f t="shared" si="43"/>
        <v>20171124</v>
      </c>
      <c r="D646" s="7">
        <v>2017</v>
      </c>
      <c r="E646" s="7">
        <v>11</v>
      </c>
      <c r="F646" s="7">
        <v>24</v>
      </c>
      <c r="G646" s="7">
        <v>17</v>
      </c>
      <c r="H646" s="7">
        <v>1</v>
      </c>
      <c r="I646" s="7">
        <v>28</v>
      </c>
      <c r="J646" s="7">
        <v>803</v>
      </c>
      <c r="K646" s="7" t="s">
        <v>44</v>
      </c>
      <c r="L646" s="7" t="e">
        <f>IF(#REF!=#REF!,IF(K646="Stroke",IF(K647="Stroke",IF((J647-J646)&lt;0,1000+J647-J646,J647-J646),""),""),"")</f>
        <v>#REF!</v>
      </c>
      <c r="M646" s="7" t="s">
        <v>21</v>
      </c>
      <c r="N646" s="7" t="s">
        <v>27</v>
      </c>
      <c r="O646" s="7">
        <v>451</v>
      </c>
      <c r="P646" s="7" t="e">
        <f>IF(#REF!=#REF!,IF(K646="Stroke",IF(K647="Stroke",IF(#REF!=#REF!,IF(Q646=Q647,IF((J647-J646)&lt;0,1000+J647-J646-O646,J647-J646-O646),""),""),""),""),"")</f>
        <v>#REF!</v>
      </c>
      <c r="Q646" s="7">
        <v>1</v>
      </c>
      <c r="R646" s="7" t="e">
        <f>IF(#REF!&lt;&gt;#REF!,COUNTIFS($K$112:$K$1378,$K$112,#REF!,#REF!),"")</f>
        <v>#REF!</v>
      </c>
      <c r="S646" s="7" t="e">
        <f>IF(AND(#REF!&lt;&gt;#REF!,#REF!=#REF!,M646="positive",M647="negative"),1,"")</f>
        <v>#REF!</v>
      </c>
      <c r="T646" s="7" t="e">
        <f>IF(AND(#REF!=#REF!,K:K="stroke",M:M="positive",S646&lt;&gt;"1"),1,"")</f>
        <v>#REF!</v>
      </c>
      <c r="U646" s="7" t="e">
        <f>IF((AND(R646&lt;&gt;"",W646&lt;&gt;1,K:K="stroke",M:M="negative",#REF!=#REF!)),IF(W646&lt;&gt;0,"",1),"")</f>
        <v>#REF!</v>
      </c>
      <c r="V646" s="7" t="e">
        <f t="shared" si="44"/>
        <v>#REF!</v>
      </c>
      <c r="W646" s="7" t="e">
        <f>IF(#REF!&lt;&gt;#REF!,COUNTIFS($K$112:$K$1378,"up",#REF!,#REF!),"")</f>
        <v>#REF!</v>
      </c>
      <c r="X646" s="7" t="e">
        <f>IF(#REF!&lt;&gt;#REF!,COUNTIFS($K$112:$K$1378,"SRS",#REF!,#REF!),"")</f>
        <v>#REF!</v>
      </c>
      <c r="Y646" s="7" t="e">
        <f>IF(R646&lt;&gt;"",IF(R646=1,"",COUNTIFS($O$112:$O$1378,"&gt;40",#REF!,#REF!)),"")</f>
        <v>#REF!</v>
      </c>
      <c r="Z646" s="7" t="s">
        <v>45</v>
      </c>
      <c r="AA646" s="7"/>
      <c r="AB646" s="7"/>
      <c r="AC646" s="7"/>
      <c r="AD646" s="7"/>
      <c r="AE646" s="7"/>
      <c r="AF646" s="7"/>
      <c r="AG646" s="7"/>
      <c r="AH646" s="7"/>
    </row>
    <row r="647" spans="1:34" x14ac:dyDescent="0.25">
      <c r="A647" s="16">
        <f t="shared" si="45"/>
        <v>61288</v>
      </c>
      <c r="B647" s="18" t="str">
        <f t="shared" si="46"/>
        <v>2017112417128</v>
      </c>
      <c r="C647" s="16" t="str">
        <f t="shared" si="43"/>
        <v>20171124</v>
      </c>
      <c r="D647" s="16">
        <v>2017</v>
      </c>
      <c r="E647" s="16">
        <v>11</v>
      </c>
      <c r="F647" s="16">
        <v>24</v>
      </c>
      <c r="G647" s="16">
        <v>17</v>
      </c>
      <c r="H647" s="16">
        <v>1</v>
      </c>
      <c r="I647" s="16">
        <v>28</v>
      </c>
      <c r="J647" s="16">
        <v>904</v>
      </c>
      <c r="K647" s="32" t="s">
        <v>47</v>
      </c>
      <c r="L647" s="8" t="e">
        <f>IF(#REF!=#REF!,IF(K647="Stroke",IF(K648="Stroke",IF((J648-J647)&lt;0,1000+J648-J647,J648-J647),""),""),"")</f>
        <v>#REF!</v>
      </c>
      <c r="M647" s="16" t="s">
        <v>21</v>
      </c>
      <c r="N647" s="16" t="s">
        <v>27</v>
      </c>
      <c r="O647" s="16">
        <v>0</v>
      </c>
      <c r="P647" s="8" t="e">
        <f>IF(#REF!=#REF!,IF(K647="Stroke",IF(K648="Stroke",IF(#REF!=#REF!,IF(Q647=Q648,IF((J648-J647)&lt;0,1000+J648-J647-O647,J648-J647-O647),""),""),""),""),"")</f>
        <v>#REF!</v>
      </c>
      <c r="Q647" s="16">
        <v>1</v>
      </c>
      <c r="R647" s="8" t="e">
        <f>IF(#REF!&lt;&gt;#REF!,COUNTIFS($K$112:$K$1378,$K$112,#REF!,#REF!),"")</f>
        <v>#REF!</v>
      </c>
      <c r="S647" s="8" t="e">
        <f>IF(AND(#REF!&lt;&gt;#REF!,#REF!=#REF!,M647="positive",M648="negative"),1,"")</f>
        <v>#REF!</v>
      </c>
      <c r="T647" s="8" t="e">
        <f>IF(AND(#REF!=#REF!,K:K="stroke",M:M="positive",S647&lt;&gt;"1"),1,"")</f>
        <v>#REF!</v>
      </c>
      <c r="U647" s="8" t="e">
        <f>IF((AND(R647&lt;&gt;"",W647&lt;&gt;1,K:K="stroke",M:M="negative",#REF!=#REF!)),IF(W647&lt;&gt;0,"",1),"")</f>
        <v>#REF!</v>
      </c>
      <c r="V647" s="8" t="e">
        <f t="shared" si="44"/>
        <v>#REF!</v>
      </c>
      <c r="W647" s="8" t="e">
        <f>IF(#REF!&lt;&gt;#REF!,COUNTIFS($K$112:$K$1378,"up",#REF!,#REF!),"")</f>
        <v>#REF!</v>
      </c>
      <c r="X647" s="8" t="e">
        <f>IF(#REF!&lt;&gt;#REF!,COUNTIFS($K$112:$K$1378,"SRS",#REF!,#REF!),"")</f>
        <v>#REF!</v>
      </c>
      <c r="Y647" s="8" t="e">
        <f>IF(R647&lt;&gt;"",IF(R647=1,"",COUNTIFS($O$112:$O$1378,"&gt;40",#REF!,#REF!)),"")</f>
        <v>#REF!</v>
      </c>
      <c r="Z647" s="16"/>
      <c r="AA647" s="16"/>
      <c r="AB647" s="16"/>
      <c r="AC647" s="16"/>
      <c r="AD647" s="16"/>
      <c r="AE647" s="16"/>
      <c r="AF647" s="16"/>
      <c r="AG647" s="16"/>
      <c r="AH647" s="16"/>
    </row>
    <row r="648" spans="1:34" s="7" customFormat="1" x14ac:dyDescent="0.25">
      <c r="A648" s="16">
        <f t="shared" si="45"/>
        <v>61288</v>
      </c>
      <c r="B648" s="18" t="str">
        <f t="shared" si="46"/>
        <v>2017112417128</v>
      </c>
      <c r="C648" s="16" t="str">
        <f t="shared" si="43"/>
        <v>20171124</v>
      </c>
      <c r="D648" s="16">
        <v>2017</v>
      </c>
      <c r="E648" s="16">
        <v>11</v>
      </c>
      <c r="F648" s="16">
        <v>24</v>
      </c>
      <c r="G648" s="16">
        <v>17</v>
      </c>
      <c r="H648" s="16">
        <v>1</v>
      </c>
      <c r="I648" s="16">
        <v>28</v>
      </c>
      <c r="J648" s="16">
        <v>932</v>
      </c>
      <c r="K648" s="32" t="s">
        <v>47</v>
      </c>
      <c r="L648" s="8" t="e">
        <f>IF(#REF!=#REF!,IF(K648="Stroke",IF(K649="Stroke",IF((J649-J648)&lt;0,1000+J649-J648,J649-J648),""),""),"")</f>
        <v>#REF!</v>
      </c>
      <c r="M648" s="16" t="s">
        <v>21</v>
      </c>
      <c r="N648" s="16" t="s">
        <v>27</v>
      </c>
      <c r="O648" s="16">
        <v>0</v>
      </c>
      <c r="P648" s="8" t="e">
        <f>IF(#REF!=#REF!,IF(K648="Stroke",IF(K649="Stroke",IF(#REF!=#REF!,IF(Q648=Q649,IF((J649-J648)&lt;0,1000+J649-J648-O648,J649-J648-O648),""),""),""),""),"")</f>
        <v>#REF!</v>
      </c>
      <c r="Q648" s="16">
        <v>1</v>
      </c>
      <c r="R648" s="8" t="e">
        <f>IF(#REF!&lt;&gt;#REF!,COUNTIFS($K$112:$K$1378,$K$112,#REF!,#REF!),"")</f>
        <v>#REF!</v>
      </c>
      <c r="S648" s="8" t="e">
        <f>IF(AND(#REF!&lt;&gt;#REF!,#REF!=#REF!,M648="positive",M649="negative"),1,"")</f>
        <v>#REF!</v>
      </c>
      <c r="T648" s="8" t="e">
        <f>IF(AND(#REF!=#REF!,K:K="stroke",M:M="positive",S648&lt;&gt;"1"),1,"")</f>
        <v>#REF!</v>
      </c>
      <c r="U648" s="8" t="e">
        <f>IF((AND(R648&lt;&gt;"",W648&lt;&gt;1,K:K="stroke",M:M="negative",#REF!=#REF!)),IF(W648&lt;&gt;0,"",1),"")</f>
        <v>#REF!</v>
      </c>
      <c r="V648" s="8" t="e">
        <f t="shared" si="44"/>
        <v>#REF!</v>
      </c>
      <c r="W648" s="8" t="e">
        <f>IF(#REF!&lt;&gt;#REF!,COUNTIFS($K$112:$K$1378,"up",#REF!,#REF!),"")</f>
        <v>#REF!</v>
      </c>
      <c r="X648" s="8" t="e">
        <f>IF(#REF!&lt;&gt;#REF!,COUNTIFS($K$112:$K$1378,"SRS",#REF!,#REF!),"")</f>
        <v>#REF!</v>
      </c>
      <c r="Y648" s="8" t="e">
        <f>IF(R648&lt;&gt;"",IF(R648=1,"",COUNTIFS($O$112:$O$1378,"&gt;40",#REF!,#REF!)),"")</f>
        <v>#REF!</v>
      </c>
      <c r="Z648" s="16" t="s">
        <v>86</v>
      </c>
      <c r="AA648" s="16"/>
      <c r="AB648" s="16"/>
      <c r="AC648" s="16"/>
      <c r="AD648" s="16"/>
      <c r="AE648" s="16"/>
      <c r="AF648" s="16"/>
      <c r="AG648" s="16"/>
      <c r="AH648" s="16"/>
    </row>
    <row r="649" spans="1:34" s="7" customFormat="1" x14ac:dyDescent="0.25">
      <c r="A649" s="16">
        <f t="shared" si="45"/>
        <v>61288</v>
      </c>
      <c r="B649" s="18" t="str">
        <f t="shared" si="46"/>
        <v>2017112417128</v>
      </c>
      <c r="C649" s="16" t="str">
        <f t="shared" si="43"/>
        <v>20171124</v>
      </c>
      <c r="D649" s="16">
        <v>2017</v>
      </c>
      <c r="E649" s="16">
        <v>11</v>
      </c>
      <c r="F649" s="16">
        <v>24</v>
      </c>
      <c r="G649" s="16">
        <v>17</v>
      </c>
      <c r="H649" s="16">
        <v>1</v>
      </c>
      <c r="I649" s="16">
        <v>28</v>
      </c>
      <c r="J649" s="16">
        <v>945</v>
      </c>
      <c r="K649" s="32" t="s">
        <v>47</v>
      </c>
      <c r="L649" s="8" t="e">
        <f>IF(#REF!=#REF!,IF(K649="Stroke",IF(K650="Stroke",IF((J650-J649)&lt;0,1000+J650-J649,J650-J649),""),""),"")</f>
        <v>#REF!</v>
      </c>
      <c r="M649" s="16" t="s">
        <v>21</v>
      </c>
      <c r="N649" s="16" t="s">
        <v>27</v>
      </c>
      <c r="O649" s="16">
        <v>0</v>
      </c>
      <c r="P649" s="8" t="e">
        <f>IF(#REF!=#REF!,IF(K649="Stroke",IF(K650="Stroke",IF(#REF!=#REF!,IF(Q649=Q650,IF((J650-J649)&lt;0,1000+J650-J649-O649,J650-J649-O649),""),""),""),""),"")</f>
        <v>#REF!</v>
      </c>
      <c r="Q649" s="16">
        <v>1</v>
      </c>
      <c r="R649" s="8" t="e">
        <f>IF(#REF!&lt;&gt;#REF!,COUNTIFS($K$112:$K$1378,$K$112,#REF!,#REF!),"")</f>
        <v>#REF!</v>
      </c>
      <c r="S649" s="8" t="e">
        <f>IF(AND(#REF!&lt;&gt;#REF!,#REF!=#REF!,M649="positive",M650="negative"),1,"")</f>
        <v>#REF!</v>
      </c>
      <c r="T649" s="8" t="e">
        <f>IF(AND(#REF!=#REF!,K:K="stroke",M:M="positive",S649&lt;&gt;"1"),1,"")</f>
        <v>#REF!</v>
      </c>
      <c r="U649" s="8" t="e">
        <f>IF((AND(R649&lt;&gt;"",W649&lt;&gt;1,K:K="stroke",M:M="negative",#REF!=#REF!)),IF(W649&lt;&gt;0,"",1),"")</f>
        <v>#REF!</v>
      </c>
      <c r="V649" s="8" t="e">
        <f t="shared" si="44"/>
        <v>#REF!</v>
      </c>
      <c r="W649" s="8" t="e">
        <f>IF(#REF!&lt;&gt;#REF!,COUNTIFS($K$112:$K$1378,"up",#REF!,#REF!),"")</f>
        <v>#REF!</v>
      </c>
      <c r="X649" s="8" t="e">
        <f>IF(#REF!&lt;&gt;#REF!,COUNTIFS($K$112:$K$1378,"SRS",#REF!,#REF!),"")</f>
        <v>#REF!</v>
      </c>
      <c r="Y649" s="8" t="e">
        <f>IF(R649&lt;&gt;"",IF(R649=1,"",COUNTIFS($O$112:$O$1378,"&gt;40",#REF!,#REF!)),"")</f>
        <v>#REF!</v>
      </c>
      <c r="Z649" s="16" t="s">
        <v>86</v>
      </c>
      <c r="AA649" s="16"/>
      <c r="AB649" s="16"/>
      <c r="AC649" s="16"/>
      <c r="AD649" s="16"/>
      <c r="AE649" s="16"/>
      <c r="AF649" s="16"/>
      <c r="AG649" s="16"/>
      <c r="AH649" s="16"/>
    </row>
    <row r="650" spans="1:34" s="16" customFormat="1" x14ac:dyDescent="0.25">
      <c r="A650" s="16">
        <f t="shared" si="45"/>
        <v>61288</v>
      </c>
      <c r="B650" s="18" t="str">
        <f t="shared" si="46"/>
        <v>2017112417128</v>
      </c>
      <c r="C650" s="16" t="str">
        <f t="shared" si="43"/>
        <v>20171124</v>
      </c>
      <c r="D650" s="16">
        <v>2017</v>
      </c>
      <c r="E650" s="16">
        <v>11</v>
      </c>
      <c r="F650" s="16">
        <v>24</v>
      </c>
      <c r="G650" s="16">
        <v>17</v>
      </c>
      <c r="H650" s="16">
        <v>1</v>
      </c>
      <c r="I650" s="16">
        <v>28</v>
      </c>
      <c r="J650" s="16">
        <v>965</v>
      </c>
      <c r="K650" s="32" t="s">
        <v>47</v>
      </c>
      <c r="L650" s="8" t="e">
        <f>IF(#REF!=#REF!,IF(K650="Stroke",IF(K651="Stroke",IF((J651-J650)&lt;0,1000+J651-J650,J651-J650),""),""),"")</f>
        <v>#REF!</v>
      </c>
      <c r="M650" s="16" t="s">
        <v>21</v>
      </c>
      <c r="N650" s="16" t="s">
        <v>27</v>
      </c>
      <c r="O650" s="16">
        <v>0</v>
      </c>
      <c r="P650" s="8" t="e">
        <f>IF(#REF!=#REF!,IF(K650="Stroke",IF(K651="Stroke",IF(#REF!=#REF!,IF(Q650=Q651,IF((J651-J650)&lt;0,1000+J651-J650-O650,J651-J650-O650),""),""),""),""),"")</f>
        <v>#REF!</v>
      </c>
      <c r="Q650" s="16">
        <v>1</v>
      </c>
      <c r="R650" s="8" t="e">
        <f>IF(#REF!&lt;&gt;#REF!,COUNTIFS($K$112:$K$1378,$K$112,#REF!,#REF!),"")</f>
        <v>#REF!</v>
      </c>
      <c r="S650" s="8" t="e">
        <f>IF(AND(#REF!&lt;&gt;#REF!,#REF!=#REF!,M650="positive",M651="negative"),1,"")</f>
        <v>#REF!</v>
      </c>
      <c r="T650" s="8" t="e">
        <f>IF(AND(#REF!=#REF!,K:K="stroke",M:M="positive",S650&lt;&gt;"1"),1,"")</f>
        <v>#REF!</v>
      </c>
      <c r="U650" s="8" t="e">
        <f>IF((AND(R650&lt;&gt;"",W650&lt;&gt;1,K:K="stroke",M:M="negative",#REF!=#REF!)),IF(W650&lt;&gt;0,"",1),"")</f>
        <v>#REF!</v>
      </c>
      <c r="V650" s="8" t="e">
        <f t="shared" si="44"/>
        <v>#REF!</v>
      </c>
      <c r="W650" s="8" t="e">
        <f>IF(#REF!&lt;&gt;#REF!,COUNTIFS($K$112:$K$1378,"up",#REF!,#REF!),"")</f>
        <v>#REF!</v>
      </c>
      <c r="X650" s="8" t="e">
        <f>IF(#REF!&lt;&gt;#REF!,COUNTIFS($K$112:$K$1378,"SRS",#REF!,#REF!),"")</f>
        <v>#REF!</v>
      </c>
      <c r="Y650" s="8" t="e">
        <f>IF(R650&lt;&gt;"",IF(R650=1,"",COUNTIFS($O$112:$O$1378,"&gt;40",#REF!,#REF!)),"")</f>
        <v>#REF!</v>
      </c>
    </row>
    <row r="651" spans="1:34" s="16" customFormat="1" x14ac:dyDescent="0.25">
      <c r="A651" s="16">
        <f t="shared" si="45"/>
        <v>61288</v>
      </c>
      <c r="B651" s="18" t="str">
        <f t="shared" si="46"/>
        <v>2017112417128</v>
      </c>
      <c r="C651" s="16" t="str">
        <f t="shared" si="43"/>
        <v>20171124</v>
      </c>
      <c r="D651" s="16">
        <v>2017</v>
      </c>
      <c r="E651" s="16">
        <v>11</v>
      </c>
      <c r="F651" s="16">
        <v>24</v>
      </c>
      <c r="G651" s="16">
        <v>17</v>
      </c>
      <c r="H651" s="16">
        <v>1</v>
      </c>
      <c r="I651" s="16">
        <v>28</v>
      </c>
      <c r="J651" s="16">
        <v>972</v>
      </c>
      <c r="K651" s="32" t="s">
        <v>47</v>
      </c>
      <c r="L651" s="8" t="e">
        <f>IF(#REF!=#REF!,IF(K651="Stroke",IF(K652="Stroke",IF((J652-J651)&lt;0,1000+J652-J651,J652-J651),""),""),"")</f>
        <v>#REF!</v>
      </c>
      <c r="M651" s="16" t="s">
        <v>21</v>
      </c>
      <c r="N651" s="16" t="s">
        <v>27</v>
      </c>
      <c r="O651" s="16">
        <v>0</v>
      </c>
      <c r="P651" s="8" t="e">
        <f>IF(#REF!=#REF!,IF(K651="Stroke",IF(K652="Stroke",IF(#REF!=#REF!,IF(Q651=Q652,IF((J652-J651)&lt;0,1000+J652-J651-O651,J652-J651-O651),""),""),""),""),"")</f>
        <v>#REF!</v>
      </c>
      <c r="Q651" s="16">
        <v>1</v>
      </c>
      <c r="R651" s="8" t="e">
        <f>IF(#REF!&lt;&gt;#REF!,COUNTIFS($K$112:$K$1378,$K$112,#REF!,#REF!),"")</f>
        <v>#REF!</v>
      </c>
      <c r="S651" s="8" t="e">
        <f>IF(AND(#REF!&lt;&gt;#REF!,#REF!=#REF!,M651="positive",M652="negative"),1,"")</f>
        <v>#REF!</v>
      </c>
      <c r="T651" s="8" t="e">
        <f>IF(AND(#REF!=#REF!,K:K="stroke",M:M="positive",S651&lt;&gt;"1"),1,"")</f>
        <v>#REF!</v>
      </c>
      <c r="U651" s="8" t="e">
        <f>IF((AND(R651&lt;&gt;"",W651&lt;&gt;1,K:K="stroke",M:M="negative",#REF!=#REF!)),IF(W651&lt;&gt;0,"",1),"")</f>
        <v>#REF!</v>
      </c>
      <c r="V651" s="8" t="e">
        <f t="shared" si="44"/>
        <v>#REF!</v>
      </c>
      <c r="W651" s="8" t="e">
        <f>IF(#REF!&lt;&gt;#REF!,COUNTIFS($K$112:$K$1378,"up",#REF!,#REF!),"")</f>
        <v>#REF!</v>
      </c>
      <c r="X651" s="8" t="e">
        <f>IF(#REF!&lt;&gt;#REF!,COUNTIFS($K$112:$K$1378,"SRS",#REF!,#REF!),"")</f>
        <v>#REF!</v>
      </c>
      <c r="Y651" s="8" t="e">
        <f>IF(R651&lt;&gt;"",IF(R651=1,"",COUNTIFS($O$112:$O$1378,"&gt;40",#REF!,#REF!)),"")</f>
        <v>#REF!</v>
      </c>
    </row>
    <row r="652" spans="1:34" s="16" customFormat="1" x14ac:dyDescent="0.25">
      <c r="A652" s="16">
        <f t="shared" si="45"/>
        <v>61288</v>
      </c>
      <c r="B652" s="18" t="str">
        <f t="shared" si="46"/>
        <v>2017112417128</v>
      </c>
      <c r="C652" s="16" t="str">
        <f t="shared" si="43"/>
        <v>20171124</v>
      </c>
      <c r="D652" s="16">
        <v>2017</v>
      </c>
      <c r="E652" s="16">
        <v>11</v>
      </c>
      <c r="F652" s="16">
        <v>24</v>
      </c>
      <c r="G652" s="16">
        <v>17</v>
      </c>
      <c r="H652" s="16">
        <v>1</v>
      </c>
      <c r="I652" s="16">
        <v>28</v>
      </c>
      <c r="J652" s="16">
        <v>983</v>
      </c>
      <c r="K652" s="32" t="s">
        <v>47</v>
      </c>
      <c r="L652" s="8" t="e">
        <f>IF(#REF!=#REF!,IF(K652="Stroke",IF(K653="Stroke",IF((J653-J652)&lt;0,1000+J653-J652,J653-J652),""),""),"")</f>
        <v>#REF!</v>
      </c>
      <c r="M652" s="16" t="s">
        <v>21</v>
      </c>
      <c r="N652" s="16" t="s">
        <v>27</v>
      </c>
      <c r="O652" s="16">
        <v>0</v>
      </c>
      <c r="P652" s="8" t="e">
        <f>IF(#REF!=#REF!,IF(K652="Stroke",IF(K653="Stroke",IF(#REF!=#REF!,IF(Q652=Q653,IF((J653-J652)&lt;0,1000+J653-J652-O652,J653-J652-O652),""),""),""),""),"")</f>
        <v>#REF!</v>
      </c>
      <c r="Q652" s="16">
        <v>1</v>
      </c>
      <c r="R652" s="8" t="e">
        <f>IF(#REF!&lt;&gt;#REF!,COUNTIFS($K$112:$K$1378,$K$112,#REF!,#REF!),"")</f>
        <v>#REF!</v>
      </c>
      <c r="S652" s="8" t="e">
        <f>IF(AND(#REF!&lt;&gt;#REF!,#REF!=#REF!,M652="positive",M653="negative"),1,"")</f>
        <v>#REF!</v>
      </c>
      <c r="T652" s="8" t="e">
        <f>IF(AND(#REF!=#REF!,K:K="stroke",M:M="positive",S652&lt;&gt;"1"),1,"")</f>
        <v>#REF!</v>
      </c>
      <c r="U652" s="8" t="e">
        <f>IF((AND(R652&lt;&gt;"",W652&lt;&gt;1,K:K="stroke",M:M="negative",#REF!=#REF!)),IF(W652&lt;&gt;0,"",1),"")</f>
        <v>#REF!</v>
      </c>
      <c r="V652" s="8" t="e">
        <f t="shared" si="44"/>
        <v>#REF!</v>
      </c>
      <c r="W652" s="8" t="e">
        <f>IF(#REF!&lt;&gt;#REF!,COUNTIFS($K$112:$K$1378,"up",#REF!,#REF!),"")</f>
        <v>#REF!</v>
      </c>
      <c r="X652" s="8" t="e">
        <f>IF(#REF!&lt;&gt;#REF!,COUNTIFS($K$112:$K$1378,"SRS",#REF!,#REF!),"")</f>
        <v>#REF!</v>
      </c>
      <c r="Y652" s="8" t="e">
        <f>IF(R652&lt;&gt;"",IF(R652=1,"",COUNTIFS($O$112:$O$1378,"&gt;40",#REF!,#REF!)),"")</f>
        <v>#REF!</v>
      </c>
      <c r="Z652" s="16" t="s">
        <v>87</v>
      </c>
    </row>
    <row r="653" spans="1:34" s="16" customFormat="1" x14ac:dyDescent="0.25">
      <c r="A653" s="16">
        <f t="shared" si="45"/>
        <v>61288</v>
      </c>
      <c r="B653" s="18" t="str">
        <f t="shared" si="46"/>
        <v>2017112417128</v>
      </c>
      <c r="C653" s="16" t="str">
        <f t="shared" si="43"/>
        <v>20171124</v>
      </c>
      <c r="D653" s="16">
        <v>2017</v>
      </c>
      <c r="E653" s="16">
        <v>11</v>
      </c>
      <c r="F653" s="16">
        <v>24</v>
      </c>
      <c r="G653" s="16">
        <v>17</v>
      </c>
      <c r="H653" s="16">
        <v>1</v>
      </c>
      <c r="I653" s="16">
        <v>28</v>
      </c>
      <c r="J653" s="16">
        <v>998</v>
      </c>
      <c r="K653" s="32" t="s">
        <v>47</v>
      </c>
      <c r="L653" s="8" t="e">
        <f>IF(#REF!=#REF!,IF(K653="Stroke",IF(K654="Stroke",IF((J654-J653)&lt;0,1000+J654-J653,J654-J653),""),""),"")</f>
        <v>#REF!</v>
      </c>
      <c r="M653" s="16" t="s">
        <v>21</v>
      </c>
      <c r="N653" s="16" t="s">
        <v>27</v>
      </c>
      <c r="O653" s="16">
        <v>0</v>
      </c>
      <c r="P653" s="8" t="e">
        <f>IF(#REF!=#REF!,IF(K653="Stroke",IF(K654="Stroke",IF(#REF!=#REF!,IF(Q653=Q654,IF((J654-J653)&lt;0,1000+J654-J653-O653,J654-J653-O653),""),""),""),""),"")</f>
        <v>#REF!</v>
      </c>
      <c r="Q653" s="16">
        <v>1</v>
      </c>
      <c r="R653" s="8" t="e">
        <f>IF(#REF!&lt;&gt;#REF!,COUNTIFS($K$112:$K$1378,$K$112,#REF!,#REF!),"")</f>
        <v>#REF!</v>
      </c>
      <c r="S653" s="8" t="e">
        <f>IF(AND(#REF!&lt;&gt;#REF!,#REF!=#REF!,M653="positive",M654="negative"),1,"")</f>
        <v>#REF!</v>
      </c>
      <c r="T653" s="8" t="e">
        <f>IF(AND(#REF!=#REF!,K:K="stroke",M:M="positive",S653&lt;&gt;"1"),1,"")</f>
        <v>#REF!</v>
      </c>
      <c r="U653" s="8" t="e">
        <f>IF((AND(R653&lt;&gt;"",W653&lt;&gt;1,K:K="stroke",M:M="negative",#REF!=#REF!)),IF(W653&lt;&gt;0,"",1),"")</f>
        <v>#REF!</v>
      </c>
      <c r="V653" s="8" t="e">
        <f t="shared" si="44"/>
        <v>#REF!</v>
      </c>
      <c r="W653" s="8" t="e">
        <f>IF(#REF!&lt;&gt;#REF!,COUNTIFS($K$112:$K$1378,"up",#REF!,#REF!),"")</f>
        <v>#REF!</v>
      </c>
      <c r="X653" s="8" t="e">
        <f>IF(#REF!&lt;&gt;#REF!,COUNTIFS($K$112:$K$1378,"SRS",#REF!,#REF!),"")</f>
        <v>#REF!</v>
      </c>
      <c r="Y653" s="8" t="e">
        <f>IF(R653&lt;&gt;"",IF(R653=1,"",COUNTIFS($O$112:$O$1378,"&gt;40",#REF!,#REF!)),"")</f>
        <v>#REF!</v>
      </c>
    </row>
    <row r="654" spans="1:34" s="16" customFormat="1" x14ac:dyDescent="0.25">
      <c r="A654" s="16">
        <f t="shared" si="45"/>
        <v>61289</v>
      </c>
      <c r="B654" s="18" t="str">
        <f t="shared" si="46"/>
        <v>2017112417129</v>
      </c>
      <c r="C654" s="16" t="str">
        <f t="shared" si="43"/>
        <v>20171124</v>
      </c>
      <c r="D654" s="16">
        <v>2017</v>
      </c>
      <c r="E654" s="16">
        <v>11</v>
      </c>
      <c r="F654" s="16">
        <v>24</v>
      </c>
      <c r="G654" s="16">
        <v>17</v>
      </c>
      <c r="H654" s="16">
        <v>1</v>
      </c>
      <c r="I654" s="16">
        <v>29</v>
      </c>
      <c r="J654" s="16">
        <v>1</v>
      </c>
      <c r="K654" s="32" t="s">
        <v>47</v>
      </c>
      <c r="L654" s="8" t="e">
        <f>IF(#REF!=#REF!,IF(K654="Stroke",IF(K655="Stroke",IF((J655-J654)&lt;0,1000+J655-J654,J655-J654),""),""),"")</f>
        <v>#REF!</v>
      </c>
      <c r="M654" s="16" t="s">
        <v>21</v>
      </c>
      <c r="N654" s="16" t="s">
        <v>27</v>
      </c>
      <c r="O654" s="16">
        <v>0</v>
      </c>
      <c r="P654" s="8" t="e">
        <f>IF(#REF!=#REF!,IF(K654="Stroke",IF(K655="Stroke",IF(#REF!=#REF!,IF(Q654=Q655,IF((J655-J654)&lt;0,1000+J655-J654-O654,J655-J654-O654),""),""),""),""),"")</f>
        <v>#REF!</v>
      </c>
      <c r="Q654" s="16">
        <v>1</v>
      </c>
      <c r="R654" s="8" t="e">
        <f>IF(#REF!&lt;&gt;#REF!,COUNTIFS($K$112:$K$1378,$K$112,#REF!,#REF!),"")</f>
        <v>#REF!</v>
      </c>
      <c r="S654" s="8" t="e">
        <f>IF(AND(#REF!&lt;&gt;#REF!,#REF!=#REF!,M654="positive",M655="negative"),1,"")</f>
        <v>#REF!</v>
      </c>
      <c r="T654" s="8" t="e">
        <f>IF(AND(#REF!=#REF!,K:K="stroke",M:M="positive",S654&lt;&gt;"1"),1,"")</f>
        <v>#REF!</v>
      </c>
      <c r="U654" s="8" t="e">
        <f>IF((AND(R654&lt;&gt;"",W654&lt;&gt;1,K:K="stroke",M:M="negative",#REF!=#REF!)),IF(W654&lt;&gt;0,"",1),"")</f>
        <v>#REF!</v>
      </c>
      <c r="V654" s="8" t="e">
        <f t="shared" si="44"/>
        <v>#REF!</v>
      </c>
      <c r="W654" s="8" t="e">
        <f>IF(#REF!&lt;&gt;#REF!,COUNTIFS($K$112:$K$1378,"up",#REF!,#REF!),"")</f>
        <v>#REF!</v>
      </c>
      <c r="X654" s="8" t="e">
        <f>IF(#REF!&lt;&gt;#REF!,COUNTIFS($K$112:$K$1378,"SRS",#REF!,#REF!),"")</f>
        <v>#REF!</v>
      </c>
      <c r="Y654" s="8" t="e">
        <f>IF(R654&lt;&gt;"",IF(R654=1,"",COUNTIFS($O$112:$O$1378,"&gt;40",#REF!,#REF!)),"")</f>
        <v>#REF!</v>
      </c>
    </row>
    <row r="655" spans="1:34" s="16" customFormat="1" x14ac:dyDescent="0.25">
      <c r="A655" s="16">
        <f t="shared" si="45"/>
        <v>61289</v>
      </c>
      <c r="B655" s="18" t="str">
        <f t="shared" si="46"/>
        <v>2017112417129</v>
      </c>
      <c r="C655" s="16" t="str">
        <f t="shared" si="43"/>
        <v>20171124</v>
      </c>
      <c r="D655" s="16">
        <v>2017</v>
      </c>
      <c r="E655" s="16">
        <v>11</v>
      </c>
      <c r="F655" s="16">
        <v>24</v>
      </c>
      <c r="G655" s="16">
        <v>17</v>
      </c>
      <c r="H655" s="16">
        <v>1</v>
      </c>
      <c r="I655" s="16">
        <v>29</v>
      </c>
      <c r="J655" s="16">
        <v>15</v>
      </c>
      <c r="K655" s="32" t="s">
        <v>47</v>
      </c>
      <c r="L655" s="8" t="e">
        <f>IF(#REF!=#REF!,IF(K655="Stroke",IF(K656="Stroke",IF((J656-J655)&lt;0,1000+J656-J655,J656-J655),""),""),"")</f>
        <v>#REF!</v>
      </c>
      <c r="M655" s="16" t="s">
        <v>21</v>
      </c>
      <c r="N655" s="16" t="s">
        <v>27</v>
      </c>
      <c r="O655" s="16">
        <v>0</v>
      </c>
      <c r="P655" s="8" t="e">
        <f>IF(#REF!=#REF!,IF(K655="Stroke",IF(K656="Stroke",IF(#REF!=#REF!,IF(Q655=Q656,IF((J656-J655)&lt;0,1000+J656-J655-O655,J656-J655-O655),""),""),""),""),"")</f>
        <v>#REF!</v>
      </c>
      <c r="Q655" s="16">
        <v>1</v>
      </c>
      <c r="R655" s="8" t="e">
        <f>IF(#REF!&lt;&gt;#REF!,COUNTIFS($K$112:$K$1378,$K$112,#REF!,#REF!),"")</f>
        <v>#REF!</v>
      </c>
      <c r="S655" s="8" t="e">
        <f>IF(AND(#REF!&lt;&gt;#REF!,#REF!=#REF!,M655="positive",M656="negative"),1,"")</f>
        <v>#REF!</v>
      </c>
      <c r="T655" s="8" t="e">
        <f>IF(AND(#REF!=#REF!,K:K="stroke",M:M="positive",S655&lt;&gt;"1"),1,"")</f>
        <v>#REF!</v>
      </c>
      <c r="U655" s="8" t="e">
        <f>IF((AND(R655&lt;&gt;"",W655&lt;&gt;1,K:K="stroke",M:M="negative",#REF!=#REF!)),IF(W655&lt;&gt;0,"",1),"")</f>
        <v>#REF!</v>
      </c>
      <c r="V655" s="8" t="e">
        <f t="shared" si="44"/>
        <v>#REF!</v>
      </c>
      <c r="W655" s="8" t="e">
        <f>IF(#REF!&lt;&gt;#REF!,COUNTIFS($K$112:$K$1378,"up",#REF!,#REF!),"")</f>
        <v>#REF!</v>
      </c>
      <c r="X655" s="8" t="e">
        <f>IF(#REF!&lt;&gt;#REF!,COUNTIFS($K$112:$K$1378,"SRS",#REF!,#REF!),"")</f>
        <v>#REF!</v>
      </c>
      <c r="Y655" s="8" t="e">
        <f>IF(R655&lt;&gt;"",IF(R655=1,"",COUNTIFS($O$112:$O$1378,"&gt;40",#REF!,#REF!)),"")</f>
        <v>#REF!</v>
      </c>
    </row>
    <row r="656" spans="1:34" s="16" customFormat="1" x14ac:dyDescent="0.25">
      <c r="A656" s="16">
        <f t="shared" si="45"/>
        <v>61289</v>
      </c>
      <c r="B656" s="18" t="str">
        <f t="shared" si="46"/>
        <v>2017112417129</v>
      </c>
      <c r="C656" s="16" t="str">
        <f t="shared" si="43"/>
        <v>20171124</v>
      </c>
      <c r="D656" s="16">
        <v>2017</v>
      </c>
      <c r="E656" s="16">
        <v>11</v>
      </c>
      <c r="F656" s="16">
        <v>24</v>
      </c>
      <c r="G656" s="16">
        <v>17</v>
      </c>
      <c r="H656" s="16">
        <v>1</v>
      </c>
      <c r="I656" s="16">
        <v>29</v>
      </c>
      <c r="J656" s="16">
        <v>33</v>
      </c>
      <c r="K656" s="32" t="s">
        <v>47</v>
      </c>
      <c r="L656" s="8" t="e">
        <f>IF(#REF!=#REF!,IF(K656="Stroke",IF(K657="Stroke",IF((J657-J656)&lt;0,1000+J657-J656,J657-J656),""),""),"")</f>
        <v>#REF!</v>
      </c>
      <c r="M656" s="16" t="s">
        <v>21</v>
      </c>
      <c r="N656" s="16" t="s">
        <v>27</v>
      </c>
      <c r="O656" s="16">
        <v>0</v>
      </c>
      <c r="P656" s="8" t="e">
        <f>IF(#REF!=#REF!,IF(K656="Stroke",IF(K657="Stroke",IF(#REF!=#REF!,IF(Q656=Q657,IF((J657-J656)&lt;0,1000+J657-J656-O656,J657-J656-O656),""),""),""),""),"")</f>
        <v>#REF!</v>
      </c>
      <c r="Q656" s="16">
        <v>1</v>
      </c>
      <c r="R656" s="8" t="e">
        <f>IF(#REF!&lt;&gt;#REF!,COUNTIFS($K$112:$K$1378,$K$112,#REF!,#REF!),"")</f>
        <v>#REF!</v>
      </c>
      <c r="S656" s="8" t="e">
        <f>IF(AND(#REF!&lt;&gt;#REF!,#REF!=#REF!,M656="positive",M657="negative"),1,"")</f>
        <v>#REF!</v>
      </c>
      <c r="T656" s="8" t="e">
        <f>IF(AND(#REF!=#REF!,K:K="stroke",M:M="positive",S656&lt;&gt;"1"),1,"")</f>
        <v>#REF!</v>
      </c>
      <c r="U656" s="8" t="e">
        <f>IF((AND(R656&lt;&gt;"",W656&lt;&gt;1,K:K="stroke",M:M="negative",#REF!=#REF!)),IF(W656&lt;&gt;0,"",1),"")</f>
        <v>#REF!</v>
      </c>
      <c r="V656" s="8" t="e">
        <f t="shared" si="44"/>
        <v>#REF!</v>
      </c>
      <c r="W656" s="8" t="e">
        <f>IF(#REF!&lt;&gt;#REF!,COUNTIFS($K$112:$K$1378,"up",#REF!,#REF!),"")</f>
        <v>#REF!</v>
      </c>
      <c r="X656" s="8" t="e">
        <f>IF(#REF!&lt;&gt;#REF!,COUNTIFS($K$112:$K$1378,"SRS",#REF!,#REF!),"")</f>
        <v>#REF!</v>
      </c>
      <c r="Y656" s="8" t="e">
        <f>IF(R656&lt;&gt;"",IF(R656=1,"",COUNTIFS($O$112:$O$1378,"&gt;40",#REF!,#REF!)),"")</f>
        <v>#REF!</v>
      </c>
    </row>
    <row r="657" spans="1:34" s="7" customFormat="1" x14ac:dyDescent="0.25">
      <c r="A657" s="16">
        <f t="shared" si="45"/>
        <v>61289</v>
      </c>
      <c r="B657" s="18" t="str">
        <f t="shared" si="46"/>
        <v>2017112417129</v>
      </c>
      <c r="C657" s="16" t="str">
        <f t="shared" si="43"/>
        <v>20171124</v>
      </c>
      <c r="D657" s="16">
        <v>2017</v>
      </c>
      <c r="E657" s="16">
        <v>11</v>
      </c>
      <c r="F657" s="16">
        <v>24</v>
      </c>
      <c r="G657" s="16">
        <v>17</v>
      </c>
      <c r="H657" s="16">
        <v>1</v>
      </c>
      <c r="I657" s="16">
        <v>29</v>
      </c>
      <c r="J657" s="16">
        <v>43</v>
      </c>
      <c r="K657" s="32" t="s">
        <v>47</v>
      </c>
      <c r="L657" s="8" t="e">
        <f>IF(#REF!=#REF!,IF(K657="Stroke",IF(K658="Stroke",IF((J658-J657)&lt;0,1000+J658-J657,J658-J657),""),""),"")</f>
        <v>#REF!</v>
      </c>
      <c r="M657" s="16" t="s">
        <v>21</v>
      </c>
      <c r="N657" s="16" t="s">
        <v>27</v>
      </c>
      <c r="O657" s="16">
        <v>0</v>
      </c>
      <c r="P657" s="8" t="e">
        <f>IF(#REF!=#REF!,IF(K657="Stroke",IF(K658="Stroke",IF(#REF!=#REF!,IF(Q657=Q658,IF((J658-J657)&lt;0,1000+J658-J657-O657,J658-J657-O657),""),""),""),""),"")</f>
        <v>#REF!</v>
      </c>
      <c r="Q657" s="16">
        <v>1</v>
      </c>
      <c r="R657" s="8" t="e">
        <f>IF(#REF!&lt;&gt;#REF!,COUNTIFS($K$112:$K$1378,$K$112,#REF!,#REF!),"")</f>
        <v>#REF!</v>
      </c>
      <c r="S657" s="8" t="e">
        <f>IF(AND(#REF!&lt;&gt;#REF!,#REF!=#REF!,M657="positive",M658="negative"),1,"")</f>
        <v>#REF!</v>
      </c>
      <c r="T657" s="8" t="e">
        <f>IF(AND(#REF!=#REF!,K:K="stroke",M:M="positive",S657&lt;&gt;"1"),1,"")</f>
        <v>#REF!</v>
      </c>
      <c r="U657" s="8" t="e">
        <f>IF((AND(R657&lt;&gt;"",W657&lt;&gt;1,K:K="stroke",M:M="negative",#REF!=#REF!)),IF(W657&lt;&gt;0,"",1),"")</f>
        <v>#REF!</v>
      </c>
      <c r="V657" s="8" t="e">
        <f t="shared" si="44"/>
        <v>#REF!</v>
      </c>
      <c r="W657" s="8" t="e">
        <f>IF(#REF!&lt;&gt;#REF!,COUNTIFS($K$112:$K$1378,"up",#REF!,#REF!),"")</f>
        <v>#REF!</v>
      </c>
      <c r="X657" s="8" t="e">
        <f>IF(#REF!&lt;&gt;#REF!,COUNTIFS($K$112:$K$1378,"SRS",#REF!,#REF!),"")</f>
        <v>#REF!</v>
      </c>
      <c r="Y657" s="8" t="e">
        <f>IF(R657&lt;&gt;"",IF(R657=1,"",COUNTIFS($O$112:$O$1378,"&gt;40",#REF!,#REF!)),"")</f>
        <v>#REF!</v>
      </c>
      <c r="Z657" s="16"/>
      <c r="AA657" s="16"/>
      <c r="AB657" s="16"/>
      <c r="AC657" s="16"/>
      <c r="AD657" s="16"/>
      <c r="AE657" s="16"/>
      <c r="AF657" s="16"/>
      <c r="AG657" s="16"/>
      <c r="AH657" s="16"/>
    </row>
    <row r="658" spans="1:34" s="16" customFormat="1" x14ac:dyDescent="0.25">
      <c r="A658" s="16">
        <f t="shared" si="45"/>
        <v>61289</v>
      </c>
      <c r="B658" s="18" t="str">
        <f t="shared" si="46"/>
        <v>2017112417129</v>
      </c>
      <c r="C658" s="16" t="str">
        <f t="shared" si="43"/>
        <v>20171124</v>
      </c>
      <c r="D658" s="16">
        <v>2017</v>
      </c>
      <c r="E658" s="16">
        <v>11</v>
      </c>
      <c r="F658" s="16">
        <v>24</v>
      </c>
      <c r="G658" s="16">
        <v>17</v>
      </c>
      <c r="H658" s="16">
        <v>1</v>
      </c>
      <c r="I658" s="16">
        <v>29</v>
      </c>
      <c r="J658" s="16">
        <v>46</v>
      </c>
      <c r="K658" s="32" t="s">
        <v>47</v>
      </c>
      <c r="L658" s="8" t="e">
        <f>IF(#REF!=#REF!,IF(K658="Stroke",IF(K659="Stroke",IF((J659-J658)&lt;0,1000+J659-J658,J659-J658),""),""),"")</f>
        <v>#REF!</v>
      </c>
      <c r="M658" s="16" t="s">
        <v>21</v>
      </c>
      <c r="N658" s="16" t="s">
        <v>27</v>
      </c>
      <c r="O658" s="16">
        <v>0</v>
      </c>
      <c r="P658" s="8" t="e">
        <f>IF(#REF!=#REF!,IF(K658="Stroke",IF(K659="Stroke",IF(#REF!=#REF!,IF(Q658=Q659,IF((J659-J658)&lt;0,1000+J659-J658-O658,J659-J658-O658),""),""),""),""),"")</f>
        <v>#REF!</v>
      </c>
      <c r="Q658" s="16">
        <v>1</v>
      </c>
      <c r="R658" s="8" t="e">
        <f>IF(#REF!&lt;&gt;#REF!,COUNTIFS($K$112:$K$1378,$K$112,#REF!,#REF!),"")</f>
        <v>#REF!</v>
      </c>
      <c r="S658" s="8" t="e">
        <f>IF(AND(#REF!&lt;&gt;#REF!,#REF!=#REF!,M658="positive",M659="negative"),1,"")</f>
        <v>#REF!</v>
      </c>
      <c r="T658" s="8" t="e">
        <f>IF(AND(#REF!=#REF!,K:K="stroke",M:M="positive",S658&lt;&gt;"1"),1,"")</f>
        <v>#REF!</v>
      </c>
      <c r="U658" s="8" t="e">
        <f>IF((AND(R658&lt;&gt;"",W658&lt;&gt;1,K:K="stroke",M:M="negative",#REF!=#REF!)),IF(W658&lt;&gt;0,"",1),"")</f>
        <v>#REF!</v>
      </c>
      <c r="V658" s="8" t="e">
        <f t="shared" si="44"/>
        <v>#REF!</v>
      </c>
      <c r="W658" s="8" t="e">
        <f>IF(#REF!&lt;&gt;#REF!,COUNTIFS($K$112:$K$1378,"up",#REF!,#REF!),"")</f>
        <v>#REF!</v>
      </c>
      <c r="X658" s="8" t="e">
        <f>IF(#REF!&lt;&gt;#REF!,COUNTIFS($K$112:$K$1378,"SRS",#REF!,#REF!),"")</f>
        <v>#REF!</v>
      </c>
      <c r="Y658" s="8" t="e">
        <f>IF(R658&lt;&gt;"",IF(R658=1,"",COUNTIFS($O$112:$O$1378,"&gt;40",#REF!,#REF!)),"")</f>
        <v>#REF!</v>
      </c>
    </row>
    <row r="659" spans="1:34" s="16" customFormat="1" x14ac:dyDescent="0.25">
      <c r="A659" s="16">
        <f t="shared" si="45"/>
        <v>61289</v>
      </c>
      <c r="B659" s="18" t="str">
        <f t="shared" si="46"/>
        <v>2017112417129</v>
      </c>
      <c r="C659" s="16" t="str">
        <f t="shared" si="43"/>
        <v>20171124</v>
      </c>
      <c r="D659" s="16">
        <v>2017</v>
      </c>
      <c r="E659" s="16">
        <v>11</v>
      </c>
      <c r="F659" s="16">
        <v>24</v>
      </c>
      <c r="G659" s="16">
        <v>17</v>
      </c>
      <c r="H659" s="16">
        <v>1</v>
      </c>
      <c r="I659" s="16">
        <v>29</v>
      </c>
      <c r="J659" s="16">
        <v>54</v>
      </c>
      <c r="K659" s="32" t="s">
        <v>47</v>
      </c>
      <c r="L659" s="8" t="e">
        <f>IF(#REF!=#REF!,IF(K659="Stroke",IF(K660="Stroke",IF((J660-J659)&lt;0,1000+J660-J659,J660-J659),""),""),"")</f>
        <v>#REF!</v>
      </c>
      <c r="M659" s="16" t="s">
        <v>21</v>
      </c>
      <c r="N659" s="16" t="s">
        <v>27</v>
      </c>
      <c r="O659" s="16">
        <v>0</v>
      </c>
      <c r="P659" s="8" t="e">
        <f>IF(#REF!=#REF!,IF(K659="Stroke",IF(K660="Stroke",IF(#REF!=#REF!,IF(Q659=Q660,IF((J660-J659)&lt;0,1000+J660-J659-O659,J660-J659-O659),""),""),""),""),"")</f>
        <v>#REF!</v>
      </c>
      <c r="Q659" s="16">
        <v>1</v>
      </c>
      <c r="R659" s="8" t="e">
        <f>IF(#REF!&lt;&gt;#REF!,COUNTIFS($K$112:$K$1378,$K$112,#REF!,#REF!),"")</f>
        <v>#REF!</v>
      </c>
      <c r="S659" s="8" t="e">
        <f>IF(AND(#REF!&lt;&gt;#REF!,#REF!=#REF!,M659="positive",M660="negative"),1,"")</f>
        <v>#REF!</v>
      </c>
      <c r="T659" s="8" t="e">
        <f>IF(AND(#REF!=#REF!,K:K="stroke",M:M="positive",S659&lt;&gt;"1"),1,"")</f>
        <v>#REF!</v>
      </c>
      <c r="U659" s="8" t="e">
        <f>IF((AND(R659&lt;&gt;"",W659&lt;&gt;1,K:K="stroke",M:M="negative",#REF!=#REF!)),IF(W659&lt;&gt;0,"",1),"")</f>
        <v>#REF!</v>
      </c>
      <c r="V659" s="8" t="e">
        <f t="shared" si="44"/>
        <v>#REF!</v>
      </c>
      <c r="W659" s="8" t="e">
        <f>IF(#REF!&lt;&gt;#REF!,COUNTIFS($K$112:$K$1378,"up",#REF!,#REF!),"")</f>
        <v>#REF!</v>
      </c>
      <c r="X659" s="8" t="e">
        <f>IF(#REF!&lt;&gt;#REF!,COUNTIFS($K$112:$K$1378,"SRS",#REF!,#REF!),"")</f>
        <v>#REF!</v>
      </c>
      <c r="Y659" s="8" t="e">
        <f>IF(R659&lt;&gt;"",IF(R659=1,"",COUNTIFS($O$112:$O$1378,"&gt;40",#REF!,#REF!)),"")</f>
        <v>#REF!</v>
      </c>
    </row>
    <row r="660" spans="1:34" s="16" customFormat="1" x14ac:dyDescent="0.25">
      <c r="A660" s="16">
        <f t="shared" si="45"/>
        <v>61289</v>
      </c>
      <c r="B660" s="18" t="str">
        <f t="shared" si="46"/>
        <v>2017112417129</v>
      </c>
      <c r="C660" s="16" t="str">
        <f t="shared" si="43"/>
        <v>20171124</v>
      </c>
      <c r="D660" s="16">
        <v>2017</v>
      </c>
      <c r="E660" s="16">
        <v>11</v>
      </c>
      <c r="F660" s="16">
        <v>24</v>
      </c>
      <c r="G660" s="16">
        <v>17</v>
      </c>
      <c r="H660" s="16">
        <v>1</v>
      </c>
      <c r="I660" s="16">
        <v>29</v>
      </c>
      <c r="J660" s="16">
        <v>63</v>
      </c>
      <c r="K660" s="32" t="s">
        <v>47</v>
      </c>
      <c r="L660" s="8" t="e">
        <f>IF(#REF!=#REF!,IF(K660="Stroke",IF(K661="Stroke",IF((J661-J660)&lt;0,1000+J661-J660,J661-J660),""),""),"")</f>
        <v>#REF!</v>
      </c>
      <c r="M660" s="16" t="s">
        <v>21</v>
      </c>
      <c r="N660" s="16" t="s">
        <v>27</v>
      </c>
      <c r="O660" s="16">
        <v>0</v>
      </c>
      <c r="P660" s="8" t="e">
        <f>IF(#REF!=#REF!,IF(K660="Stroke",IF(K661="Stroke",IF(#REF!=#REF!,IF(Q660=Q661,IF((J661-J660)&lt;0,1000+J661-J660-O660,J661-J660-O660),""),""),""),""),"")</f>
        <v>#REF!</v>
      </c>
      <c r="Q660" s="16">
        <v>1</v>
      </c>
      <c r="R660" s="8" t="e">
        <f>IF(#REF!&lt;&gt;#REF!,COUNTIFS($K$112:$K$1378,$K$112,#REF!,#REF!),"")</f>
        <v>#REF!</v>
      </c>
      <c r="S660" s="8" t="e">
        <f>IF(AND(#REF!&lt;&gt;#REF!,#REF!=#REF!,M660="positive",M661="negative"),1,"")</f>
        <v>#REF!</v>
      </c>
      <c r="T660" s="8" t="e">
        <f>IF(AND(#REF!=#REF!,K:K="stroke",M:M="positive",S660&lt;&gt;"1"),1,"")</f>
        <v>#REF!</v>
      </c>
      <c r="U660" s="8" t="e">
        <f>IF((AND(R660&lt;&gt;"",W660&lt;&gt;1,K:K="stroke",M:M="negative",#REF!=#REF!)),IF(W660&lt;&gt;0,"",1),"")</f>
        <v>#REF!</v>
      </c>
      <c r="V660" s="8" t="e">
        <f t="shared" si="44"/>
        <v>#REF!</v>
      </c>
      <c r="W660" s="8" t="e">
        <f>IF(#REF!&lt;&gt;#REF!,COUNTIFS($K$112:$K$1378,"up",#REF!,#REF!),"")</f>
        <v>#REF!</v>
      </c>
      <c r="X660" s="8" t="e">
        <f>IF(#REF!&lt;&gt;#REF!,COUNTIFS($K$112:$K$1378,"SRS",#REF!,#REF!),"")</f>
        <v>#REF!</v>
      </c>
      <c r="Y660" s="8" t="e">
        <f>IF(R660&lt;&gt;"",IF(R660=1,"",COUNTIFS($O$112:$O$1378,"&gt;40",#REF!,#REF!)),"")</f>
        <v>#REF!</v>
      </c>
    </row>
    <row r="661" spans="1:34" s="16" customFormat="1" x14ac:dyDescent="0.25">
      <c r="A661" s="16">
        <f t="shared" si="45"/>
        <v>61289</v>
      </c>
      <c r="B661" s="18" t="str">
        <f t="shared" si="46"/>
        <v>2017112417129</v>
      </c>
      <c r="C661" s="16" t="str">
        <f t="shared" si="43"/>
        <v>20171124</v>
      </c>
      <c r="D661" s="16">
        <v>2017</v>
      </c>
      <c r="E661" s="16">
        <v>11</v>
      </c>
      <c r="F661" s="16">
        <v>24</v>
      </c>
      <c r="G661" s="16">
        <v>17</v>
      </c>
      <c r="H661" s="16">
        <v>1</v>
      </c>
      <c r="I661" s="16">
        <v>29</v>
      </c>
      <c r="J661" s="16">
        <v>64</v>
      </c>
      <c r="K661" s="32" t="s">
        <v>47</v>
      </c>
      <c r="L661" s="8" t="e">
        <f>IF(#REF!=#REF!,IF(K661="Stroke",IF(K662="Stroke",IF((J662-J661)&lt;0,1000+J662-J661,J662-J661),""),""),"")</f>
        <v>#REF!</v>
      </c>
      <c r="M661" s="16" t="s">
        <v>21</v>
      </c>
      <c r="N661" s="16" t="s">
        <v>27</v>
      </c>
      <c r="O661" s="16">
        <v>0</v>
      </c>
      <c r="P661" s="8" t="e">
        <f>IF(#REF!=#REF!,IF(K661="Stroke",IF(K662="Stroke",IF(#REF!=#REF!,IF(Q661=Q662,IF((J662-J661)&lt;0,1000+J662-J661-O661,J662-J661-O661),""),""),""),""),"")</f>
        <v>#REF!</v>
      </c>
      <c r="Q661" s="16">
        <v>1</v>
      </c>
      <c r="R661" s="8" t="e">
        <f>IF(#REF!&lt;&gt;#REF!,COUNTIFS($K$112:$K$1378,$K$112,#REF!,#REF!),"")</f>
        <v>#REF!</v>
      </c>
      <c r="S661" s="8" t="e">
        <f>IF(AND(#REF!&lt;&gt;#REF!,#REF!=#REF!,M661="positive",M662="negative"),1,"")</f>
        <v>#REF!</v>
      </c>
      <c r="T661" s="8" t="e">
        <f>IF(AND(#REF!=#REF!,K:K="stroke",M:M="positive",S661&lt;&gt;"1"),1,"")</f>
        <v>#REF!</v>
      </c>
      <c r="U661" s="8" t="e">
        <f>IF((AND(R661&lt;&gt;"",W661&lt;&gt;1,K:K="stroke",M:M="negative",#REF!=#REF!)),IF(W661&lt;&gt;0,"",1),"")</f>
        <v>#REF!</v>
      </c>
      <c r="V661" s="8" t="e">
        <f t="shared" si="44"/>
        <v>#REF!</v>
      </c>
      <c r="W661" s="8" t="e">
        <f>IF(#REF!&lt;&gt;#REF!,COUNTIFS($K$112:$K$1378,"up",#REF!,#REF!),"")</f>
        <v>#REF!</v>
      </c>
      <c r="X661" s="8" t="e">
        <f>IF(#REF!&lt;&gt;#REF!,COUNTIFS($K$112:$K$1378,"SRS",#REF!,#REF!),"")</f>
        <v>#REF!</v>
      </c>
      <c r="Y661" s="8" t="e">
        <f>IF(R661&lt;&gt;"",IF(R661=1,"",COUNTIFS($O$112:$O$1378,"&gt;40",#REF!,#REF!)),"")</f>
        <v>#REF!</v>
      </c>
    </row>
    <row r="662" spans="1:34" s="16" customFormat="1" x14ac:dyDescent="0.25">
      <c r="A662" s="16">
        <f t="shared" si="45"/>
        <v>61289</v>
      </c>
      <c r="B662" s="18" t="str">
        <f t="shared" si="46"/>
        <v>2017112417129</v>
      </c>
      <c r="C662" s="16" t="str">
        <f t="shared" si="43"/>
        <v>20171124</v>
      </c>
      <c r="D662" s="16">
        <v>2017</v>
      </c>
      <c r="E662" s="16">
        <v>11</v>
      </c>
      <c r="F662" s="16">
        <v>24</v>
      </c>
      <c r="G662" s="16">
        <v>17</v>
      </c>
      <c r="H662" s="16">
        <v>1</v>
      </c>
      <c r="I662" s="16">
        <v>29</v>
      </c>
      <c r="J662" s="16">
        <v>84</v>
      </c>
      <c r="K662" s="32" t="s">
        <v>47</v>
      </c>
      <c r="L662" s="8" t="e">
        <f>IF(#REF!=#REF!,IF(K662="Stroke",IF(K663="Stroke",IF((J663-J662)&lt;0,1000+J663-J662,J663-J662),""),""),"")</f>
        <v>#REF!</v>
      </c>
      <c r="M662" s="16" t="s">
        <v>21</v>
      </c>
      <c r="N662" s="16" t="s">
        <v>27</v>
      </c>
      <c r="O662" s="16">
        <v>0</v>
      </c>
      <c r="P662" s="8" t="e">
        <f>IF(#REF!=#REF!,IF(K662="Stroke",IF(K663="Stroke",IF(#REF!=#REF!,IF(Q662=Q663,IF((J663-J662)&lt;0,1000+J663-J662-O662,J663-J662-O662),""),""),""),""),"")</f>
        <v>#REF!</v>
      </c>
      <c r="Q662" s="16">
        <v>1</v>
      </c>
      <c r="R662" s="8" t="e">
        <f>IF(#REF!&lt;&gt;#REF!,COUNTIFS($K$112:$K$1378,$K$112,#REF!,#REF!),"")</f>
        <v>#REF!</v>
      </c>
      <c r="S662" s="8" t="e">
        <f>IF(AND(#REF!&lt;&gt;#REF!,#REF!=#REF!,M662="positive",M663="negative"),1,"")</f>
        <v>#REF!</v>
      </c>
      <c r="T662" s="8" t="e">
        <f>IF(AND(#REF!=#REF!,K:K="stroke",M:M="positive",S662&lt;&gt;"1"),1,"")</f>
        <v>#REF!</v>
      </c>
      <c r="U662" s="8" t="e">
        <f>IF((AND(R662&lt;&gt;"",W662&lt;&gt;1,K:K="stroke",M:M="negative",#REF!=#REF!)),IF(W662&lt;&gt;0,"",1),"")</f>
        <v>#REF!</v>
      </c>
      <c r="V662" s="8" t="e">
        <f t="shared" si="44"/>
        <v>#REF!</v>
      </c>
      <c r="W662" s="8" t="e">
        <f>IF(#REF!&lt;&gt;#REF!,COUNTIFS($K$112:$K$1378,"up",#REF!,#REF!),"")</f>
        <v>#REF!</v>
      </c>
      <c r="X662" s="8" t="e">
        <f>IF(#REF!&lt;&gt;#REF!,COUNTIFS($K$112:$K$1378,"SRS",#REF!,#REF!),"")</f>
        <v>#REF!</v>
      </c>
      <c r="Y662" s="8" t="e">
        <f>IF(R662&lt;&gt;"",IF(R662=1,"",COUNTIFS($O$112:$O$1378,"&gt;40",#REF!,#REF!)),"")</f>
        <v>#REF!</v>
      </c>
    </row>
    <row r="663" spans="1:34" s="16" customFormat="1" x14ac:dyDescent="0.25">
      <c r="A663" s="16">
        <f t="shared" si="45"/>
        <v>61289</v>
      </c>
      <c r="B663" s="18" t="str">
        <f t="shared" si="46"/>
        <v>2017112417129</v>
      </c>
      <c r="C663" s="16" t="str">
        <f t="shared" si="43"/>
        <v>20171124</v>
      </c>
      <c r="D663" s="16">
        <v>2017</v>
      </c>
      <c r="E663" s="16">
        <v>11</v>
      </c>
      <c r="F663" s="16">
        <v>24</v>
      </c>
      <c r="G663" s="16">
        <v>17</v>
      </c>
      <c r="H663" s="16">
        <v>1</v>
      </c>
      <c r="I663" s="16">
        <v>29</v>
      </c>
      <c r="J663" s="16">
        <v>85</v>
      </c>
      <c r="K663" s="32" t="s">
        <v>47</v>
      </c>
      <c r="L663" s="8" t="e">
        <f>IF(#REF!=#REF!,IF(K663="Stroke",IF(K664="Stroke",IF((J664-J663)&lt;0,1000+J664-J663,J664-J663),""),""),"")</f>
        <v>#REF!</v>
      </c>
      <c r="M663" s="16" t="s">
        <v>21</v>
      </c>
      <c r="N663" s="16" t="s">
        <v>27</v>
      </c>
      <c r="O663" s="16">
        <v>0</v>
      </c>
      <c r="P663" s="8" t="e">
        <f>IF(#REF!=#REF!,IF(K663="Stroke",IF(K664="Stroke",IF(#REF!=#REF!,IF(Q663=Q664,IF((J664-J663)&lt;0,1000+J664-J663-O663,J664-J663-O663),""),""),""),""),"")</f>
        <v>#REF!</v>
      </c>
      <c r="Q663" s="16">
        <v>1</v>
      </c>
      <c r="R663" s="8" t="e">
        <f>IF(#REF!&lt;&gt;#REF!,COUNTIFS($K$112:$K$1378,$K$112,#REF!,#REF!),"")</f>
        <v>#REF!</v>
      </c>
      <c r="S663" s="8" t="e">
        <f>IF(AND(#REF!&lt;&gt;#REF!,#REF!=#REF!,M663="positive",M664="negative"),1,"")</f>
        <v>#REF!</v>
      </c>
      <c r="T663" s="8" t="e">
        <f>IF(AND(#REF!=#REF!,K:K="stroke",M:M="positive",S663&lt;&gt;"1"),1,"")</f>
        <v>#REF!</v>
      </c>
      <c r="U663" s="8" t="e">
        <f>IF((AND(R663&lt;&gt;"",W663&lt;&gt;1,K:K="stroke",M:M="negative",#REF!=#REF!)),IF(W663&lt;&gt;0,"",1),"")</f>
        <v>#REF!</v>
      </c>
      <c r="V663" s="8" t="e">
        <f t="shared" si="44"/>
        <v>#REF!</v>
      </c>
      <c r="W663" s="8" t="e">
        <f>IF(#REF!&lt;&gt;#REF!,COUNTIFS($K$112:$K$1378,"up",#REF!,#REF!),"")</f>
        <v>#REF!</v>
      </c>
      <c r="X663" s="8" t="e">
        <f>IF(#REF!&lt;&gt;#REF!,COUNTIFS($K$112:$K$1378,"SRS",#REF!,#REF!),"")</f>
        <v>#REF!</v>
      </c>
      <c r="Y663" s="8" t="e">
        <f>IF(R663&lt;&gt;"",IF(R663=1,"",COUNTIFS($O$112:$O$1378,"&gt;40",#REF!,#REF!)),"")</f>
        <v>#REF!</v>
      </c>
    </row>
    <row r="664" spans="1:34" s="16" customFormat="1" x14ac:dyDescent="0.25">
      <c r="A664" s="16">
        <f t="shared" si="45"/>
        <v>61289</v>
      </c>
      <c r="B664" s="18" t="str">
        <f t="shared" si="46"/>
        <v>2017112417129</v>
      </c>
      <c r="C664" s="16" t="str">
        <f t="shared" si="43"/>
        <v>20171124</v>
      </c>
      <c r="D664" s="16">
        <v>2017</v>
      </c>
      <c r="E664" s="16">
        <v>11</v>
      </c>
      <c r="F664" s="16">
        <v>24</v>
      </c>
      <c r="G664" s="16">
        <v>17</v>
      </c>
      <c r="H664" s="16">
        <v>1</v>
      </c>
      <c r="I664" s="16">
        <v>29</v>
      </c>
      <c r="J664" s="16">
        <v>88</v>
      </c>
      <c r="K664" s="32" t="s">
        <v>47</v>
      </c>
      <c r="L664" s="8" t="e">
        <f>IF(#REF!=#REF!,IF(K664="Stroke",IF(K665="Stroke",IF((J665-J664)&lt;0,1000+J665-J664,J665-J664),""),""),"")</f>
        <v>#REF!</v>
      </c>
      <c r="M664" s="16" t="s">
        <v>21</v>
      </c>
      <c r="N664" s="16" t="s">
        <v>27</v>
      </c>
      <c r="O664" s="16">
        <v>0</v>
      </c>
      <c r="P664" s="8" t="e">
        <f>IF(#REF!=#REF!,IF(K664="Stroke",IF(K665="Stroke",IF(#REF!=#REF!,IF(Q664=Q665,IF((J665-J664)&lt;0,1000+J665-J664-O664,J665-J664-O664),""),""),""),""),"")</f>
        <v>#REF!</v>
      </c>
      <c r="Q664" s="16">
        <v>1</v>
      </c>
      <c r="R664" s="8" t="e">
        <f>IF(#REF!&lt;&gt;#REF!,COUNTIFS($K$112:$K$1378,$K$112,#REF!,#REF!),"")</f>
        <v>#REF!</v>
      </c>
      <c r="S664" s="8" t="e">
        <f>IF(AND(#REF!&lt;&gt;#REF!,#REF!=#REF!,M664="positive",M665="negative"),1,"")</f>
        <v>#REF!</v>
      </c>
      <c r="T664" s="8" t="e">
        <f>IF(AND(#REF!=#REF!,K:K="stroke",M:M="positive",S664&lt;&gt;"1"),1,"")</f>
        <v>#REF!</v>
      </c>
      <c r="U664" s="8" t="e">
        <f>IF((AND(R664&lt;&gt;"",W664&lt;&gt;1,K:K="stroke",M:M="negative",#REF!=#REF!)),IF(W664&lt;&gt;0,"",1),"")</f>
        <v>#REF!</v>
      </c>
      <c r="V664" s="8" t="e">
        <f t="shared" si="44"/>
        <v>#REF!</v>
      </c>
      <c r="W664" s="8" t="e">
        <f>IF(#REF!&lt;&gt;#REF!,COUNTIFS($K$112:$K$1378,"up",#REF!,#REF!),"")</f>
        <v>#REF!</v>
      </c>
      <c r="X664" s="8" t="e">
        <f>IF(#REF!&lt;&gt;#REF!,COUNTIFS($K$112:$K$1378,"SRS",#REF!,#REF!),"")</f>
        <v>#REF!</v>
      </c>
      <c r="Y664" s="8" t="e">
        <f>IF(R664&lt;&gt;"",IF(R664=1,"",COUNTIFS($O$112:$O$1378,"&gt;40",#REF!,#REF!)),"")</f>
        <v>#REF!</v>
      </c>
    </row>
    <row r="665" spans="1:34" s="16" customFormat="1" x14ac:dyDescent="0.25">
      <c r="A665" s="16">
        <f t="shared" si="45"/>
        <v>61289</v>
      </c>
      <c r="B665" s="18" t="str">
        <f t="shared" si="46"/>
        <v>2017112417129</v>
      </c>
      <c r="C665" s="16" t="str">
        <f t="shared" si="43"/>
        <v>20171124</v>
      </c>
      <c r="D665" s="16">
        <v>2017</v>
      </c>
      <c r="E665" s="16">
        <v>11</v>
      </c>
      <c r="F665" s="16">
        <v>24</v>
      </c>
      <c r="G665" s="16">
        <v>17</v>
      </c>
      <c r="H665" s="16">
        <v>1</v>
      </c>
      <c r="I665" s="16">
        <v>29</v>
      </c>
      <c r="J665" s="16">
        <v>97</v>
      </c>
      <c r="K665" s="32" t="s">
        <v>47</v>
      </c>
      <c r="L665" s="8" t="e">
        <f>IF(#REF!=#REF!,IF(K665="Stroke",IF(K666="Stroke",IF((J666-J665)&lt;0,1000+J666-J665,J666-J665),""),""),"")</f>
        <v>#REF!</v>
      </c>
      <c r="M665" s="16" t="s">
        <v>21</v>
      </c>
      <c r="N665" s="16" t="s">
        <v>27</v>
      </c>
      <c r="O665" s="16">
        <v>0</v>
      </c>
      <c r="P665" s="8" t="e">
        <f>IF(#REF!=#REF!,IF(K665="Stroke",IF(K666="Stroke",IF(#REF!=#REF!,IF(Q665=Q666,IF((J666-J665)&lt;0,1000+J666-J665-O665,J666-J665-O665),""),""),""),""),"")</f>
        <v>#REF!</v>
      </c>
      <c r="Q665" s="16">
        <v>1</v>
      </c>
      <c r="R665" s="8" t="e">
        <f>IF(#REF!&lt;&gt;#REF!,COUNTIFS($K$112:$K$1378,$K$112,#REF!,#REF!),"")</f>
        <v>#REF!</v>
      </c>
      <c r="S665" s="8" t="e">
        <f>IF(AND(#REF!&lt;&gt;#REF!,#REF!=#REF!,M665="positive",M666="negative"),1,"")</f>
        <v>#REF!</v>
      </c>
      <c r="T665" s="8" t="e">
        <f>IF(AND(#REF!=#REF!,K:K="stroke",M:M="positive",S665&lt;&gt;"1"),1,"")</f>
        <v>#REF!</v>
      </c>
      <c r="U665" s="8" t="e">
        <f>IF((AND(R665&lt;&gt;"",W665&lt;&gt;1,K:K="stroke",M:M="negative",#REF!=#REF!)),IF(W665&lt;&gt;0,"",1),"")</f>
        <v>#REF!</v>
      </c>
      <c r="V665" s="8" t="e">
        <f t="shared" si="44"/>
        <v>#REF!</v>
      </c>
      <c r="W665" s="8" t="e">
        <f>IF(#REF!&lt;&gt;#REF!,COUNTIFS($K$112:$K$1378,"up",#REF!,#REF!),"")</f>
        <v>#REF!</v>
      </c>
      <c r="X665" s="8" t="e">
        <f>IF(#REF!&lt;&gt;#REF!,COUNTIFS($K$112:$K$1378,"SRS",#REF!,#REF!),"")</f>
        <v>#REF!</v>
      </c>
      <c r="Y665" s="8" t="e">
        <f>IF(R665&lt;&gt;"",IF(R665=1,"",COUNTIFS($O$112:$O$1378,"&gt;40",#REF!,#REF!)),"")</f>
        <v>#REF!</v>
      </c>
    </row>
    <row r="666" spans="1:34" s="16" customFormat="1" x14ac:dyDescent="0.25">
      <c r="A666" s="16">
        <f t="shared" si="45"/>
        <v>61289</v>
      </c>
      <c r="B666" s="18" t="str">
        <f t="shared" si="46"/>
        <v>2017112417129</v>
      </c>
      <c r="C666" s="16" t="str">
        <f t="shared" si="43"/>
        <v>20171124</v>
      </c>
      <c r="D666" s="16">
        <v>2017</v>
      </c>
      <c r="E666" s="16">
        <v>11</v>
      </c>
      <c r="F666" s="16">
        <v>24</v>
      </c>
      <c r="G666" s="16">
        <v>17</v>
      </c>
      <c r="H666" s="16">
        <v>1</v>
      </c>
      <c r="I666" s="16">
        <v>29</v>
      </c>
      <c r="J666" s="16">
        <v>99</v>
      </c>
      <c r="K666" s="32" t="s">
        <v>47</v>
      </c>
      <c r="L666" s="8" t="e">
        <f>IF(#REF!=#REF!,IF(K666="Stroke",IF(K667="Stroke",IF((J667-J666)&lt;0,1000+J667-J666,J667-J666),""),""),"")</f>
        <v>#REF!</v>
      </c>
      <c r="M666" s="16" t="s">
        <v>21</v>
      </c>
      <c r="N666" s="16" t="s">
        <v>27</v>
      </c>
      <c r="O666" s="16">
        <v>0</v>
      </c>
      <c r="P666" s="8" t="e">
        <f>IF(#REF!=#REF!,IF(K666="Stroke",IF(K667="Stroke",IF(#REF!=#REF!,IF(Q666=Q667,IF((J667-J666)&lt;0,1000+J667-J666-O666,J667-J666-O666),""),""),""),""),"")</f>
        <v>#REF!</v>
      </c>
      <c r="Q666" s="16">
        <v>1</v>
      </c>
      <c r="R666" s="8" t="e">
        <f>IF(#REF!&lt;&gt;#REF!,COUNTIFS($K$112:$K$1378,$K$112,#REF!,#REF!),"")</f>
        <v>#REF!</v>
      </c>
      <c r="S666" s="8" t="e">
        <f>IF(AND(#REF!&lt;&gt;#REF!,#REF!=#REF!,M666="positive",M667="negative"),1,"")</f>
        <v>#REF!</v>
      </c>
      <c r="T666" s="8" t="e">
        <f>IF(AND(#REF!=#REF!,K:K="stroke",M:M="positive",S666&lt;&gt;"1"),1,"")</f>
        <v>#REF!</v>
      </c>
      <c r="U666" s="8" t="e">
        <f>IF((AND(R666&lt;&gt;"",W666&lt;&gt;1,K:K="stroke",M:M="negative",#REF!=#REF!)),IF(W666&lt;&gt;0,"",1),"")</f>
        <v>#REF!</v>
      </c>
      <c r="V666" s="8" t="e">
        <f t="shared" si="44"/>
        <v>#REF!</v>
      </c>
      <c r="W666" s="8" t="e">
        <f>IF(#REF!&lt;&gt;#REF!,COUNTIFS($K$112:$K$1378,"up",#REF!,#REF!),"")</f>
        <v>#REF!</v>
      </c>
      <c r="X666" s="8" t="e">
        <f>IF(#REF!&lt;&gt;#REF!,COUNTIFS($K$112:$K$1378,"SRS",#REF!,#REF!),"")</f>
        <v>#REF!</v>
      </c>
      <c r="Y666" s="8" t="e">
        <f>IF(R666&lt;&gt;"",IF(R666=1,"",COUNTIFS($O$112:$O$1378,"&gt;40",#REF!,#REF!)),"")</f>
        <v>#REF!</v>
      </c>
    </row>
    <row r="667" spans="1:34" s="16" customFormat="1" x14ac:dyDescent="0.25">
      <c r="A667" s="16">
        <f t="shared" si="45"/>
        <v>61289</v>
      </c>
      <c r="B667" s="18" t="str">
        <f t="shared" si="46"/>
        <v>2017112417129</v>
      </c>
      <c r="C667" s="16" t="str">
        <f t="shared" si="43"/>
        <v>20171124</v>
      </c>
      <c r="D667" s="16">
        <v>2017</v>
      </c>
      <c r="E667" s="16">
        <v>11</v>
      </c>
      <c r="F667" s="16">
        <v>24</v>
      </c>
      <c r="G667" s="16">
        <v>17</v>
      </c>
      <c r="H667" s="16">
        <v>1</v>
      </c>
      <c r="I667" s="16">
        <v>29</v>
      </c>
      <c r="J667" s="16">
        <v>115</v>
      </c>
      <c r="K667" s="32" t="s">
        <v>47</v>
      </c>
      <c r="L667" s="8" t="e">
        <f>IF(#REF!=#REF!,IF(K667="Stroke",IF(K668="Stroke",IF((J668-J667)&lt;0,1000+J668-J667,J668-J667),""),""),"")</f>
        <v>#REF!</v>
      </c>
      <c r="M667" s="16" t="s">
        <v>21</v>
      </c>
      <c r="N667" s="16" t="s">
        <v>27</v>
      </c>
      <c r="O667" s="16">
        <v>0</v>
      </c>
      <c r="P667" s="8" t="e">
        <f>IF(#REF!=#REF!,IF(K667="Stroke",IF(K668="Stroke",IF(#REF!=#REF!,IF(Q667=Q668,IF((J668-J667)&lt;0,1000+J668-J667-O667,J668-J667-O667),""),""),""),""),"")</f>
        <v>#REF!</v>
      </c>
      <c r="Q667" s="16">
        <v>1</v>
      </c>
      <c r="R667" s="8" t="e">
        <f>IF(#REF!&lt;&gt;#REF!,COUNTIFS($K$112:$K$1378,$K$112,#REF!,#REF!),"")</f>
        <v>#REF!</v>
      </c>
      <c r="S667" s="8" t="e">
        <f>IF(AND(#REF!&lt;&gt;#REF!,#REF!=#REF!,M667="positive",M668="negative"),1,"")</f>
        <v>#REF!</v>
      </c>
      <c r="T667" s="8" t="e">
        <f>IF(AND(#REF!=#REF!,K:K="stroke",M:M="positive",S667&lt;&gt;"1"),1,"")</f>
        <v>#REF!</v>
      </c>
      <c r="U667" s="8" t="e">
        <f>IF((AND(R667&lt;&gt;"",W667&lt;&gt;1,K:K="stroke",M:M="negative",#REF!=#REF!)),IF(W667&lt;&gt;0,"",1),"")</f>
        <v>#REF!</v>
      </c>
      <c r="V667" s="8" t="e">
        <f t="shared" si="44"/>
        <v>#REF!</v>
      </c>
      <c r="W667" s="8" t="e">
        <f>IF(#REF!&lt;&gt;#REF!,COUNTIFS($K$112:$K$1378,"up",#REF!,#REF!),"")</f>
        <v>#REF!</v>
      </c>
      <c r="X667" s="8" t="e">
        <f>IF(#REF!&lt;&gt;#REF!,COUNTIFS($K$112:$K$1378,"SRS",#REF!,#REF!),"")</f>
        <v>#REF!</v>
      </c>
      <c r="Y667" s="8" t="e">
        <f>IF(R667&lt;&gt;"",IF(R667=1,"",COUNTIFS($O$112:$O$1378,"&gt;40",#REF!,#REF!)),"")</f>
        <v>#REF!</v>
      </c>
    </row>
    <row r="668" spans="1:34" s="16" customFormat="1" x14ac:dyDescent="0.25">
      <c r="A668" s="16">
        <f t="shared" si="45"/>
        <v>61289</v>
      </c>
      <c r="B668" s="18" t="str">
        <f t="shared" si="46"/>
        <v>2017112417129</v>
      </c>
      <c r="C668" s="16" t="str">
        <f t="shared" si="43"/>
        <v>20171124</v>
      </c>
      <c r="D668" s="16">
        <v>2017</v>
      </c>
      <c r="E668" s="16">
        <v>11</v>
      </c>
      <c r="F668" s="16">
        <v>24</v>
      </c>
      <c r="G668" s="16">
        <v>17</v>
      </c>
      <c r="H668" s="16">
        <v>1</v>
      </c>
      <c r="I668" s="16">
        <v>29</v>
      </c>
      <c r="J668" s="16">
        <v>120</v>
      </c>
      <c r="K668" s="32" t="s">
        <v>47</v>
      </c>
      <c r="L668" s="8" t="e">
        <f>IF(#REF!=#REF!,IF(K668="Stroke",IF(K669="Stroke",IF((J669-J668)&lt;0,1000+J669-J668,J669-J668),""),""),"")</f>
        <v>#REF!</v>
      </c>
      <c r="M668" s="16" t="s">
        <v>21</v>
      </c>
      <c r="N668" s="16" t="s">
        <v>27</v>
      </c>
      <c r="O668" s="16">
        <v>0</v>
      </c>
      <c r="P668" s="8" t="e">
        <f>IF(#REF!=#REF!,IF(K668="Stroke",IF(K669="Stroke",IF(#REF!=#REF!,IF(Q668=Q669,IF((J669-J668)&lt;0,1000+J669-J668-O668,J669-J668-O668),""),""),""),""),"")</f>
        <v>#REF!</v>
      </c>
      <c r="Q668" s="16">
        <v>1</v>
      </c>
      <c r="R668" s="8" t="e">
        <f>IF(#REF!&lt;&gt;#REF!,COUNTIFS($K$112:$K$1378,$K$112,#REF!,#REF!),"")</f>
        <v>#REF!</v>
      </c>
      <c r="S668" s="8" t="e">
        <f>IF(AND(#REF!&lt;&gt;#REF!,#REF!=#REF!,M668="positive",M669="negative"),1,"")</f>
        <v>#REF!</v>
      </c>
      <c r="T668" s="8" t="e">
        <f>IF(AND(#REF!=#REF!,K:K="stroke",M:M="positive",S668&lt;&gt;"1"),1,"")</f>
        <v>#REF!</v>
      </c>
      <c r="U668" s="8" t="e">
        <f>IF((AND(R668&lt;&gt;"",W668&lt;&gt;1,K:K="stroke",M:M="negative",#REF!=#REF!)),IF(W668&lt;&gt;0,"",1),"")</f>
        <v>#REF!</v>
      </c>
      <c r="V668" s="8" t="e">
        <f t="shared" si="44"/>
        <v>#REF!</v>
      </c>
      <c r="W668" s="8" t="e">
        <f>IF(#REF!&lt;&gt;#REF!,COUNTIFS($K$112:$K$1378,"up",#REF!,#REF!),"")</f>
        <v>#REF!</v>
      </c>
      <c r="X668" s="8" t="e">
        <f>IF(#REF!&lt;&gt;#REF!,COUNTIFS($K$112:$K$1378,"SRS",#REF!,#REF!),"")</f>
        <v>#REF!</v>
      </c>
      <c r="Y668" s="8" t="e">
        <f>IF(R668&lt;&gt;"",IF(R668=1,"",COUNTIFS($O$112:$O$1378,"&gt;40",#REF!,#REF!)),"")</f>
        <v>#REF!</v>
      </c>
    </row>
    <row r="669" spans="1:34" s="16" customFormat="1" x14ac:dyDescent="0.25">
      <c r="A669" s="16">
        <f t="shared" si="45"/>
        <v>61289</v>
      </c>
      <c r="B669" s="18" t="str">
        <f t="shared" si="46"/>
        <v>2017112417129</v>
      </c>
      <c r="C669" s="16" t="str">
        <f t="shared" si="43"/>
        <v>20171124</v>
      </c>
      <c r="D669" s="16">
        <v>2017</v>
      </c>
      <c r="E669" s="16">
        <v>11</v>
      </c>
      <c r="F669" s="16">
        <v>24</v>
      </c>
      <c r="G669" s="16">
        <v>17</v>
      </c>
      <c r="H669" s="16">
        <v>1</v>
      </c>
      <c r="I669" s="16">
        <v>29</v>
      </c>
      <c r="J669" s="16">
        <v>144</v>
      </c>
      <c r="K669" s="32" t="s">
        <v>47</v>
      </c>
      <c r="L669" s="8" t="e">
        <f>IF(#REF!=#REF!,IF(K669="Stroke",IF(K670="Stroke",IF((J670-J669)&lt;0,1000+J670-J669,J670-J669),""),""),"")</f>
        <v>#REF!</v>
      </c>
      <c r="M669" s="16" t="s">
        <v>21</v>
      </c>
      <c r="N669" s="16" t="s">
        <v>27</v>
      </c>
      <c r="O669" s="16">
        <v>0</v>
      </c>
      <c r="P669" s="8" t="e">
        <f>IF(#REF!=#REF!,IF(K669="Stroke",IF(K670="Stroke",IF(#REF!=#REF!,IF(Q669=Q670,IF((J670-J669)&lt;0,1000+J670-J669-O669,J670-J669-O669),""),""),""),""),"")</f>
        <v>#REF!</v>
      </c>
      <c r="Q669" s="16">
        <v>1</v>
      </c>
      <c r="R669" s="8" t="e">
        <f>IF(#REF!&lt;&gt;#REF!,COUNTIFS($K$112:$K$1378,$K$112,#REF!,#REF!),"")</f>
        <v>#REF!</v>
      </c>
      <c r="S669" s="8" t="e">
        <f>IF(AND(#REF!&lt;&gt;#REF!,#REF!=#REF!,M669="positive",M670="negative"),1,"")</f>
        <v>#REF!</v>
      </c>
      <c r="T669" s="8" t="e">
        <f>IF(AND(#REF!=#REF!,K:K="stroke",M:M="positive",S669&lt;&gt;"1"),1,"")</f>
        <v>#REF!</v>
      </c>
      <c r="U669" s="8" t="e">
        <f>IF((AND(R669&lt;&gt;"",W669&lt;&gt;1,K:K="stroke",M:M="negative",#REF!=#REF!)),IF(W669&lt;&gt;0,"",1),"")</f>
        <v>#REF!</v>
      </c>
      <c r="V669" s="8" t="e">
        <f t="shared" si="44"/>
        <v>#REF!</v>
      </c>
      <c r="W669" s="8" t="e">
        <f>IF(#REF!&lt;&gt;#REF!,COUNTIFS($K$112:$K$1378,"up",#REF!,#REF!),"")</f>
        <v>#REF!</v>
      </c>
      <c r="X669" s="8" t="e">
        <f>IF(#REF!&lt;&gt;#REF!,COUNTIFS($K$112:$K$1378,"SRS",#REF!,#REF!),"")</f>
        <v>#REF!</v>
      </c>
      <c r="Y669" s="8" t="e">
        <f>IF(R669&lt;&gt;"",IF(R669=1,"",COUNTIFS($O$112:$O$1378,"&gt;40",#REF!,#REF!)),"")</f>
        <v>#REF!</v>
      </c>
      <c r="Z669" s="34" t="s">
        <v>88</v>
      </c>
    </row>
    <row r="670" spans="1:34" s="16" customFormat="1" x14ac:dyDescent="0.25">
      <c r="A670" s="7">
        <f t="shared" si="45"/>
        <v>61461</v>
      </c>
      <c r="B670" s="11" t="str">
        <f t="shared" si="46"/>
        <v>2017112417421</v>
      </c>
      <c r="C670" s="7" t="str">
        <f t="shared" si="43"/>
        <v>20171124</v>
      </c>
      <c r="D670" s="7">
        <v>2017</v>
      </c>
      <c r="E670" s="7">
        <v>11</v>
      </c>
      <c r="F670" s="7">
        <v>24</v>
      </c>
      <c r="G670" s="7">
        <v>17</v>
      </c>
      <c r="H670" s="7">
        <v>4</v>
      </c>
      <c r="I670" s="7">
        <v>21</v>
      </c>
      <c r="J670" s="7">
        <v>104</v>
      </c>
      <c r="K670" s="7" t="s">
        <v>37</v>
      </c>
      <c r="L670" s="7" t="e">
        <f>IF(#REF!=#REF!,IF(K670="Stroke",IF(K671="Stroke",IF((J671-J670)&lt;0,1000+J671-J670,J671-J670),""),""),"")</f>
        <v>#REF!</v>
      </c>
      <c r="M670" s="7" t="s">
        <v>89</v>
      </c>
      <c r="N670" s="7" t="s">
        <v>64</v>
      </c>
      <c r="O670" s="7">
        <v>0</v>
      </c>
      <c r="P670" s="7" t="e">
        <f>IF(#REF!=#REF!,IF(K670="Stroke",IF(K671="Stroke",IF(#REF!=#REF!,IF(Q670=Q671,IF((J671-J670)&lt;0,1000+J671-J670-O670,J671-J670-O670),""),""),""),""),"")</f>
        <v>#REF!</v>
      </c>
      <c r="Q670" s="7">
        <v>1</v>
      </c>
      <c r="R670" s="7" t="e">
        <f>IF(#REF!&lt;&gt;#REF!,COUNTIFS($K$112:$K$1378,$K$112,#REF!,#REF!),"")</f>
        <v>#REF!</v>
      </c>
      <c r="S670" s="7" t="e">
        <f>IF(AND(#REF!&lt;&gt;#REF!,#REF!=#REF!,M670="positive",M671="negative"),1,"")</f>
        <v>#REF!</v>
      </c>
      <c r="T670" s="7" t="e">
        <f>IF(AND(#REF!=#REF!,K:K="stroke",M:M="positive",S670&lt;&gt;"1"),1,"")</f>
        <v>#REF!</v>
      </c>
      <c r="U670" s="7" t="e">
        <f>IF((AND(R670&lt;&gt;"",W670&lt;&gt;1,K:K="stroke",M:M="negative",#REF!=#REF!)),IF(W670&lt;&gt;0,"",1),"")</f>
        <v>#REF!</v>
      </c>
      <c r="V670" s="7" t="e">
        <f t="shared" si="44"/>
        <v>#REF!</v>
      </c>
      <c r="W670" s="7" t="e">
        <f>IF(#REF!&lt;&gt;#REF!,COUNTIFS($K$112:$K$1378,"up",#REF!,#REF!),"")</f>
        <v>#REF!</v>
      </c>
      <c r="X670" s="7" t="e">
        <f>IF(#REF!&lt;&gt;#REF!,COUNTIFS($K$112:$K$1378,"SRS",#REF!,#REF!),"")</f>
        <v>#REF!</v>
      </c>
      <c r="Y670" s="7" t="e">
        <f>IF(R670&lt;&gt;"",IF(R670=1,"",COUNTIFS($O$112:$O$1378,"&gt;40",#REF!,#REF!)),"")</f>
        <v>#REF!</v>
      </c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s="16" customFormat="1" x14ac:dyDescent="0.25">
      <c r="A671" s="4">
        <f t="shared" si="45"/>
        <v>61461</v>
      </c>
      <c r="B671" s="33" t="str">
        <f t="shared" si="46"/>
        <v>2017112417421</v>
      </c>
      <c r="C671" s="4" t="str">
        <f t="shared" si="43"/>
        <v>20171124</v>
      </c>
      <c r="D671" s="4">
        <v>2017</v>
      </c>
      <c r="E671" s="4">
        <v>11</v>
      </c>
      <c r="F671" s="4">
        <v>24</v>
      </c>
      <c r="G671" s="4">
        <v>17</v>
      </c>
      <c r="H671" s="4">
        <v>4</v>
      </c>
      <c r="I671" s="4">
        <v>21</v>
      </c>
      <c r="J671" s="4">
        <v>180</v>
      </c>
      <c r="K671" s="4" t="s">
        <v>44</v>
      </c>
      <c r="L671" s="8" t="e">
        <f>IF(#REF!=#REF!,IF(K671="Stroke",IF(K672="Stroke",IF((J672-J671)&lt;0,1000+J672-J671,J672-J671),""),""),"")</f>
        <v>#REF!</v>
      </c>
      <c r="M671" s="4" t="s">
        <v>21</v>
      </c>
      <c r="N671" s="4" t="s">
        <v>66</v>
      </c>
      <c r="O671" s="4">
        <v>424</v>
      </c>
      <c r="P671" s="8" t="e">
        <f>IF(#REF!=#REF!,IF(K671="Stroke",IF(K672="Stroke",IF(#REF!=#REF!,IF(Q671=Q672,IF((J672-J671)&lt;0,1000+J672-J671-O671,J672-J671-O671),""),""),""),""),"")</f>
        <v>#REF!</v>
      </c>
      <c r="Q671" s="4">
        <v>2</v>
      </c>
      <c r="R671" s="8" t="e">
        <f>IF(#REF!&lt;&gt;#REF!,COUNTIFS($K$112:$K$1378,$K$112,#REF!,#REF!),"")</f>
        <v>#REF!</v>
      </c>
      <c r="S671" s="8" t="e">
        <f>IF(AND(#REF!&lt;&gt;#REF!,#REF!=#REF!,M671="positive",M672="negative"),1,"")</f>
        <v>#REF!</v>
      </c>
      <c r="T671" s="8" t="e">
        <f>IF(AND(#REF!=#REF!,K:K="stroke",M:M="positive",S671&lt;&gt;"1"),1,"")</f>
        <v>#REF!</v>
      </c>
      <c r="U671" s="8" t="e">
        <f>IF((AND(R671&lt;&gt;"",W671&lt;&gt;1,K:K="stroke",M:M="negative",#REF!=#REF!)),IF(W671&lt;&gt;0,"",1),"")</f>
        <v>#REF!</v>
      </c>
      <c r="V671" s="8" t="e">
        <f t="shared" si="44"/>
        <v>#REF!</v>
      </c>
      <c r="W671" s="8" t="e">
        <f>IF(#REF!&lt;&gt;#REF!,COUNTIFS($K$112:$K$1378,"up",#REF!,#REF!),"")</f>
        <v>#REF!</v>
      </c>
      <c r="X671" s="8" t="e">
        <f>IF(#REF!&lt;&gt;#REF!,COUNTIFS($K$112:$K$1378,"SRS",#REF!,#REF!),"")</f>
        <v>#REF!</v>
      </c>
      <c r="Y671" s="8" t="e">
        <f>IF(R671&lt;&gt;"",IF(R671=1,"",COUNTIFS($O$112:$O$1378,"&gt;40",#REF!,#REF!)),"")</f>
        <v>#REF!</v>
      </c>
      <c r="Z671" s="4" t="s">
        <v>42</v>
      </c>
      <c r="AA671" s="4"/>
      <c r="AB671" s="4"/>
      <c r="AC671" s="4"/>
      <c r="AD671" s="4"/>
      <c r="AE671" s="4"/>
      <c r="AF671" s="4"/>
      <c r="AG671" s="4"/>
      <c r="AH671" s="4"/>
    </row>
    <row r="672" spans="1:34" s="16" customFormat="1" x14ac:dyDescent="0.25">
      <c r="A672" s="4">
        <f t="shared" si="45"/>
        <v>61461</v>
      </c>
      <c r="B672" s="33" t="str">
        <f t="shared" si="46"/>
        <v>2017112417421</v>
      </c>
      <c r="C672" s="4" t="str">
        <f t="shared" si="43"/>
        <v>20171124</v>
      </c>
      <c r="D672" s="4">
        <v>2017</v>
      </c>
      <c r="E672" s="4">
        <v>11</v>
      </c>
      <c r="F672" s="4">
        <v>24</v>
      </c>
      <c r="G672" s="4">
        <v>17</v>
      </c>
      <c r="H672" s="4">
        <v>4</v>
      </c>
      <c r="I672" s="4">
        <v>21</v>
      </c>
      <c r="J672" s="4">
        <v>187</v>
      </c>
      <c r="K672" s="4" t="s">
        <v>44</v>
      </c>
      <c r="L672" s="8" t="e">
        <f>IF(#REF!=#REF!,IF(K672="Stroke",IF(K673="Stroke",IF((J673-J672)&lt;0,1000+J673-J672,J673-J672),""),""),"")</f>
        <v>#REF!</v>
      </c>
      <c r="M672" s="4" t="s">
        <v>21</v>
      </c>
      <c r="N672" s="4" t="s">
        <v>27</v>
      </c>
      <c r="O672" s="4">
        <v>465</v>
      </c>
      <c r="P672" s="8" t="e">
        <f>IF(#REF!=#REF!,IF(K672="Stroke",IF(K673="Stroke",IF(#REF!=#REF!,IF(Q672=Q673,IF((J673-J672)&lt;0,1000+J673-J672-O672,J673-J672-O672),""),""),""),""),"")</f>
        <v>#REF!</v>
      </c>
      <c r="Q672" s="4">
        <v>3</v>
      </c>
      <c r="R672" s="8" t="e">
        <f>IF(#REF!&lt;&gt;#REF!,COUNTIFS($K$112:$K$1378,$K$112,#REF!,#REF!),"")</f>
        <v>#REF!</v>
      </c>
      <c r="S672" s="8" t="e">
        <f>IF(AND(#REF!&lt;&gt;#REF!,#REF!=#REF!,M672="positive",M673="negative"),1,"")</f>
        <v>#REF!</v>
      </c>
      <c r="T672" s="8" t="e">
        <f>IF(AND(#REF!=#REF!,K:K="stroke",M:M="positive",S672&lt;&gt;"1"),1,"")</f>
        <v>#REF!</v>
      </c>
      <c r="U672" s="8" t="e">
        <f>IF((AND(R672&lt;&gt;"",W672&lt;&gt;1,K:K="stroke",M:M="negative",#REF!=#REF!)),IF(W672&lt;&gt;0,"",1),"")</f>
        <v>#REF!</v>
      </c>
      <c r="V672" s="8" t="e">
        <f t="shared" si="44"/>
        <v>#REF!</v>
      </c>
      <c r="W672" s="8" t="e">
        <f>IF(#REF!&lt;&gt;#REF!,COUNTIFS($K$112:$K$1378,"up",#REF!,#REF!),"")</f>
        <v>#REF!</v>
      </c>
      <c r="X672" s="8" t="e">
        <f>IF(#REF!&lt;&gt;#REF!,COUNTIFS($K$112:$K$1378,"SRS",#REF!,#REF!),"")</f>
        <v>#REF!</v>
      </c>
      <c r="Y672" s="8" t="e">
        <f>IF(R672&lt;&gt;"",IF(R672=1,"",COUNTIFS($O$112:$O$1378,"&gt;40",#REF!,#REF!)),"")</f>
        <v>#REF!</v>
      </c>
      <c r="Z672" s="4" t="s">
        <v>46</v>
      </c>
      <c r="AA672" s="4"/>
      <c r="AB672" s="4"/>
      <c r="AC672" s="4"/>
      <c r="AD672" s="4"/>
      <c r="AE672" s="4"/>
      <c r="AF672" s="4"/>
      <c r="AG672" s="4"/>
      <c r="AH672" s="4"/>
    </row>
    <row r="673" spans="1:34" s="16" customFormat="1" x14ac:dyDescent="0.25">
      <c r="A673" s="4">
        <f t="shared" si="45"/>
        <v>61461</v>
      </c>
      <c r="B673" s="33" t="str">
        <f t="shared" si="46"/>
        <v>2017112417421</v>
      </c>
      <c r="C673" s="4" t="str">
        <f t="shared" ref="C673:C736" si="47">CONCATENATE(D673,E673,F673)</f>
        <v>20171124</v>
      </c>
      <c r="D673" s="4">
        <v>2017</v>
      </c>
      <c r="E673" s="4">
        <v>11</v>
      </c>
      <c r="F673" s="4">
        <v>24</v>
      </c>
      <c r="G673" s="4">
        <v>17</v>
      </c>
      <c r="H673" s="4">
        <v>4</v>
      </c>
      <c r="I673" s="4">
        <v>21</v>
      </c>
      <c r="J673" s="4">
        <v>272</v>
      </c>
      <c r="K673" s="32" t="s">
        <v>47</v>
      </c>
      <c r="L673" s="8" t="e">
        <f>IF(#REF!=#REF!,IF(K673="Stroke",IF(K674="Stroke",IF((J674-J673)&lt;0,1000+J674-J673,J674-J673),""),""),"")</f>
        <v>#REF!</v>
      </c>
      <c r="M673" s="4" t="s">
        <v>21</v>
      </c>
      <c r="N673" s="4" t="s">
        <v>27</v>
      </c>
      <c r="O673" s="4">
        <v>0</v>
      </c>
      <c r="P673" s="8" t="e">
        <f>IF(#REF!=#REF!,IF(K673="Stroke",IF(K674="Stroke",IF(#REF!=#REF!,IF(Q673=Q674,IF((J674-J673)&lt;0,1000+J674-J673-O673,J674-J673-O673),""),""),""),""),"")</f>
        <v>#REF!</v>
      </c>
      <c r="Q673" s="4">
        <v>2</v>
      </c>
      <c r="R673" s="8" t="e">
        <f>IF(#REF!&lt;&gt;#REF!,COUNTIFS($K$112:$K$1378,$K$112,#REF!,#REF!),"")</f>
        <v>#REF!</v>
      </c>
      <c r="S673" s="8" t="e">
        <f>IF(AND(#REF!&lt;&gt;#REF!,#REF!=#REF!,M673="positive",M674="negative"),1,"")</f>
        <v>#REF!</v>
      </c>
      <c r="T673" s="8" t="e">
        <f>IF(AND(#REF!=#REF!,K:K="stroke",M:M="positive",S673&lt;&gt;"1"),1,"")</f>
        <v>#REF!</v>
      </c>
      <c r="U673" s="8" t="e">
        <f>IF((AND(R673&lt;&gt;"",W673&lt;&gt;1,K:K="stroke",M:M="negative",#REF!=#REF!)),IF(W673&lt;&gt;0,"",1),"")</f>
        <v>#REF!</v>
      </c>
      <c r="V673" s="8" t="e">
        <f t="shared" si="44"/>
        <v>#REF!</v>
      </c>
      <c r="W673" s="8" t="e">
        <f>IF(#REF!&lt;&gt;#REF!,COUNTIFS($K$112:$K$1378,"up",#REF!,#REF!),"")</f>
        <v>#REF!</v>
      </c>
      <c r="X673" s="8" t="e">
        <f>IF(#REF!&lt;&gt;#REF!,COUNTIFS($K$112:$K$1378,"SRS",#REF!,#REF!),"")</f>
        <v>#REF!</v>
      </c>
      <c r="Y673" s="8" t="e">
        <f>IF(R673&lt;&gt;"",IF(R673=1,"",COUNTIFS($O$112:$O$1378,"&gt;40",#REF!,#REF!)),"")</f>
        <v>#REF!</v>
      </c>
      <c r="Z673" s="4"/>
      <c r="AA673" s="4"/>
      <c r="AB673" s="4"/>
      <c r="AC673" s="4"/>
      <c r="AD673" s="4"/>
      <c r="AE673" s="4"/>
      <c r="AF673" s="4"/>
      <c r="AG673" s="4"/>
      <c r="AH673" s="4"/>
    </row>
    <row r="674" spans="1:34" s="16" customFormat="1" x14ac:dyDescent="0.25">
      <c r="A674" s="4">
        <f t="shared" si="45"/>
        <v>61461</v>
      </c>
      <c r="B674" s="33" t="str">
        <f t="shared" si="46"/>
        <v>2017112417421</v>
      </c>
      <c r="C674" s="4" t="str">
        <f t="shared" si="47"/>
        <v>20171124</v>
      </c>
      <c r="D674" s="4">
        <v>2017</v>
      </c>
      <c r="E674" s="4">
        <v>11</v>
      </c>
      <c r="F674" s="4">
        <v>24</v>
      </c>
      <c r="G674" s="4">
        <v>17</v>
      </c>
      <c r="H674" s="4">
        <v>4</v>
      </c>
      <c r="I674" s="4">
        <v>21</v>
      </c>
      <c r="J674" s="4">
        <v>349</v>
      </c>
      <c r="K674" s="32" t="s">
        <v>47</v>
      </c>
      <c r="L674" s="8" t="e">
        <f>IF(#REF!=#REF!,IF(K674="Stroke",IF(K675="Stroke",IF((J675-J674)&lt;0,1000+J675-J674,J675-J674),""),""),"")</f>
        <v>#REF!</v>
      </c>
      <c r="M674" s="4" t="s">
        <v>21</v>
      </c>
      <c r="N674" s="4" t="s">
        <v>27</v>
      </c>
      <c r="O674" s="4">
        <v>0</v>
      </c>
      <c r="P674" s="8" t="e">
        <f>IF(#REF!=#REF!,IF(K674="Stroke",IF(K675="Stroke",IF(#REF!=#REF!,IF(Q674=Q675,IF((J675-J674)&lt;0,1000+J675-J674-O674,J675-J674-O674),""),""),""),""),"")</f>
        <v>#REF!</v>
      </c>
      <c r="Q674" s="4">
        <v>2</v>
      </c>
      <c r="R674" s="8" t="e">
        <f>IF(#REF!&lt;&gt;#REF!,COUNTIFS($K$112:$K$1378,$K$112,#REF!,#REF!),"")</f>
        <v>#REF!</v>
      </c>
      <c r="S674" s="8" t="e">
        <f>IF(AND(#REF!&lt;&gt;#REF!,#REF!=#REF!,M674="positive",M675="negative"),1,"")</f>
        <v>#REF!</v>
      </c>
      <c r="T674" s="8" t="e">
        <f>IF(AND(#REF!=#REF!,K:K="stroke",M:M="positive",S674&lt;&gt;"1"),1,"")</f>
        <v>#REF!</v>
      </c>
      <c r="U674" s="8" t="e">
        <f>IF((AND(R674&lt;&gt;"",W674&lt;&gt;1,K:K="stroke",M:M="negative",#REF!=#REF!)),IF(W674&lt;&gt;0,"",1),"")</f>
        <v>#REF!</v>
      </c>
      <c r="V674" s="8" t="e">
        <f t="shared" si="44"/>
        <v>#REF!</v>
      </c>
      <c r="W674" s="8" t="e">
        <f>IF(#REF!&lt;&gt;#REF!,COUNTIFS($K$112:$K$1378,"up",#REF!,#REF!),"")</f>
        <v>#REF!</v>
      </c>
      <c r="X674" s="8" t="e">
        <f>IF(#REF!&lt;&gt;#REF!,COUNTIFS($K$112:$K$1378,"SRS",#REF!,#REF!),"")</f>
        <v>#REF!</v>
      </c>
      <c r="Y674" s="8" t="e">
        <f>IF(R674&lt;&gt;"",IF(R674=1,"",COUNTIFS($O$112:$O$1378,"&gt;40",#REF!,#REF!)),"")</f>
        <v>#REF!</v>
      </c>
      <c r="Z674" s="4"/>
      <c r="AA674" s="4"/>
      <c r="AB674" s="4"/>
      <c r="AC674" s="4"/>
      <c r="AD674" s="4"/>
      <c r="AE674" s="4"/>
      <c r="AF674" s="4"/>
      <c r="AG674" s="4"/>
      <c r="AH674" s="4"/>
    </row>
    <row r="675" spans="1:34" s="16" customFormat="1" x14ac:dyDescent="0.25">
      <c r="A675" s="4">
        <f t="shared" si="45"/>
        <v>61461</v>
      </c>
      <c r="B675" s="33" t="str">
        <f t="shared" si="46"/>
        <v>2017112417421</v>
      </c>
      <c r="C675" s="4" t="str">
        <f t="shared" si="47"/>
        <v>20171124</v>
      </c>
      <c r="D675" s="4">
        <v>2017</v>
      </c>
      <c r="E675" s="4">
        <v>11</v>
      </c>
      <c r="F675" s="4">
        <v>24</v>
      </c>
      <c r="G675" s="4">
        <v>17</v>
      </c>
      <c r="H675" s="4">
        <v>4</v>
      </c>
      <c r="I675" s="4">
        <v>21</v>
      </c>
      <c r="J675" s="4">
        <v>359</v>
      </c>
      <c r="K675" s="32" t="s">
        <v>47</v>
      </c>
      <c r="L675" s="8" t="e">
        <f>IF(#REF!=#REF!,IF(K675="Stroke",IF(K676="Stroke",IF((J676-J675)&lt;0,1000+J676-J675,J676-J675),""),""),"")</f>
        <v>#REF!</v>
      </c>
      <c r="M675" s="4" t="s">
        <v>21</v>
      </c>
      <c r="N675" s="4" t="s">
        <v>27</v>
      </c>
      <c r="O675" s="4">
        <v>0</v>
      </c>
      <c r="P675" s="8" t="e">
        <f>IF(#REF!=#REF!,IF(K675="Stroke",IF(K676="Stroke",IF(#REF!=#REF!,IF(Q675=Q676,IF((J676-J675)&lt;0,1000+J676-J675-O675,J676-J675-O675),""),""),""),""),"")</f>
        <v>#REF!</v>
      </c>
      <c r="Q675" s="4">
        <v>3</v>
      </c>
      <c r="R675" s="8" t="e">
        <f>IF(#REF!&lt;&gt;#REF!,COUNTIFS($K$112:$K$1378,$K$112,#REF!,#REF!),"")</f>
        <v>#REF!</v>
      </c>
      <c r="S675" s="8" t="e">
        <f>IF(AND(#REF!&lt;&gt;#REF!,#REF!=#REF!,M675="positive",M676="negative"),1,"")</f>
        <v>#REF!</v>
      </c>
      <c r="T675" s="8" t="e">
        <f>IF(AND(#REF!=#REF!,K:K="stroke",M:M="positive",S675&lt;&gt;"1"),1,"")</f>
        <v>#REF!</v>
      </c>
      <c r="U675" s="8" t="e">
        <f>IF((AND(R675&lt;&gt;"",W675&lt;&gt;1,K:K="stroke",M:M="negative",#REF!=#REF!)),IF(W675&lt;&gt;0,"",1),"")</f>
        <v>#REF!</v>
      </c>
      <c r="V675" s="8" t="e">
        <f t="shared" si="44"/>
        <v>#REF!</v>
      </c>
      <c r="W675" s="8" t="e">
        <f>IF(#REF!&lt;&gt;#REF!,COUNTIFS($K$112:$K$1378,"up",#REF!,#REF!),"")</f>
        <v>#REF!</v>
      </c>
      <c r="X675" s="8" t="e">
        <f>IF(#REF!&lt;&gt;#REF!,COUNTIFS($K$112:$K$1378,"SRS",#REF!,#REF!),"")</f>
        <v>#REF!</v>
      </c>
      <c r="Y675" s="8" t="e">
        <f>IF(R675&lt;&gt;"",IF(R675=1,"",COUNTIFS($O$112:$O$1378,"&gt;40",#REF!,#REF!)),"")</f>
        <v>#REF!</v>
      </c>
      <c r="Z675" s="4"/>
      <c r="AA675" s="4"/>
      <c r="AB675" s="4"/>
      <c r="AC675" s="4"/>
      <c r="AD675" s="4"/>
      <c r="AE675" s="4"/>
      <c r="AF675" s="4"/>
      <c r="AG675" s="4"/>
      <c r="AH675" s="4"/>
    </row>
    <row r="676" spans="1:34" s="16" customFormat="1" x14ac:dyDescent="0.25">
      <c r="A676" s="4">
        <f t="shared" si="45"/>
        <v>61461</v>
      </c>
      <c r="B676" s="33" t="str">
        <f t="shared" si="46"/>
        <v>2017112417421</v>
      </c>
      <c r="C676" s="4" t="str">
        <f t="shared" si="47"/>
        <v>20171124</v>
      </c>
      <c r="D676" s="4">
        <v>2017</v>
      </c>
      <c r="E676" s="4">
        <v>11</v>
      </c>
      <c r="F676" s="4">
        <v>24</v>
      </c>
      <c r="G676" s="4">
        <v>17</v>
      </c>
      <c r="H676" s="4">
        <v>4</v>
      </c>
      <c r="I676" s="4">
        <v>21</v>
      </c>
      <c r="J676" s="4">
        <v>379</v>
      </c>
      <c r="K676" s="32" t="s">
        <v>47</v>
      </c>
      <c r="L676" s="8" t="e">
        <f>IF(#REF!=#REF!,IF(K676="Stroke",IF(K677="Stroke",IF((J677-J676)&lt;0,1000+J677-J676,J677-J676),""),""),"")</f>
        <v>#REF!</v>
      </c>
      <c r="M676" s="4" t="s">
        <v>21</v>
      </c>
      <c r="N676" s="4" t="s">
        <v>27</v>
      </c>
      <c r="O676" s="4">
        <v>0</v>
      </c>
      <c r="P676" s="8" t="e">
        <f>IF(#REF!=#REF!,IF(K676="Stroke",IF(K677="Stroke",IF(#REF!=#REF!,IF(Q676=Q677,IF((J677-J676)&lt;0,1000+J677-J676-O676,J677-J676-O676),""),""),""),""),"")</f>
        <v>#REF!</v>
      </c>
      <c r="Q676" s="4">
        <v>2</v>
      </c>
      <c r="R676" s="8" t="e">
        <f>IF(#REF!&lt;&gt;#REF!,COUNTIFS($K$112:$K$1378,$K$112,#REF!,#REF!),"")</f>
        <v>#REF!</v>
      </c>
      <c r="S676" s="8" t="e">
        <f>IF(AND(#REF!&lt;&gt;#REF!,#REF!=#REF!,M676="positive",M677="negative"),1,"")</f>
        <v>#REF!</v>
      </c>
      <c r="T676" s="8" t="e">
        <f>IF(AND(#REF!=#REF!,K:K="stroke",M:M="positive",S676&lt;&gt;"1"),1,"")</f>
        <v>#REF!</v>
      </c>
      <c r="U676" s="8" t="e">
        <f>IF((AND(R676&lt;&gt;"",W676&lt;&gt;1,K:K="stroke",M:M="negative",#REF!=#REF!)),IF(W676&lt;&gt;0,"",1),"")</f>
        <v>#REF!</v>
      </c>
      <c r="V676" s="8" t="e">
        <f t="shared" si="44"/>
        <v>#REF!</v>
      </c>
      <c r="W676" s="8" t="e">
        <f>IF(#REF!&lt;&gt;#REF!,COUNTIFS($K$112:$K$1378,"up",#REF!,#REF!),"")</f>
        <v>#REF!</v>
      </c>
      <c r="X676" s="8" t="e">
        <f>IF(#REF!&lt;&gt;#REF!,COUNTIFS($K$112:$K$1378,"SRS",#REF!,#REF!),"")</f>
        <v>#REF!</v>
      </c>
      <c r="Y676" s="8" t="e">
        <f>IF(R676&lt;&gt;"",IF(R676=1,"",COUNTIFS($O$112:$O$1378,"&gt;40",#REF!,#REF!)),"")</f>
        <v>#REF!</v>
      </c>
      <c r="Z676" s="4"/>
      <c r="AA676" s="4"/>
      <c r="AB676" s="4"/>
      <c r="AC676" s="4"/>
      <c r="AD676" s="4"/>
      <c r="AE676" s="4"/>
      <c r="AF676" s="4"/>
      <c r="AG676" s="4"/>
      <c r="AH676" s="4"/>
    </row>
    <row r="677" spans="1:34" s="16" customFormat="1" x14ac:dyDescent="0.25">
      <c r="A677" s="4">
        <f t="shared" si="45"/>
        <v>61461</v>
      </c>
      <c r="B677" s="33" t="str">
        <f t="shared" si="46"/>
        <v>2017112417421</v>
      </c>
      <c r="C677" s="4" t="str">
        <f t="shared" si="47"/>
        <v>20171124</v>
      </c>
      <c r="D677" s="4">
        <v>2017</v>
      </c>
      <c r="E677" s="4">
        <v>11</v>
      </c>
      <c r="F677" s="4">
        <v>24</v>
      </c>
      <c r="G677" s="4">
        <v>17</v>
      </c>
      <c r="H677" s="4">
        <v>4</v>
      </c>
      <c r="I677" s="4">
        <v>21</v>
      </c>
      <c r="J677" s="4">
        <v>404</v>
      </c>
      <c r="K677" s="32" t="s">
        <v>47</v>
      </c>
      <c r="L677" s="8" t="e">
        <f>IF(#REF!=#REF!,IF(K677="Stroke",IF(K678="Stroke",IF((J678-J677)&lt;0,1000+J678-J677,J678-J677),""),""),"")</f>
        <v>#REF!</v>
      </c>
      <c r="M677" s="4" t="s">
        <v>21</v>
      </c>
      <c r="N677" s="4" t="s">
        <v>27</v>
      </c>
      <c r="O677" s="4">
        <v>0</v>
      </c>
      <c r="P677" s="8" t="e">
        <f>IF(#REF!=#REF!,IF(K677="Stroke",IF(K678="Stroke",IF(#REF!=#REF!,IF(Q677=Q678,IF((J678-J677)&lt;0,1000+J678-J677-O677,J678-J677-O677),""),""),""),""),"")</f>
        <v>#REF!</v>
      </c>
      <c r="Q677" s="4">
        <v>2</v>
      </c>
      <c r="R677" s="8" t="e">
        <f>IF(#REF!&lt;&gt;#REF!,COUNTIFS($K$112:$K$1378,$K$112,#REF!,#REF!),"")</f>
        <v>#REF!</v>
      </c>
      <c r="S677" s="8" t="e">
        <f>IF(AND(#REF!&lt;&gt;#REF!,#REF!=#REF!,M677="positive",M678="negative"),1,"")</f>
        <v>#REF!</v>
      </c>
      <c r="T677" s="8" t="e">
        <f>IF(AND(#REF!=#REF!,K:K="stroke",M:M="positive",S677&lt;&gt;"1"),1,"")</f>
        <v>#REF!</v>
      </c>
      <c r="U677" s="8" t="e">
        <f>IF((AND(R677&lt;&gt;"",W677&lt;&gt;1,K:K="stroke",M:M="negative",#REF!=#REF!)),IF(W677&lt;&gt;0,"",1),"")</f>
        <v>#REF!</v>
      </c>
      <c r="V677" s="8" t="e">
        <f t="shared" si="44"/>
        <v>#REF!</v>
      </c>
      <c r="W677" s="8" t="e">
        <f>IF(#REF!&lt;&gt;#REF!,COUNTIFS($K$112:$K$1378,"up",#REF!,#REF!),"")</f>
        <v>#REF!</v>
      </c>
      <c r="X677" s="8" t="e">
        <f>IF(#REF!&lt;&gt;#REF!,COUNTIFS($K$112:$K$1378,"SRS",#REF!,#REF!),"")</f>
        <v>#REF!</v>
      </c>
      <c r="Y677" s="8" t="e">
        <f>IF(R677&lt;&gt;"",IF(R677=1,"",COUNTIFS($O$112:$O$1378,"&gt;40",#REF!,#REF!)),"")</f>
        <v>#REF!</v>
      </c>
      <c r="Z677" s="4"/>
      <c r="AA677" s="4"/>
      <c r="AB677" s="4"/>
      <c r="AC677" s="4"/>
      <c r="AD677" s="4"/>
      <c r="AE677" s="4"/>
      <c r="AF677" s="4"/>
      <c r="AG677" s="4"/>
      <c r="AH677" s="4"/>
    </row>
    <row r="678" spans="1:34" s="16" customFormat="1" x14ac:dyDescent="0.25">
      <c r="A678" s="4">
        <f t="shared" si="45"/>
        <v>61461</v>
      </c>
      <c r="B678" s="33" t="str">
        <f t="shared" si="46"/>
        <v>2017112417421</v>
      </c>
      <c r="C678" s="4" t="str">
        <f t="shared" si="47"/>
        <v>20171124</v>
      </c>
      <c r="D678" s="4">
        <v>2017</v>
      </c>
      <c r="E678" s="4">
        <v>11</v>
      </c>
      <c r="F678" s="4">
        <v>24</v>
      </c>
      <c r="G678" s="4">
        <v>17</v>
      </c>
      <c r="H678" s="4">
        <v>4</v>
      </c>
      <c r="I678" s="4">
        <v>21</v>
      </c>
      <c r="J678" s="4">
        <v>418</v>
      </c>
      <c r="K678" s="32" t="s">
        <v>47</v>
      </c>
      <c r="L678" s="8" t="e">
        <f>IF(#REF!=#REF!,IF(K678="Stroke",IF(K679="Stroke",IF((J679-J678)&lt;0,1000+J679-J678,J679-J678),""),""),"")</f>
        <v>#REF!</v>
      </c>
      <c r="M678" s="4" t="s">
        <v>21</v>
      </c>
      <c r="N678" s="4" t="s">
        <v>27</v>
      </c>
      <c r="O678" s="4">
        <v>0</v>
      </c>
      <c r="P678" s="8" t="e">
        <f>IF(#REF!=#REF!,IF(K678="Stroke",IF(K679="Stroke",IF(#REF!=#REF!,IF(Q678=Q679,IF((J679-J678)&lt;0,1000+J679-J678-O678,J679-J678-O678),""),""),""),""),"")</f>
        <v>#REF!</v>
      </c>
      <c r="Q678" s="4">
        <v>2</v>
      </c>
      <c r="R678" s="8" t="e">
        <f>IF(#REF!&lt;&gt;#REF!,COUNTIFS($K$112:$K$1378,$K$112,#REF!,#REF!),"")</f>
        <v>#REF!</v>
      </c>
      <c r="S678" s="8" t="e">
        <f>IF(AND(#REF!&lt;&gt;#REF!,#REF!=#REF!,M678="positive",M679="negative"),1,"")</f>
        <v>#REF!</v>
      </c>
      <c r="T678" s="8" t="e">
        <f>IF(AND(#REF!=#REF!,K:K="stroke",M:M="positive",S678&lt;&gt;"1"),1,"")</f>
        <v>#REF!</v>
      </c>
      <c r="U678" s="8" t="e">
        <f>IF((AND(R678&lt;&gt;"",W678&lt;&gt;1,K:K="stroke",M:M="negative",#REF!=#REF!)),IF(W678&lt;&gt;0,"",1),"")</f>
        <v>#REF!</v>
      </c>
      <c r="V678" s="8" t="e">
        <f t="shared" si="44"/>
        <v>#REF!</v>
      </c>
      <c r="W678" s="8" t="e">
        <f>IF(#REF!&lt;&gt;#REF!,COUNTIFS($K$112:$K$1378,"up",#REF!,#REF!),"")</f>
        <v>#REF!</v>
      </c>
      <c r="X678" s="8" t="e">
        <f>IF(#REF!&lt;&gt;#REF!,COUNTIFS($K$112:$K$1378,"SRS",#REF!,#REF!),"")</f>
        <v>#REF!</v>
      </c>
      <c r="Y678" s="8" t="e">
        <f>IF(R678&lt;&gt;"",IF(R678=1,"",COUNTIFS($O$112:$O$1378,"&gt;40",#REF!,#REF!)),"")</f>
        <v>#REF!</v>
      </c>
      <c r="Z678" s="4"/>
      <c r="AA678" s="4"/>
      <c r="AB678" s="4"/>
      <c r="AC678" s="4"/>
      <c r="AD678" s="4"/>
      <c r="AE678" s="4"/>
      <c r="AF678" s="4"/>
      <c r="AG678" s="4"/>
      <c r="AH678" s="4"/>
    </row>
    <row r="679" spans="1:34" s="16" customFormat="1" x14ac:dyDescent="0.25">
      <c r="A679" s="4">
        <f t="shared" si="45"/>
        <v>61461</v>
      </c>
      <c r="B679" s="33" t="str">
        <f t="shared" si="46"/>
        <v>2017112417421</v>
      </c>
      <c r="C679" s="4" t="str">
        <f t="shared" si="47"/>
        <v>20171124</v>
      </c>
      <c r="D679" s="4">
        <v>2017</v>
      </c>
      <c r="E679" s="4">
        <v>11</v>
      </c>
      <c r="F679" s="4">
        <v>24</v>
      </c>
      <c r="G679" s="4">
        <v>17</v>
      </c>
      <c r="H679" s="4">
        <v>4</v>
      </c>
      <c r="I679" s="4">
        <v>21</v>
      </c>
      <c r="J679" s="4">
        <v>462</v>
      </c>
      <c r="K679" s="32" t="s">
        <v>47</v>
      </c>
      <c r="L679" s="8" t="e">
        <f>IF(#REF!=#REF!,IF(K679="Stroke",IF(K680="Stroke",IF((J680-J679)&lt;0,1000+J680-J679,J680-J679),""),""),"")</f>
        <v>#REF!</v>
      </c>
      <c r="M679" s="4" t="s">
        <v>21</v>
      </c>
      <c r="N679" s="4" t="s">
        <v>27</v>
      </c>
      <c r="O679" s="4">
        <v>0</v>
      </c>
      <c r="P679" s="8" t="e">
        <f>IF(#REF!=#REF!,IF(K679="Stroke",IF(K680="Stroke",IF(#REF!=#REF!,IF(Q679=Q680,IF((J680-J679)&lt;0,1000+J680-J679-O679,J680-J679-O679),""),""),""),""),"")</f>
        <v>#REF!</v>
      </c>
      <c r="Q679" s="4">
        <v>2</v>
      </c>
      <c r="R679" s="8" t="e">
        <f>IF(#REF!&lt;&gt;#REF!,COUNTIFS($K$112:$K$1378,$K$112,#REF!,#REF!),"")</f>
        <v>#REF!</v>
      </c>
      <c r="S679" s="8" t="e">
        <f>IF(AND(#REF!&lt;&gt;#REF!,#REF!=#REF!,M679="positive",M680="negative"),1,"")</f>
        <v>#REF!</v>
      </c>
      <c r="T679" s="8" t="e">
        <f>IF(AND(#REF!=#REF!,K:K="stroke",M:M="positive",S679&lt;&gt;"1"),1,"")</f>
        <v>#REF!</v>
      </c>
      <c r="U679" s="8" t="e">
        <f>IF((AND(R679&lt;&gt;"",W679&lt;&gt;1,K:K="stroke",M:M="negative",#REF!=#REF!)),IF(W679&lt;&gt;0,"",1),"")</f>
        <v>#REF!</v>
      </c>
      <c r="V679" s="8" t="e">
        <f t="shared" si="44"/>
        <v>#REF!</v>
      </c>
      <c r="W679" s="8" t="e">
        <f>IF(#REF!&lt;&gt;#REF!,COUNTIFS($K$112:$K$1378,"up",#REF!,#REF!),"")</f>
        <v>#REF!</v>
      </c>
      <c r="X679" s="8" t="e">
        <f>IF(#REF!&lt;&gt;#REF!,COUNTIFS($K$112:$K$1378,"SRS",#REF!,#REF!),"")</f>
        <v>#REF!</v>
      </c>
      <c r="Y679" s="8" t="e">
        <f>IF(R679&lt;&gt;"",IF(R679=1,"",COUNTIFS($O$112:$O$1378,"&gt;40",#REF!,#REF!)),"")</f>
        <v>#REF!</v>
      </c>
      <c r="Z679" s="4"/>
      <c r="AA679" s="4"/>
      <c r="AB679" s="4"/>
      <c r="AC679" s="4"/>
      <c r="AD679" s="4"/>
      <c r="AE679" s="4"/>
      <c r="AF679" s="4"/>
      <c r="AG679" s="4"/>
      <c r="AH679" s="4"/>
    </row>
    <row r="680" spans="1:34" s="16" customFormat="1" x14ac:dyDescent="0.25">
      <c r="A680" s="4">
        <f t="shared" si="45"/>
        <v>61461</v>
      </c>
      <c r="B680" s="33" t="str">
        <f t="shared" si="46"/>
        <v>2017112417421</v>
      </c>
      <c r="C680" s="4" t="str">
        <f t="shared" si="47"/>
        <v>20171124</v>
      </c>
      <c r="D680" s="4">
        <v>2017</v>
      </c>
      <c r="E680" s="4">
        <v>11</v>
      </c>
      <c r="F680" s="4">
        <v>24</v>
      </c>
      <c r="G680" s="4">
        <v>17</v>
      </c>
      <c r="H680" s="4">
        <v>4</v>
      </c>
      <c r="I680" s="4">
        <v>21</v>
      </c>
      <c r="J680" s="4">
        <v>493</v>
      </c>
      <c r="K680" s="32" t="s">
        <v>47</v>
      </c>
      <c r="L680" s="8" t="e">
        <f>IF(#REF!=#REF!,IF(K680="Stroke",IF(K681="Stroke",IF((J681-J680)&lt;0,1000+J681-J680,J681-J680),""),""),"")</f>
        <v>#REF!</v>
      </c>
      <c r="M680" s="4" t="s">
        <v>21</v>
      </c>
      <c r="N680" s="4" t="s">
        <v>27</v>
      </c>
      <c r="O680" s="4">
        <v>0</v>
      </c>
      <c r="P680" s="8" t="e">
        <f>IF(#REF!=#REF!,IF(K680="Stroke",IF(K681="Stroke",IF(#REF!=#REF!,IF(Q680=Q681,IF((J681-J680)&lt;0,1000+J681-J680-O680,J681-J680-O680),""),""),""),""),"")</f>
        <v>#REF!</v>
      </c>
      <c r="Q680" s="4">
        <v>2</v>
      </c>
      <c r="R680" s="8" t="e">
        <f>IF(#REF!&lt;&gt;#REF!,COUNTIFS($K$112:$K$1378,$K$112,#REF!,#REF!),"")</f>
        <v>#REF!</v>
      </c>
      <c r="S680" s="8" t="e">
        <f>IF(AND(#REF!&lt;&gt;#REF!,#REF!=#REF!,M680="positive",M681="negative"),1,"")</f>
        <v>#REF!</v>
      </c>
      <c r="T680" s="8" t="e">
        <f>IF(AND(#REF!=#REF!,K:K="stroke",M:M="positive",S680&lt;&gt;"1"),1,"")</f>
        <v>#REF!</v>
      </c>
      <c r="U680" s="8" t="e">
        <f>IF((AND(R680&lt;&gt;"",W680&lt;&gt;1,K:K="stroke",M:M="negative",#REF!=#REF!)),IF(W680&lt;&gt;0,"",1),"")</f>
        <v>#REF!</v>
      </c>
      <c r="V680" s="8" t="e">
        <f t="shared" si="44"/>
        <v>#REF!</v>
      </c>
      <c r="W680" s="8" t="e">
        <f>IF(#REF!&lt;&gt;#REF!,COUNTIFS($K$112:$K$1378,"up",#REF!,#REF!),"")</f>
        <v>#REF!</v>
      </c>
      <c r="X680" s="8" t="e">
        <f>IF(#REF!&lt;&gt;#REF!,COUNTIFS($K$112:$K$1378,"SRS",#REF!,#REF!),"")</f>
        <v>#REF!</v>
      </c>
      <c r="Y680" s="8" t="e">
        <f>IF(R680&lt;&gt;"",IF(R680=1,"",COUNTIFS($O$112:$O$1378,"&gt;40",#REF!,#REF!)),"")</f>
        <v>#REF!</v>
      </c>
      <c r="Z680" s="4"/>
      <c r="AA680" s="4"/>
      <c r="AB680" s="4"/>
      <c r="AC680" s="4"/>
      <c r="AD680" s="4"/>
      <c r="AE680" s="4"/>
      <c r="AF680" s="4"/>
      <c r="AG680" s="4"/>
      <c r="AH680" s="4"/>
    </row>
    <row r="681" spans="1:34" s="7" customFormat="1" x14ac:dyDescent="0.25">
      <c r="A681" s="4">
        <f t="shared" si="45"/>
        <v>61461</v>
      </c>
      <c r="B681" s="33" t="str">
        <f t="shared" si="46"/>
        <v>2017112417421</v>
      </c>
      <c r="C681" s="4" t="str">
        <f t="shared" si="47"/>
        <v>20171124</v>
      </c>
      <c r="D681" s="4">
        <v>2017</v>
      </c>
      <c r="E681" s="4">
        <v>11</v>
      </c>
      <c r="F681" s="4">
        <v>24</v>
      </c>
      <c r="G681" s="4">
        <v>17</v>
      </c>
      <c r="H681" s="4">
        <v>4</v>
      </c>
      <c r="I681" s="4">
        <v>21</v>
      </c>
      <c r="J681" s="4">
        <v>514</v>
      </c>
      <c r="K681" s="32" t="s">
        <v>47</v>
      </c>
      <c r="L681" s="8" t="e">
        <f>IF(#REF!=#REF!,IF(K681="Stroke",IF(K682="Stroke",IF((J682-J681)&lt;0,1000+J682-J681,J682-J681),""),""),"")</f>
        <v>#REF!</v>
      </c>
      <c r="M681" s="4" t="s">
        <v>21</v>
      </c>
      <c r="N681" s="4" t="s">
        <v>27</v>
      </c>
      <c r="O681" s="4">
        <v>0</v>
      </c>
      <c r="P681" s="8" t="e">
        <f>IF(#REF!=#REF!,IF(K681="Stroke",IF(K682="Stroke",IF(#REF!=#REF!,IF(Q681=Q682,IF((J682-J681)&lt;0,1000+J682-J681-O681,J682-J681-O681),""),""),""),""),"")</f>
        <v>#REF!</v>
      </c>
      <c r="Q681" s="4">
        <v>2</v>
      </c>
      <c r="R681" s="8" t="e">
        <f>IF(#REF!&lt;&gt;#REF!,COUNTIFS($K$112:$K$1378,$K$112,#REF!,#REF!),"")</f>
        <v>#REF!</v>
      </c>
      <c r="S681" s="8" t="e">
        <f>IF(AND(#REF!&lt;&gt;#REF!,#REF!=#REF!,M681="positive",M682="negative"),1,"")</f>
        <v>#REF!</v>
      </c>
      <c r="T681" s="8" t="e">
        <f>IF(AND(#REF!=#REF!,K:K="stroke",M:M="positive",S681&lt;&gt;"1"),1,"")</f>
        <v>#REF!</v>
      </c>
      <c r="U681" s="8" t="e">
        <f>IF((AND(R681&lt;&gt;"",W681&lt;&gt;1,K:K="stroke",M:M="negative",#REF!=#REF!)),IF(W681&lt;&gt;0,"",1),"")</f>
        <v>#REF!</v>
      </c>
      <c r="V681" s="8" t="e">
        <f t="shared" si="44"/>
        <v>#REF!</v>
      </c>
      <c r="W681" s="8" t="e">
        <f>IF(#REF!&lt;&gt;#REF!,COUNTIFS($K$112:$K$1378,"up",#REF!,#REF!),"")</f>
        <v>#REF!</v>
      </c>
      <c r="X681" s="8" t="e">
        <f>IF(#REF!&lt;&gt;#REF!,COUNTIFS($K$112:$K$1378,"SRS",#REF!,#REF!),"")</f>
        <v>#REF!</v>
      </c>
      <c r="Y681" s="8" t="e">
        <f>IF(R681&lt;&gt;"",IF(R681=1,"",COUNTIFS($O$112:$O$1378,"&gt;40",#REF!,#REF!)),"")</f>
        <v>#REF!</v>
      </c>
      <c r="Z681" s="4"/>
      <c r="AA681" s="4"/>
      <c r="AB681" s="4"/>
      <c r="AC681" s="4"/>
      <c r="AD681" s="4"/>
      <c r="AE681" s="4"/>
      <c r="AF681" s="4"/>
      <c r="AG681" s="4"/>
      <c r="AH681" s="4"/>
    </row>
    <row r="682" spans="1:34" x14ac:dyDescent="0.25">
      <c r="A682" s="4">
        <f t="shared" si="45"/>
        <v>61461</v>
      </c>
      <c r="B682" s="33" t="str">
        <f t="shared" si="46"/>
        <v>2017112417421</v>
      </c>
      <c r="C682" s="4" t="str">
        <f t="shared" si="47"/>
        <v>20171124</v>
      </c>
      <c r="D682" s="4">
        <v>2017</v>
      </c>
      <c r="E682" s="4">
        <v>11</v>
      </c>
      <c r="F682" s="4">
        <v>24</v>
      </c>
      <c r="G682" s="4">
        <v>17</v>
      </c>
      <c r="H682" s="4">
        <v>4</v>
      </c>
      <c r="I682" s="4">
        <v>21</v>
      </c>
      <c r="J682" s="4">
        <v>557</v>
      </c>
      <c r="K682" s="32" t="s">
        <v>47</v>
      </c>
      <c r="L682" s="8" t="e">
        <f>IF(#REF!=#REF!,IF(K682="Stroke",IF(K683="Stroke",IF((J683-J682)&lt;0,1000+J683-J682,J683-J682),""),""),"")</f>
        <v>#REF!</v>
      </c>
      <c r="M682" s="4" t="s">
        <v>21</v>
      </c>
      <c r="N682" s="4" t="s">
        <v>27</v>
      </c>
      <c r="O682" s="4">
        <v>0</v>
      </c>
      <c r="P682" s="8" t="e">
        <f>IF(#REF!=#REF!,IF(K682="Stroke",IF(K683="Stroke",IF(#REF!=#REF!,IF(Q682=Q683,IF((J683-J682)&lt;0,1000+J683-J682-O682,J683-J682-O682),""),""),""),""),"")</f>
        <v>#REF!</v>
      </c>
      <c r="Q682" s="4">
        <v>2</v>
      </c>
      <c r="R682" s="8" t="e">
        <f>IF(#REF!&lt;&gt;#REF!,COUNTIFS($K$112:$K$1378,$K$112,#REF!,#REF!),"")</f>
        <v>#REF!</v>
      </c>
      <c r="S682" s="8" t="e">
        <f>IF(AND(#REF!&lt;&gt;#REF!,#REF!=#REF!,M682="positive",M683="negative"),1,"")</f>
        <v>#REF!</v>
      </c>
      <c r="T682" s="8" t="e">
        <f>IF(AND(#REF!=#REF!,K:K="stroke",M:M="positive",S682&lt;&gt;"1"),1,"")</f>
        <v>#REF!</v>
      </c>
      <c r="U682" s="8" t="e">
        <f>IF((AND(R682&lt;&gt;"",W682&lt;&gt;1,K:K="stroke",M:M="negative",#REF!=#REF!)),IF(W682&lt;&gt;0,"",1),"")</f>
        <v>#REF!</v>
      </c>
      <c r="V682" s="8" t="e">
        <f t="shared" si="44"/>
        <v>#REF!</v>
      </c>
      <c r="W682" s="8" t="e">
        <f>IF(#REF!&lt;&gt;#REF!,COUNTIFS($K$112:$K$1378,"up",#REF!,#REF!),"")</f>
        <v>#REF!</v>
      </c>
      <c r="X682" s="8" t="e">
        <f>IF(#REF!&lt;&gt;#REF!,COUNTIFS($K$112:$K$1378,"SRS",#REF!,#REF!),"")</f>
        <v>#REF!</v>
      </c>
      <c r="Y682" s="8" t="e">
        <f>IF(R682&lt;&gt;"",IF(R682=1,"",COUNTIFS($O$112:$O$1378,"&gt;40",#REF!,#REF!)),"")</f>
        <v>#REF!</v>
      </c>
    </row>
    <row r="683" spans="1:34" x14ac:dyDescent="0.25">
      <c r="A683" s="20">
        <f t="shared" si="45"/>
        <v>61461</v>
      </c>
      <c r="B683" s="28" t="str">
        <f t="shared" si="46"/>
        <v>2017112417421</v>
      </c>
      <c r="C683" s="7" t="str">
        <f t="shared" si="47"/>
        <v>20171124</v>
      </c>
      <c r="D683" s="7">
        <v>2017</v>
      </c>
      <c r="E683" s="7">
        <v>11</v>
      </c>
      <c r="F683" s="7">
        <v>24</v>
      </c>
      <c r="G683" s="7">
        <v>17</v>
      </c>
      <c r="H683" s="7">
        <v>4</v>
      </c>
      <c r="I683" s="7">
        <v>21</v>
      </c>
      <c r="J683" s="7">
        <v>893</v>
      </c>
      <c r="K683" s="7" t="s">
        <v>44</v>
      </c>
      <c r="L683" s="7" t="e">
        <f>IF(#REF!=#REF!,IF(K683="Stroke",IF(K684="Stroke",IF((J684-J683)&lt;0,1000+J684-J683,J684-J683),""),""),"")</f>
        <v>#REF!</v>
      </c>
      <c r="M683" s="7" t="s">
        <v>21</v>
      </c>
      <c r="N683" s="7" t="s">
        <v>27</v>
      </c>
      <c r="O683" s="7">
        <v>403</v>
      </c>
      <c r="P683" s="7" t="e">
        <f>IF(#REF!=#REF!,IF(K683="Stroke",IF(K684="Stroke",IF(#REF!=#REF!,IF(Q683=Q684,IF((J684-J683)&lt;0,1000+J684-J683-O683,J684-J683-O683),""),""),""),""),"")</f>
        <v>#REF!</v>
      </c>
      <c r="Q683" s="7">
        <v>1</v>
      </c>
      <c r="R683" s="7" t="e">
        <f>IF(#REF!&lt;&gt;#REF!,COUNTIFS($K$112:$K$1378,$K$112,#REF!,#REF!),"")</f>
        <v>#REF!</v>
      </c>
      <c r="S683" s="7" t="e">
        <f>IF(AND(#REF!&lt;&gt;#REF!,#REF!=#REF!,M683="positive",M684="negative"),1,"")</f>
        <v>#REF!</v>
      </c>
      <c r="T683" s="7" t="e">
        <f>IF(AND(#REF!=#REF!,K:K="stroke",M:M="positive",S683&lt;&gt;"1"),1,"")</f>
        <v>#REF!</v>
      </c>
      <c r="U683" s="7" t="e">
        <f>IF((AND(R683&lt;&gt;"",W683&lt;&gt;1,K:K="stroke",M:M="negative",#REF!=#REF!)),IF(W683&lt;&gt;0,"",1),"")</f>
        <v>#REF!</v>
      </c>
      <c r="V683" s="7" t="e">
        <f t="shared" si="44"/>
        <v>#REF!</v>
      </c>
      <c r="W683" s="7" t="e">
        <f>IF(#REF!&lt;&gt;#REF!,COUNTIFS($K$112:$K$1378,"up",#REF!,#REF!),"")</f>
        <v>#REF!</v>
      </c>
      <c r="X683" s="7" t="e">
        <f>IF(#REF!&lt;&gt;#REF!,COUNTIFS($K$112:$K$1378,"SRS",#REF!,#REF!),"")</f>
        <v>#REF!</v>
      </c>
      <c r="Y683" s="7" t="e">
        <f>IF(R683&lt;&gt;"",IF(R683=1,"",COUNTIFS($O$112:$O$1378,"&gt;40",#REF!,#REF!)),"")</f>
        <v>#REF!</v>
      </c>
      <c r="Z683" s="7" t="s">
        <v>81</v>
      </c>
      <c r="AA683" s="7" t="s">
        <v>82</v>
      </c>
      <c r="AB683" s="7"/>
      <c r="AC683" s="7"/>
      <c r="AD683" s="7"/>
      <c r="AE683" s="7"/>
      <c r="AF683" s="7"/>
      <c r="AG683" s="7"/>
      <c r="AH683" s="7"/>
    </row>
    <row r="684" spans="1:34" x14ac:dyDescent="0.25">
      <c r="A684" s="30">
        <f t="shared" si="45"/>
        <v>61461</v>
      </c>
      <c r="B684" s="31" t="str">
        <f t="shared" si="46"/>
        <v>2017112417421</v>
      </c>
      <c r="C684" s="16" t="str">
        <f t="shared" si="47"/>
        <v>20171124</v>
      </c>
      <c r="D684" s="16">
        <v>2017</v>
      </c>
      <c r="E684" s="16">
        <v>11</v>
      </c>
      <c r="F684" s="16">
        <v>24</v>
      </c>
      <c r="G684" s="16">
        <v>17</v>
      </c>
      <c r="H684" s="16">
        <v>4</v>
      </c>
      <c r="I684" s="16">
        <v>21</v>
      </c>
      <c r="J684" s="16">
        <v>910</v>
      </c>
      <c r="K684" s="16" t="s">
        <v>44</v>
      </c>
      <c r="L684" s="8" t="e">
        <f>IF(#REF!=#REF!,IF(K684="Stroke",IF(K685="Stroke",IF((J685-J684)&lt;0,1000+J685-J684,J685-J684),""),""),"")</f>
        <v>#REF!</v>
      </c>
      <c r="M684" s="16" t="s">
        <v>21</v>
      </c>
      <c r="N684" s="16" t="s">
        <v>27</v>
      </c>
      <c r="O684" s="16">
        <v>404</v>
      </c>
      <c r="P684" s="8" t="e">
        <f>IF(#REF!=#REF!,IF(K684="Stroke",IF(K685="Stroke",IF(#REF!=#REF!,IF(Q684=Q685,IF((J685-J684)&lt;0,1000+J685-J684-O684,J685-J684-O684),""),""),""),""),"")</f>
        <v>#REF!</v>
      </c>
      <c r="Q684" s="16">
        <v>2</v>
      </c>
      <c r="R684" s="8" t="e">
        <f>IF(#REF!&lt;&gt;#REF!,COUNTIFS($K$112:$K$1378,$K$112,#REF!,#REF!),"")</f>
        <v>#REF!</v>
      </c>
      <c r="S684" s="8" t="e">
        <f>IF(AND(#REF!&lt;&gt;#REF!,#REF!=#REF!,M684="positive",M685="negative"),1,"")</f>
        <v>#REF!</v>
      </c>
      <c r="T684" s="8" t="e">
        <f>IF(AND(#REF!=#REF!,K:K="stroke",M:M="positive",S684&lt;&gt;"1"),1,"")</f>
        <v>#REF!</v>
      </c>
      <c r="U684" s="8" t="e">
        <f>IF((AND(R684&lt;&gt;"",W684&lt;&gt;1,K:K="stroke",M:M="negative",#REF!=#REF!)),IF(W684&lt;&gt;0,"",1),"")</f>
        <v>#REF!</v>
      </c>
      <c r="V684" s="8" t="e">
        <f t="shared" si="44"/>
        <v>#REF!</v>
      </c>
      <c r="W684" s="8" t="e">
        <f>IF(#REF!&lt;&gt;#REF!,COUNTIFS($K$112:$K$1378,"up",#REF!,#REF!),"")</f>
        <v>#REF!</v>
      </c>
      <c r="X684" s="8" t="e">
        <f>IF(#REF!&lt;&gt;#REF!,COUNTIFS($K$112:$K$1378,"SRS",#REF!,#REF!),"")</f>
        <v>#REF!</v>
      </c>
      <c r="Y684" s="8" t="e">
        <f>IF(R684&lt;&gt;"",IF(R684=1,"",COUNTIFS($O$112:$O$1378,"&gt;40",#REF!,#REF!)),"")</f>
        <v>#REF!</v>
      </c>
      <c r="Z684" s="16" t="s">
        <v>83</v>
      </c>
      <c r="AA684" s="16"/>
      <c r="AB684" s="16"/>
      <c r="AC684" s="16"/>
      <c r="AD684" s="16"/>
      <c r="AE684" s="16"/>
      <c r="AF684" s="16"/>
      <c r="AG684" s="16"/>
      <c r="AH684" s="16"/>
    </row>
    <row r="685" spans="1:34" x14ac:dyDescent="0.25">
      <c r="A685" s="30">
        <f t="shared" si="45"/>
        <v>61461</v>
      </c>
      <c r="B685" s="31" t="str">
        <f t="shared" si="46"/>
        <v>2017112417421</v>
      </c>
      <c r="C685" s="16" t="str">
        <f t="shared" si="47"/>
        <v>20171124</v>
      </c>
      <c r="D685" s="16">
        <v>2017</v>
      </c>
      <c r="E685" s="16">
        <v>11</v>
      </c>
      <c r="F685" s="16">
        <v>24</v>
      </c>
      <c r="G685" s="16">
        <v>17</v>
      </c>
      <c r="H685" s="16">
        <v>4</v>
      </c>
      <c r="I685" s="16">
        <v>21</v>
      </c>
      <c r="J685" s="16">
        <v>981</v>
      </c>
      <c r="K685" s="32" t="s">
        <v>47</v>
      </c>
      <c r="L685" s="8" t="e">
        <f>IF(#REF!=#REF!,IF(K685="Stroke",IF(K686="Stroke",IF((J686-J685)&lt;0,1000+J686-J685,J686-J685),""),""),"")</f>
        <v>#REF!</v>
      </c>
      <c r="M685" s="16" t="s">
        <v>21</v>
      </c>
      <c r="N685" s="16" t="s">
        <v>27</v>
      </c>
      <c r="O685" s="16">
        <v>0</v>
      </c>
      <c r="P685" s="8" t="e">
        <f>IF(#REF!=#REF!,IF(K685="Stroke",IF(K686="Stroke",IF(#REF!=#REF!,IF(Q685=Q686,IF((J686-J685)&lt;0,1000+J686-J685-O685,J686-J685-O685),""),""),""),""),"")</f>
        <v>#REF!</v>
      </c>
      <c r="Q685" s="16">
        <v>1</v>
      </c>
      <c r="R685" s="8" t="e">
        <f>IF(#REF!&lt;&gt;#REF!,COUNTIFS($K$112:$K$1378,$K$112,#REF!,#REF!),"")</f>
        <v>#REF!</v>
      </c>
      <c r="S685" s="8" t="e">
        <f>IF(AND(#REF!&lt;&gt;#REF!,#REF!=#REF!,M685="positive",M686="negative"),1,"")</f>
        <v>#REF!</v>
      </c>
      <c r="T685" s="8" t="e">
        <f>IF(AND(#REF!=#REF!,K:K="stroke",M:M="positive",S685&lt;&gt;"1"),1,"")</f>
        <v>#REF!</v>
      </c>
      <c r="U685" s="8" t="e">
        <f>IF((AND(R685&lt;&gt;"",W685&lt;&gt;1,K:K="stroke",M:M="negative",#REF!=#REF!)),IF(W685&lt;&gt;0,"",1),"")</f>
        <v>#REF!</v>
      </c>
      <c r="V685" s="8" t="e">
        <f t="shared" si="44"/>
        <v>#REF!</v>
      </c>
      <c r="W685" s="8" t="e">
        <f>IF(#REF!&lt;&gt;#REF!,COUNTIFS($K$112:$K$1378,"up",#REF!,#REF!),"")</f>
        <v>#REF!</v>
      </c>
      <c r="X685" s="8" t="e">
        <f>IF(#REF!&lt;&gt;#REF!,COUNTIFS($K$112:$K$1378,"SRS",#REF!,#REF!),"")</f>
        <v>#REF!</v>
      </c>
      <c r="Y685" s="8" t="e">
        <f>IF(R685&lt;&gt;"",IF(R685=1,"",COUNTIFS($O$112:$O$1378,"&gt;40",#REF!,#REF!)),"")</f>
        <v>#REF!</v>
      </c>
      <c r="Z685" s="16"/>
      <c r="AA685" s="16"/>
      <c r="AB685" s="16"/>
      <c r="AC685" s="16"/>
      <c r="AD685" s="16"/>
      <c r="AE685" s="16"/>
      <c r="AF685" s="16"/>
      <c r="AG685" s="16"/>
      <c r="AH685" s="16"/>
    </row>
    <row r="686" spans="1:34" x14ac:dyDescent="0.25">
      <c r="A686" s="30">
        <f t="shared" si="45"/>
        <v>61462</v>
      </c>
      <c r="B686" s="31" t="str">
        <f t="shared" si="46"/>
        <v>2017112417422</v>
      </c>
      <c r="C686" s="16" t="str">
        <f t="shared" si="47"/>
        <v>20171124</v>
      </c>
      <c r="D686" s="16">
        <v>2017</v>
      </c>
      <c r="E686" s="16">
        <v>11</v>
      </c>
      <c r="F686" s="16">
        <v>24</v>
      </c>
      <c r="G686" s="16">
        <v>17</v>
      </c>
      <c r="H686" s="16">
        <v>4</v>
      </c>
      <c r="I686" s="16">
        <v>22</v>
      </c>
      <c r="J686" s="16">
        <v>58</v>
      </c>
      <c r="K686" s="32" t="s">
        <v>47</v>
      </c>
      <c r="L686" s="8" t="e">
        <f>IF(#REF!=#REF!,IF(K686="Stroke",IF(K687="Stroke",IF((J687-J686)&lt;0,1000+J687-J686,J687-J686),""),""),"")</f>
        <v>#REF!</v>
      </c>
      <c r="M686" s="16" t="s">
        <v>21</v>
      </c>
      <c r="N686" s="16" t="s">
        <v>27</v>
      </c>
      <c r="O686" s="16">
        <v>0</v>
      </c>
      <c r="P686" s="8" t="e">
        <f>IF(#REF!=#REF!,IF(K686="Stroke",IF(K687="Stroke",IF(#REF!=#REF!,IF(Q686=Q687,IF((J687-J686)&lt;0,1000+J687-J686-O686,J687-J686-O686),""),""),""),""),"")</f>
        <v>#REF!</v>
      </c>
      <c r="Q686" s="16">
        <v>1</v>
      </c>
      <c r="R686" s="8" t="e">
        <f>IF(#REF!&lt;&gt;#REF!,COUNTIFS($K$112:$K$1378,$K$112,#REF!,#REF!),"")</f>
        <v>#REF!</v>
      </c>
      <c r="S686" s="8" t="e">
        <f>IF(AND(#REF!&lt;&gt;#REF!,#REF!=#REF!,M686="positive",M687="negative"),1,"")</f>
        <v>#REF!</v>
      </c>
      <c r="T686" s="8" t="e">
        <f>IF(AND(#REF!=#REF!,K:K="stroke",M:M="positive",S686&lt;&gt;"1"),1,"")</f>
        <v>#REF!</v>
      </c>
      <c r="U686" s="8" t="e">
        <f>IF((AND(R686&lt;&gt;"",W686&lt;&gt;1,K:K="stroke",M:M="negative",#REF!=#REF!)),IF(W686&lt;&gt;0,"",1),"")</f>
        <v>#REF!</v>
      </c>
      <c r="V686" s="8" t="e">
        <f t="shared" ref="V686:V749" si="48">IF(R686="","",(SUM(S686:U686)+W686))</f>
        <v>#REF!</v>
      </c>
      <c r="W686" s="8" t="e">
        <f>IF(#REF!&lt;&gt;#REF!,COUNTIFS($K$112:$K$1378,"up",#REF!,#REF!),"")</f>
        <v>#REF!</v>
      </c>
      <c r="X686" s="8" t="e">
        <f>IF(#REF!&lt;&gt;#REF!,COUNTIFS($K$112:$K$1378,"SRS",#REF!,#REF!),"")</f>
        <v>#REF!</v>
      </c>
      <c r="Y686" s="8" t="e">
        <f>IF(R686&lt;&gt;"",IF(R686=1,"",COUNTIFS($O$112:$O$1378,"&gt;40",#REF!,#REF!)),"")</f>
        <v>#REF!</v>
      </c>
      <c r="Z686" s="16"/>
      <c r="AA686" s="16"/>
      <c r="AB686" s="16"/>
      <c r="AC686" s="16"/>
      <c r="AD686" s="16"/>
      <c r="AE686" s="16"/>
      <c r="AF686" s="16"/>
      <c r="AG686" s="16"/>
      <c r="AH686" s="16"/>
    </row>
    <row r="687" spans="1:34" x14ac:dyDescent="0.25">
      <c r="A687" s="30">
        <f t="shared" si="45"/>
        <v>61462</v>
      </c>
      <c r="B687" s="31" t="str">
        <f t="shared" si="46"/>
        <v>2017112417422</v>
      </c>
      <c r="C687" s="16" t="str">
        <f t="shared" si="47"/>
        <v>20171124</v>
      </c>
      <c r="D687" s="16">
        <v>2017</v>
      </c>
      <c r="E687" s="16">
        <v>11</v>
      </c>
      <c r="F687" s="16">
        <v>24</v>
      </c>
      <c r="G687" s="16">
        <v>17</v>
      </c>
      <c r="H687" s="16">
        <v>4</v>
      </c>
      <c r="I687" s="16">
        <v>22</v>
      </c>
      <c r="J687" s="16">
        <v>202</v>
      </c>
      <c r="K687" s="32" t="s">
        <v>47</v>
      </c>
      <c r="L687" s="8" t="e">
        <f>IF(#REF!=#REF!,IF(K687="Stroke",IF(K688="Stroke",IF((J688-J687)&lt;0,1000+J688-J687,J688-J687),""),""),"")</f>
        <v>#REF!</v>
      </c>
      <c r="M687" s="16" t="s">
        <v>21</v>
      </c>
      <c r="N687" s="16" t="s">
        <v>27</v>
      </c>
      <c r="O687" s="16">
        <v>0</v>
      </c>
      <c r="P687" s="8" t="e">
        <f>IF(#REF!=#REF!,IF(K687="Stroke",IF(K688="Stroke",IF(#REF!=#REF!,IF(Q687=Q688,IF((J688-J687)&lt;0,1000+J688-J687-O687,J688-J687-O687),""),""),""),""),"")</f>
        <v>#REF!</v>
      </c>
      <c r="Q687" s="16">
        <v>1</v>
      </c>
      <c r="R687" s="8" t="e">
        <f>IF(#REF!&lt;&gt;#REF!,COUNTIFS($K$112:$K$1378,$K$112,#REF!,#REF!),"")</f>
        <v>#REF!</v>
      </c>
      <c r="S687" s="8" t="e">
        <f>IF(AND(#REF!&lt;&gt;#REF!,#REF!=#REF!,M687="positive",M688="negative"),1,"")</f>
        <v>#REF!</v>
      </c>
      <c r="T687" s="8" t="e">
        <f>IF(AND(#REF!=#REF!,K:K="stroke",M:M="positive",S687&lt;&gt;"1"),1,"")</f>
        <v>#REF!</v>
      </c>
      <c r="U687" s="8" t="e">
        <f>IF((AND(R687&lt;&gt;"",W687&lt;&gt;1,K:K="stroke",M:M="negative",#REF!=#REF!)),IF(W687&lt;&gt;0,"",1),"")</f>
        <v>#REF!</v>
      </c>
      <c r="V687" s="8" t="e">
        <f t="shared" si="48"/>
        <v>#REF!</v>
      </c>
      <c r="W687" s="8" t="e">
        <f>IF(#REF!&lt;&gt;#REF!,COUNTIFS($K$112:$K$1378,"up",#REF!,#REF!),"")</f>
        <v>#REF!</v>
      </c>
      <c r="X687" s="8" t="e">
        <f>IF(#REF!&lt;&gt;#REF!,COUNTIFS($K$112:$K$1378,"SRS",#REF!,#REF!),"")</f>
        <v>#REF!</v>
      </c>
      <c r="Y687" s="8" t="e">
        <f>IF(R687&lt;&gt;"",IF(R687=1,"",COUNTIFS($O$112:$O$1378,"&gt;40",#REF!,#REF!)),"")</f>
        <v>#REF!</v>
      </c>
      <c r="Z687" s="16"/>
      <c r="AA687" s="16"/>
      <c r="AB687" s="16"/>
      <c r="AC687" s="16"/>
      <c r="AD687" s="16"/>
      <c r="AE687" s="16"/>
      <c r="AF687" s="16"/>
      <c r="AG687" s="16"/>
      <c r="AH687" s="16"/>
    </row>
    <row r="688" spans="1:34" x14ac:dyDescent="0.25">
      <c r="A688" s="30">
        <f t="shared" si="45"/>
        <v>61462</v>
      </c>
      <c r="B688" s="31" t="str">
        <f t="shared" si="46"/>
        <v>2017112417422</v>
      </c>
      <c r="C688" s="16" t="str">
        <f t="shared" si="47"/>
        <v>20171124</v>
      </c>
      <c r="D688" s="16">
        <v>2017</v>
      </c>
      <c r="E688" s="16">
        <v>11</v>
      </c>
      <c r="F688" s="16">
        <v>24</v>
      </c>
      <c r="G688" s="16">
        <v>17</v>
      </c>
      <c r="H688" s="16">
        <v>4</v>
      </c>
      <c r="I688" s="16">
        <v>22</v>
      </c>
      <c r="J688" s="16">
        <v>223</v>
      </c>
      <c r="K688" s="32" t="s">
        <v>47</v>
      </c>
      <c r="L688" s="8" t="e">
        <f>IF(#REF!=#REF!,IF(K688="Stroke",IF(K689="Stroke",IF((J689-J688)&lt;0,1000+J689-J688,J689-J688),""),""),"")</f>
        <v>#REF!</v>
      </c>
      <c r="M688" s="16" t="s">
        <v>21</v>
      </c>
      <c r="N688" s="16" t="s">
        <v>27</v>
      </c>
      <c r="O688" s="16">
        <v>0</v>
      </c>
      <c r="P688" s="8" t="e">
        <f>IF(#REF!=#REF!,IF(K688="Stroke",IF(K689="Stroke",IF(#REF!=#REF!,IF(Q688=Q689,IF((J689-J688)&lt;0,1000+J689-J688-O688,J689-J688-O688),""),""),""),""),"")</f>
        <v>#REF!</v>
      </c>
      <c r="Q688" s="16">
        <v>1</v>
      </c>
      <c r="R688" s="8" t="e">
        <f>IF(#REF!&lt;&gt;#REF!,COUNTIFS($K$112:$K$1378,$K$112,#REF!,#REF!),"")</f>
        <v>#REF!</v>
      </c>
      <c r="S688" s="8" t="e">
        <f>IF(AND(#REF!&lt;&gt;#REF!,#REF!=#REF!,M688="positive",M689="negative"),1,"")</f>
        <v>#REF!</v>
      </c>
      <c r="T688" s="8" t="e">
        <f>IF(AND(#REF!=#REF!,K:K="stroke",M:M="positive",S688&lt;&gt;"1"),1,"")</f>
        <v>#REF!</v>
      </c>
      <c r="U688" s="8" t="e">
        <f>IF((AND(R688&lt;&gt;"",W688&lt;&gt;1,K:K="stroke",M:M="negative",#REF!=#REF!)),IF(W688&lt;&gt;0,"",1),"")</f>
        <v>#REF!</v>
      </c>
      <c r="V688" s="8" t="e">
        <f t="shared" si="48"/>
        <v>#REF!</v>
      </c>
      <c r="W688" s="8" t="e">
        <f>IF(#REF!&lt;&gt;#REF!,COUNTIFS($K$112:$K$1378,"up",#REF!,#REF!),"")</f>
        <v>#REF!</v>
      </c>
      <c r="X688" s="8" t="e">
        <f>IF(#REF!&lt;&gt;#REF!,COUNTIFS($K$112:$K$1378,"SRS",#REF!,#REF!),"")</f>
        <v>#REF!</v>
      </c>
      <c r="Y688" s="8" t="e">
        <f>IF(R688&lt;&gt;"",IF(R688=1,"",COUNTIFS($O$112:$O$1378,"&gt;40",#REF!,#REF!)),"")</f>
        <v>#REF!</v>
      </c>
      <c r="Z688" s="16"/>
      <c r="AA688" s="16"/>
      <c r="AB688" s="16"/>
      <c r="AC688" s="16"/>
      <c r="AD688" s="16"/>
      <c r="AE688" s="16"/>
      <c r="AF688" s="16"/>
      <c r="AG688" s="16"/>
      <c r="AH688" s="16"/>
    </row>
    <row r="689" spans="1:34" x14ac:dyDescent="0.25">
      <c r="A689" s="30">
        <f t="shared" si="45"/>
        <v>61462</v>
      </c>
      <c r="B689" s="31" t="str">
        <f t="shared" si="46"/>
        <v>2017112417422</v>
      </c>
      <c r="C689" s="16" t="str">
        <f t="shared" si="47"/>
        <v>20171124</v>
      </c>
      <c r="D689" s="16">
        <v>2017</v>
      </c>
      <c r="E689" s="16">
        <v>11</v>
      </c>
      <c r="F689" s="16">
        <v>24</v>
      </c>
      <c r="G689" s="16">
        <v>17</v>
      </c>
      <c r="H689" s="16">
        <v>4</v>
      </c>
      <c r="I689" s="16">
        <v>22</v>
      </c>
      <c r="J689" s="16">
        <v>266</v>
      </c>
      <c r="K689" s="32" t="s">
        <v>47</v>
      </c>
      <c r="L689" s="8" t="e">
        <f>IF(#REF!=#REF!,IF(K689="Stroke",IF(K690="Stroke",IF((J690-J689)&lt;0,1000+J690-J689,J690-J689),""),""),"")</f>
        <v>#REF!</v>
      </c>
      <c r="M689" s="16" t="s">
        <v>21</v>
      </c>
      <c r="N689" s="16" t="s">
        <v>27</v>
      </c>
      <c r="O689" s="16">
        <v>0</v>
      </c>
      <c r="P689" s="8" t="e">
        <f>IF(#REF!=#REF!,IF(K689="Stroke",IF(K690="Stroke",IF(#REF!=#REF!,IF(Q689=Q690,IF((J690-J689)&lt;0,1000+J690-J689-O689,J690-J689-O689),""),""),""),""),"")</f>
        <v>#REF!</v>
      </c>
      <c r="Q689" s="16">
        <v>1</v>
      </c>
      <c r="R689" s="8" t="e">
        <f>IF(#REF!&lt;&gt;#REF!,COUNTIFS($K$112:$K$1378,$K$112,#REF!,#REF!),"")</f>
        <v>#REF!</v>
      </c>
      <c r="S689" s="8" t="e">
        <f>IF(AND(#REF!&lt;&gt;#REF!,#REF!=#REF!,M689="positive",M690="negative"),1,"")</f>
        <v>#REF!</v>
      </c>
      <c r="T689" s="8" t="e">
        <f>IF(AND(#REF!=#REF!,K:K="stroke",M:M="positive",S689&lt;&gt;"1"),1,"")</f>
        <v>#REF!</v>
      </c>
      <c r="U689" s="8" t="e">
        <f>IF((AND(R689&lt;&gt;"",W689&lt;&gt;1,K:K="stroke",M:M="negative",#REF!=#REF!)),IF(W689&lt;&gt;0,"",1),"")</f>
        <v>#REF!</v>
      </c>
      <c r="V689" s="8" t="e">
        <f t="shared" si="48"/>
        <v>#REF!</v>
      </c>
      <c r="W689" s="8" t="e">
        <f>IF(#REF!&lt;&gt;#REF!,COUNTIFS($K$112:$K$1378,"up",#REF!,#REF!),"")</f>
        <v>#REF!</v>
      </c>
      <c r="X689" s="8" t="e">
        <f>IF(#REF!&lt;&gt;#REF!,COUNTIFS($K$112:$K$1378,"SRS",#REF!,#REF!),"")</f>
        <v>#REF!</v>
      </c>
      <c r="Y689" s="8" t="e">
        <f>IF(R689&lt;&gt;"",IF(R689=1,"",COUNTIFS($O$112:$O$1378,"&gt;40",#REF!,#REF!)),"")</f>
        <v>#REF!</v>
      </c>
      <c r="Z689" s="16"/>
      <c r="AA689" s="16"/>
      <c r="AB689" s="16"/>
      <c r="AC689" s="16"/>
      <c r="AD689" s="16"/>
      <c r="AE689" s="16"/>
      <c r="AF689" s="16"/>
      <c r="AG689" s="16"/>
      <c r="AH689" s="16"/>
    </row>
    <row r="690" spans="1:34" x14ac:dyDescent="0.25">
      <c r="A690" s="7">
        <f t="shared" si="45"/>
        <v>61641</v>
      </c>
      <c r="B690" s="11" t="str">
        <f t="shared" si="46"/>
        <v>2017112417721</v>
      </c>
      <c r="C690" s="7" t="str">
        <f t="shared" si="47"/>
        <v>20171124</v>
      </c>
      <c r="D690" s="7">
        <v>2017</v>
      </c>
      <c r="E690" s="7">
        <v>11</v>
      </c>
      <c r="F690" s="7">
        <v>24</v>
      </c>
      <c r="G690" s="7">
        <v>17</v>
      </c>
      <c r="H690" s="7">
        <v>7</v>
      </c>
      <c r="I690" s="7">
        <v>21</v>
      </c>
      <c r="J690" s="7">
        <v>323</v>
      </c>
      <c r="K690" s="7" t="s">
        <v>44</v>
      </c>
      <c r="L690" s="7" t="e">
        <f>IF(#REF!=#REF!,IF(K690="Stroke",IF(K691="Stroke",IF((J691-J690)&lt;0,1000+J691-J690,J691-J690),""),""),"")</f>
        <v>#REF!</v>
      </c>
      <c r="M690" s="7" t="s">
        <v>21</v>
      </c>
      <c r="N690" s="7" t="s">
        <v>27</v>
      </c>
      <c r="O690" s="7">
        <v>500</v>
      </c>
      <c r="P690" s="7" t="e">
        <f>IF(#REF!=#REF!,IF(K690="Stroke",IF(K691="Stroke",IF(#REF!=#REF!,IF(Q690=Q691,IF((J691-J690)&lt;0,1000+J691-J690-O690,J691-J690-O690),""),""),""),""),"")</f>
        <v>#REF!</v>
      </c>
      <c r="Q690" s="7">
        <v>1</v>
      </c>
      <c r="R690" s="7" t="e">
        <f>IF(#REF!&lt;&gt;#REF!,COUNTIFS($K$112:$K$1378,$K$112,#REF!,#REF!),"")</f>
        <v>#REF!</v>
      </c>
      <c r="S690" s="7" t="e">
        <f>IF(AND(#REF!&lt;&gt;#REF!,#REF!=#REF!,M690="positive",M691="negative"),1,"")</f>
        <v>#REF!</v>
      </c>
      <c r="T690" s="7" t="e">
        <f>IF(AND(#REF!=#REF!,K:K="stroke",M:M="positive",S690&lt;&gt;"1"),1,"")</f>
        <v>#REF!</v>
      </c>
      <c r="U690" s="7" t="e">
        <f>IF((AND(R690&lt;&gt;"",W690&lt;&gt;1,K:K="stroke",M:M="negative",#REF!=#REF!)),IF(W690&lt;&gt;0,"",1),"")</f>
        <v>#REF!</v>
      </c>
      <c r="V690" s="7" t="e">
        <f t="shared" si="48"/>
        <v>#REF!</v>
      </c>
      <c r="W690" s="7" t="e">
        <f>IF(#REF!&lt;&gt;#REF!,COUNTIFS($K$112:$K$1378,"up",#REF!,#REF!),"")</f>
        <v>#REF!</v>
      </c>
      <c r="X690" s="7" t="e">
        <f>IF(#REF!&lt;&gt;#REF!,COUNTIFS($K$112:$K$1378,"SRS",#REF!,#REF!),"")</f>
        <v>#REF!</v>
      </c>
      <c r="Y690" s="7" t="e">
        <f>IF(R690&lt;&gt;"",IF(R690=1,"",COUNTIFS($O$112:$O$1378,"&gt;40",#REF!,#REF!)),"")</f>
        <v>#REF!</v>
      </c>
      <c r="Z690" s="7" t="s">
        <v>42</v>
      </c>
      <c r="AA690" s="7"/>
      <c r="AB690" s="7"/>
      <c r="AC690" s="7"/>
      <c r="AD690" s="7"/>
      <c r="AE690" s="7"/>
      <c r="AF690" s="7"/>
      <c r="AG690" s="7"/>
      <c r="AH690" s="7"/>
    </row>
    <row r="691" spans="1:34" x14ac:dyDescent="0.25">
      <c r="A691" s="4">
        <f t="shared" si="45"/>
        <v>61641</v>
      </c>
      <c r="B691" s="33" t="str">
        <f t="shared" si="46"/>
        <v>2017112417721</v>
      </c>
      <c r="C691" s="4" t="str">
        <f t="shared" si="47"/>
        <v>20171124</v>
      </c>
      <c r="D691" s="4">
        <v>2017</v>
      </c>
      <c r="E691" s="4">
        <v>11</v>
      </c>
      <c r="F691" s="4">
        <v>24</v>
      </c>
      <c r="G691" s="4">
        <v>17</v>
      </c>
      <c r="H691" s="4">
        <v>7</v>
      </c>
      <c r="I691" s="4">
        <v>21</v>
      </c>
      <c r="J691" s="4">
        <v>378</v>
      </c>
      <c r="K691" s="4" t="s">
        <v>44</v>
      </c>
      <c r="L691" s="8" t="e">
        <f>IF(#REF!=#REF!,IF(K691="Stroke",IF(K692="Stroke",IF((J692-J691)&lt;0,1000+J692-J691,J692-J691),""),""),"")</f>
        <v>#REF!</v>
      </c>
      <c r="M691" s="4" t="s">
        <v>21</v>
      </c>
      <c r="N691" s="4" t="s">
        <v>66</v>
      </c>
      <c r="O691" s="4">
        <v>502</v>
      </c>
      <c r="P691" s="8" t="e">
        <f>IF(#REF!=#REF!,IF(K691="Stroke",IF(K692="Stroke",IF(#REF!=#REF!,IF(Q691=Q692,IF((J692-J691)&lt;0,1000+J692-J691-O691,J692-J691-O691),""),""),""),""),"")</f>
        <v>#REF!</v>
      </c>
      <c r="Q691" s="4">
        <v>2</v>
      </c>
      <c r="R691" s="8" t="e">
        <f>IF(#REF!&lt;&gt;#REF!,COUNTIFS($K$112:$K$1378,$K$112,#REF!,#REF!),"")</f>
        <v>#REF!</v>
      </c>
      <c r="S691" s="8" t="e">
        <f>IF(AND(#REF!&lt;&gt;#REF!,#REF!=#REF!,M691="positive",M692="negative"),1,"")</f>
        <v>#REF!</v>
      </c>
      <c r="T691" s="8" t="e">
        <f>IF(AND(#REF!=#REF!,K:K="stroke",M:M="positive",S691&lt;&gt;"1"),1,"")</f>
        <v>#REF!</v>
      </c>
      <c r="U691" s="8" t="e">
        <f>IF((AND(R691&lt;&gt;"",W691&lt;&gt;1,K:K="stroke",M:M="negative",#REF!=#REF!)),IF(W691&lt;&gt;0,"",1),"")</f>
        <v>#REF!</v>
      </c>
      <c r="V691" s="8" t="e">
        <f t="shared" si="48"/>
        <v>#REF!</v>
      </c>
      <c r="W691" s="8" t="e">
        <f>IF(#REF!&lt;&gt;#REF!,COUNTIFS($K$112:$K$1378,"up",#REF!,#REF!),"")</f>
        <v>#REF!</v>
      </c>
      <c r="X691" s="8" t="e">
        <f>IF(#REF!&lt;&gt;#REF!,COUNTIFS($K$112:$K$1378,"SRS",#REF!,#REF!),"")</f>
        <v>#REF!</v>
      </c>
      <c r="Y691" s="8" t="e">
        <f>IF(R691&lt;&gt;"",IF(R691=1,"",COUNTIFS($O$112:$O$1378,"&gt;40",#REF!,#REF!)),"")</f>
        <v>#REF!</v>
      </c>
      <c r="Z691" s="4" t="s">
        <v>46</v>
      </c>
    </row>
    <row r="692" spans="1:34" x14ac:dyDescent="0.25">
      <c r="A692" s="4">
        <f t="shared" si="45"/>
        <v>61641</v>
      </c>
      <c r="B692" s="33" t="str">
        <f t="shared" si="46"/>
        <v>2017112417721</v>
      </c>
      <c r="C692" s="4" t="str">
        <f t="shared" si="47"/>
        <v>20171124</v>
      </c>
      <c r="D692" s="4">
        <v>2017</v>
      </c>
      <c r="E692" s="4">
        <v>11</v>
      </c>
      <c r="F692" s="4">
        <v>24</v>
      </c>
      <c r="G692" s="4">
        <v>17</v>
      </c>
      <c r="H692" s="4">
        <v>7</v>
      </c>
      <c r="I692" s="4">
        <v>21</v>
      </c>
      <c r="J692" s="4">
        <v>392</v>
      </c>
      <c r="K692" s="4" t="s">
        <v>29</v>
      </c>
      <c r="L692" s="8" t="e">
        <f>IF(#REF!=#REF!,IF(K692="Stroke",IF(K693="Stroke",IF((J693-J692)&lt;0,1000+J693-J692,J693-J692),""),""),"")</f>
        <v>#REF!</v>
      </c>
      <c r="M692" s="4" t="s">
        <v>21</v>
      </c>
      <c r="N692" s="4" t="s">
        <v>66</v>
      </c>
      <c r="O692" s="4">
        <v>0</v>
      </c>
      <c r="P692" s="8" t="e">
        <f>IF(#REF!=#REF!,IF(K692="Stroke",IF(K693="Stroke",IF(#REF!=#REF!,IF(Q692=Q693,IF((J693-J692)&lt;0,1000+J693-J692-O692,J693-J692-O692),""),""),""),""),"")</f>
        <v>#REF!</v>
      </c>
      <c r="Q692" s="4">
        <v>1</v>
      </c>
      <c r="R692" s="8" t="e">
        <f>IF(#REF!&lt;&gt;#REF!,COUNTIFS($K$112:$K$1378,$K$112,#REF!,#REF!),"")</f>
        <v>#REF!</v>
      </c>
      <c r="S692" s="8" t="e">
        <f>IF(AND(#REF!&lt;&gt;#REF!,#REF!=#REF!,M692="positive",M693="negative"),1,"")</f>
        <v>#REF!</v>
      </c>
      <c r="T692" s="8" t="e">
        <f>IF(AND(#REF!=#REF!,K:K="stroke",M:M="positive",S692&lt;&gt;"1"),1,"")</f>
        <v>#REF!</v>
      </c>
      <c r="U692" s="8" t="e">
        <f>IF((AND(R692&lt;&gt;"",W692&lt;&gt;1,K:K="stroke",M:M="negative",#REF!=#REF!)),IF(W692&lt;&gt;0,"",1),"")</f>
        <v>#REF!</v>
      </c>
      <c r="V692" s="8" t="e">
        <f t="shared" si="48"/>
        <v>#REF!</v>
      </c>
      <c r="W692" s="8" t="e">
        <f>IF(#REF!&lt;&gt;#REF!,COUNTIFS($K$112:$K$1378,"up",#REF!,#REF!),"")</f>
        <v>#REF!</v>
      </c>
      <c r="X692" s="8" t="e">
        <f>IF(#REF!&lt;&gt;#REF!,COUNTIFS($K$112:$K$1378,"SRS",#REF!,#REF!),"")</f>
        <v>#REF!</v>
      </c>
      <c r="Y692" s="8" t="e">
        <f>IF(R692&lt;&gt;"",IF(R692=1,"",COUNTIFS($O$112:$O$1378,"&gt;40",#REF!,#REF!)),"")</f>
        <v>#REF!</v>
      </c>
    </row>
    <row r="693" spans="1:34" x14ac:dyDescent="0.25">
      <c r="A693" s="4">
        <f t="shared" si="45"/>
        <v>61641</v>
      </c>
      <c r="B693" s="33" t="str">
        <f t="shared" si="46"/>
        <v>2017112417721</v>
      </c>
      <c r="C693" s="4" t="str">
        <f t="shared" si="47"/>
        <v>20171124</v>
      </c>
      <c r="D693" s="4">
        <v>2017</v>
      </c>
      <c r="E693" s="4">
        <v>11</v>
      </c>
      <c r="F693" s="4">
        <v>24</v>
      </c>
      <c r="G693" s="4">
        <v>17</v>
      </c>
      <c r="H693" s="4">
        <v>7</v>
      </c>
      <c r="I693" s="4">
        <v>21</v>
      </c>
      <c r="J693" s="4">
        <v>495</v>
      </c>
      <c r="K693" s="4" t="s">
        <v>37</v>
      </c>
      <c r="L693" s="8" t="e">
        <f>IF(#REF!=#REF!,IF(K693="Stroke",IF(K694="Stroke",IF((J694-J693)&lt;0,1000+J694-J693,J694-J693),""),""),"")</f>
        <v>#REF!</v>
      </c>
      <c r="M693" s="23" t="s">
        <v>21</v>
      </c>
      <c r="N693" s="4" t="s">
        <v>27</v>
      </c>
      <c r="O693" s="4">
        <v>94</v>
      </c>
      <c r="P693" s="8" t="e">
        <f>IF(#REF!=#REF!,IF(K693="Stroke",IF(K694="Stroke",IF(#REF!=#REF!,IF(Q693=Q694,IF((J694-J693)&lt;0,1000+J694-J693-O693,J694-J693-O693),""),""),""),""),"")</f>
        <v>#REF!</v>
      </c>
      <c r="Q693" s="4">
        <v>3</v>
      </c>
      <c r="R693" s="8" t="e">
        <f>IF(#REF!&lt;&gt;#REF!,COUNTIFS($K$112:$K$1378,$K$112,#REF!,#REF!),"")</f>
        <v>#REF!</v>
      </c>
      <c r="S693" s="8" t="e">
        <f>IF(AND(#REF!&lt;&gt;#REF!,#REF!=#REF!,M693="positive",M694="negative"),1,"")</f>
        <v>#REF!</v>
      </c>
      <c r="T693" s="8" t="e">
        <f>IF(AND(#REF!=#REF!,K:K="stroke",M:M="positive",S693&lt;&gt;"1"),1,"")</f>
        <v>#REF!</v>
      </c>
      <c r="U693" s="8" t="e">
        <f>IF((AND(R693&lt;&gt;"",W693&lt;&gt;1,K:K="stroke",M:M="negative",#REF!=#REF!)),IF(W693&lt;&gt;0,"",1),"")</f>
        <v>#REF!</v>
      </c>
      <c r="V693" s="8" t="e">
        <f t="shared" si="48"/>
        <v>#REF!</v>
      </c>
      <c r="W693" s="8" t="e">
        <f>IF(#REF!&lt;&gt;#REF!,COUNTIFS($K$112:$K$1378,"up",#REF!,#REF!),"")</f>
        <v>#REF!</v>
      </c>
      <c r="X693" s="8" t="e">
        <f>IF(#REF!&lt;&gt;#REF!,COUNTIFS($K$112:$K$1378,"SRS",#REF!,#REF!),"")</f>
        <v>#REF!</v>
      </c>
      <c r="Y693" s="8" t="e">
        <f>IF(R693&lt;&gt;"",IF(R693=1,"",COUNTIFS($O$112:$O$1378,"&gt;40",#REF!,#REF!)),"")</f>
        <v>#REF!</v>
      </c>
    </row>
    <row r="694" spans="1:34" s="7" customFormat="1" x14ac:dyDescent="0.25">
      <c r="A694" s="4">
        <f t="shared" si="45"/>
        <v>61641</v>
      </c>
      <c r="B694" s="33" t="str">
        <f t="shared" si="46"/>
        <v>2017112417721</v>
      </c>
      <c r="C694" s="4" t="str">
        <f t="shared" si="47"/>
        <v>20171124</v>
      </c>
      <c r="D694" s="4">
        <v>2017</v>
      </c>
      <c r="E694" s="4">
        <v>11</v>
      </c>
      <c r="F694" s="4">
        <v>24</v>
      </c>
      <c r="G694" s="4">
        <v>17</v>
      </c>
      <c r="H694" s="4">
        <v>7</v>
      </c>
      <c r="I694" s="4">
        <v>21</v>
      </c>
      <c r="J694" s="4">
        <v>498</v>
      </c>
      <c r="K694" s="32" t="s">
        <v>47</v>
      </c>
      <c r="L694" s="8" t="e">
        <f>IF(#REF!=#REF!,IF(K694="Stroke",IF(K695="Stroke",IF((J695-J694)&lt;0,1000+J695-J694,J695-J694),""),""),"")</f>
        <v>#REF!</v>
      </c>
      <c r="M694" s="8" t="s">
        <v>21</v>
      </c>
      <c r="N694" s="4" t="s">
        <v>27</v>
      </c>
      <c r="O694" s="4">
        <v>0</v>
      </c>
      <c r="P694" s="8" t="e">
        <f>IF(#REF!=#REF!,IF(K694="Stroke",IF(K695="Stroke",IF(#REF!=#REF!,IF(Q694=Q695,IF((J695-J694)&lt;0,1000+J695-J694-O694,J695-J694-O694),""),""),""),""),"")</f>
        <v>#REF!</v>
      </c>
      <c r="Q694" s="4">
        <v>1</v>
      </c>
      <c r="R694" s="8" t="e">
        <f>IF(#REF!&lt;&gt;#REF!,COUNTIFS($K$112:$K$1378,$K$112,#REF!,#REF!),"")</f>
        <v>#REF!</v>
      </c>
      <c r="S694" s="8" t="e">
        <f>IF(AND(#REF!&lt;&gt;#REF!,#REF!=#REF!,M694="positive",M695="negative"),1,"")</f>
        <v>#REF!</v>
      </c>
      <c r="T694" s="8" t="e">
        <f>IF(AND(#REF!=#REF!,K:K="stroke",M:M="positive",S694&lt;&gt;"1"),1,"")</f>
        <v>#REF!</v>
      </c>
      <c r="U694" s="8" t="e">
        <f>IF((AND(R694&lt;&gt;"",W694&lt;&gt;1,K:K="stroke",M:M="negative",#REF!=#REF!)),IF(W694&lt;&gt;0,"",1),"")</f>
        <v>#REF!</v>
      </c>
      <c r="V694" s="8" t="e">
        <f t="shared" si="48"/>
        <v>#REF!</v>
      </c>
      <c r="W694" s="8" t="e">
        <f>IF(#REF!&lt;&gt;#REF!,COUNTIFS($K$112:$K$1378,"up",#REF!,#REF!),"")</f>
        <v>#REF!</v>
      </c>
      <c r="X694" s="8" t="e">
        <f>IF(#REF!&lt;&gt;#REF!,COUNTIFS($K$112:$K$1378,"SRS",#REF!,#REF!),"")</f>
        <v>#REF!</v>
      </c>
      <c r="Y694" s="8" t="e">
        <f>IF(R694&lt;&gt;"",IF(R694=1,"",COUNTIFS($O$112:$O$1378,"&gt;40",#REF!,#REF!)),"")</f>
        <v>#REF!</v>
      </c>
      <c r="Z694" s="4"/>
      <c r="AA694" s="4"/>
      <c r="AB694" s="4"/>
      <c r="AC694" s="4"/>
      <c r="AD694" s="4"/>
      <c r="AE694" s="4"/>
      <c r="AF694" s="4"/>
      <c r="AG694" s="4"/>
      <c r="AH694" s="4"/>
    </row>
    <row r="695" spans="1:34" x14ac:dyDescent="0.25">
      <c r="A695" s="4">
        <f t="shared" si="45"/>
        <v>61641</v>
      </c>
      <c r="B695" s="33" t="str">
        <f t="shared" si="46"/>
        <v>2017112417721</v>
      </c>
      <c r="C695" s="4" t="str">
        <f t="shared" si="47"/>
        <v>20171124</v>
      </c>
      <c r="D695" s="4">
        <v>2017</v>
      </c>
      <c r="E695" s="4">
        <v>11</v>
      </c>
      <c r="F695" s="4">
        <v>24</v>
      </c>
      <c r="G695" s="4">
        <v>17</v>
      </c>
      <c r="H695" s="4">
        <v>7</v>
      </c>
      <c r="I695" s="4">
        <v>21</v>
      </c>
      <c r="J695" s="4">
        <v>498</v>
      </c>
      <c r="K695" s="32" t="s">
        <v>47</v>
      </c>
      <c r="L695" s="8" t="e">
        <f>IF(#REF!=#REF!,IF(K695="Stroke",IF(K696="Stroke",IF((J696-J695)&lt;0,1000+J696-J695,J696-J695),""),""),"")</f>
        <v>#REF!</v>
      </c>
      <c r="M695" s="8" t="s">
        <v>21</v>
      </c>
      <c r="N695" s="4" t="s">
        <v>27</v>
      </c>
      <c r="O695" s="4">
        <v>0</v>
      </c>
      <c r="P695" s="8" t="e">
        <f>IF(#REF!=#REF!,IF(K695="Stroke",IF(K696="Stroke",IF(#REF!=#REF!,IF(Q695=Q696,IF((J696-J695)&lt;0,1000+J696-J695-O695,J696-J695-O695),""),""),""),""),"")</f>
        <v>#REF!</v>
      </c>
      <c r="Q695" s="4">
        <v>2</v>
      </c>
      <c r="R695" s="8" t="e">
        <f>IF(#REF!&lt;&gt;#REF!,COUNTIFS($K$112:$K$1378,$K$112,#REF!,#REF!),"")</f>
        <v>#REF!</v>
      </c>
      <c r="S695" s="8" t="e">
        <f>IF(AND(#REF!&lt;&gt;#REF!,#REF!=#REF!,M695="positive",M696="negative"),1,"")</f>
        <v>#REF!</v>
      </c>
      <c r="T695" s="8" t="e">
        <f>IF(AND(#REF!=#REF!,K:K="stroke",M:M="positive",S695&lt;&gt;"1"),1,"")</f>
        <v>#REF!</v>
      </c>
      <c r="U695" s="8" t="e">
        <f>IF((AND(R695&lt;&gt;"",W695&lt;&gt;1,K:K="stroke",M:M="negative",#REF!=#REF!)),IF(W695&lt;&gt;0,"",1),"")</f>
        <v>#REF!</v>
      </c>
      <c r="V695" s="8" t="e">
        <f t="shared" si="48"/>
        <v>#REF!</v>
      </c>
      <c r="W695" s="8" t="e">
        <f>IF(#REF!&lt;&gt;#REF!,COUNTIFS($K$112:$K$1378,"up",#REF!,#REF!),"")</f>
        <v>#REF!</v>
      </c>
      <c r="X695" s="8" t="e">
        <f>IF(#REF!&lt;&gt;#REF!,COUNTIFS($K$112:$K$1378,"SRS",#REF!,#REF!),"")</f>
        <v>#REF!</v>
      </c>
      <c r="Y695" s="8" t="e">
        <f>IF(R695&lt;&gt;"",IF(R695=1,"",COUNTIFS($O$112:$O$1378,"&gt;40",#REF!,#REF!)),"")</f>
        <v>#REF!</v>
      </c>
    </row>
    <row r="696" spans="1:34" x14ac:dyDescent="0.25">
      <c r="A696" s="4">
        <f t="shared" si="45"/>
        <v>61641</v>
      </c>
      <c r="B696" s="33" t="str">
        <f t="shared" si="46"/>
        <v>2017112417721</v>
      </c>
      <c r="C696" s="4" t="str">
        <f t="shared" si="47"/>
        <v>20171124</v>
      </c>
      <c r="D696" s="4">
        <v>2017</v>
      </c>
      <c r="E696" s="4">
        <v>11</v>
      </c>
      <c r="F696" s="4">
        <v>24</v>
      </c>
      <c r="G696" s="4">
        <v>17</v>
      </c>
      <c r="H696" s="4">
        <v>7</v>
      </c>
      <c r="I696" s="4">
        <v>21</v>
      </c>
      <c r="J696" s="4">
        <v>517</v>
      </c>
      <c r="K696" s="32" t="s">
        <v>47</v>
      </c>
      <c r="L696" s="8" t="e">
        <f>IF(#REF!=#REF!,IF(K696="Stroke",IF(K697="Stroke",IF((J697-J696)&lt;0,1000+J697-J696,J697-J696),""),""),"")</f>
        <v>#REF!</v>
      </c>
      <c r="M696" s="8" t="s">
        <v>21</v>
      </c>
      <c r="N696" s="4" t="s">
        <v>27</v>
      </c>
      <c r="O696" s="4">
        <v>0</v>
      </c>
      <c r="P696" s="8" t="e">
        <f>IF(#REF!=#REF!,IF(K696="Stroke",IF(K697="Stroke",IF(#REF!=#REF!,IF(Q696=Q697,IF((J697-J696)&lt;0,1000+J697-J696-O696,J697-J696-O696),""),""),""),""),"")</f>
        <v>#REF!</v>
      </c>
      <c r="Q696" s="4">
        <v>1</v>
      </c>
      <c r="R696" s="8" t="e">
        <f>IF(#REF!&lt;&gt;#REF!,COUNTIFS($K$112:$K$1378,$K$112,#REF!,#REF!),"")</f>
        <v>#REF!</v>
      </c>
      <c r="S696" s="8" t="e">
        <f>IF(AND(#REF!&lt;&gt;#REF!,#REF!=#REF!,M696="positive",M697="negative"),1,"")</f>
        <v>#REF!</v>
      </c>
      <c r="T696" s="8" t="e">
        <f>IF(AND(#REF!=#REF!,K:K="stroke",M:M="positive",S696&lt;&gt;"1"),1,"")</f>
        <v>#REF!</v>
      </c>
      <c r="U696" s="8" t="e">
        <f>IF((AND(R696&lt;&gt;"",W696&lt;&gt;1,K:K="stroke",M:M="negative",#REF!=#REF!)),IF(W696&lt;&gt;0,"",1),"")</f>
        <v>#REF!</v>
      </c>
      <c r="V696" s="8" t="e">
        <f t="shared" si="48"/>
        <v>#REF!</v>
      </c>
      <c r="W696" s="8" t="e">
        <f>IF(#REF!&lt;&gt;#REF!,COUNTIFS($K$112:$K$1378,"up",#REF!,#REF!),"")</f>
        <v>#REF!</v>
      </c>
      <c r="X696" s="8" t="e">
        <f>IF(#REF!&lt;&gt;#REF!,COUNTIFS($K$112:$K$1378,"SRS",#REF!,#REF!),"")</f>
        <v>#REF!</v>
      </c>
      <c r="Y696" s="8" t="e">
        <f>IF(R696&lt;&gt;"",IF(R696=1,"",COUNTIFS($O$112:$O$1378,"&gt;40",#REF!,#REF!)),"")</f>
        <v>#REF!</v>
      </c>
    </row>
    <row r="697" spans="1:34" x14ac:dyDescent="0.25">
      <c r="A697" s="4">
        <f t="shared" si="45"/>
        <v>61641</v>
      </c>
      <c r="B697" s="33" t="str">
        <f t="shared" si="46"/>
        <v>2017112417721</v>
      </c>
      <c r="C697" s="4" t="str">
        <f t="shared" si="47"/>
        <v>20171124</v>
      </c>
      <c r="D697" s="4">
        <v>2017</v>
      </c>
      <c r="E697" s="4">
        <v>11</v>
      </c>
      <c r="F697" s="4">
        <v>24</v>
      </c>
      <c r="G697" s="4">
        <v>17</v>
      </c>
      <c r="H697" s="4">
        <v>7</v>
      </c>
      <c r="I697" s="4">
        <v>21</v>
      </c>
      <c r="J697" s="4">
        <v>519</v>
      </c>
      <c r="K697" s="32" t="s">
        <v>47</v>
      </c>
      <c r="L697" s="8" t="e">
        <f>IF(#REF!=#REF!,IF(K697="Stroke",IF(K698="Stroke",IF((J698-J697)&lt;0,1000+J698-J697,J698-J697),""),""),"")</f>
        <v>#REF!</v>
      </c>
      <c r="M697" s="8" t="s">
        <v>21</v>
      </c>
      <c r="N697" s="4" t="s">
        <v>27</v>
      </c>
      <c r="O697" s="4">
        <v>0</v>
      </c>
      <c r="P697" s="8" t="e">
        <f>IF(#REF!=#REF!,IF(K697="Stroke",IF(K698="Stroke",IF(#REF!=#REF!,IF(Q697=Q698,IF((J698-J697)&lt;0,1000+J698-J697-O697,J698-J697-O697),""),""),""),""),"")</f>
        <v>#REF!</v>
      </c>
      <c r="Q697" s="4">
        <v>2</v>
      </c>
      <c r="R697" s="8" t="e">
        <f>IF(#REF!&lt;&gt;#REF!,COUNTIFS($K$112:$K$1378,$K$112,#REF!,#REF!),"")</f>
        <v>#REF!</v>
      </c>
      <c r="S697" s="8" t="e">
        <f>IF(AND(#REF!&lt;&gt;#REF!,#REF!=#REF!,M697="positive",M698="negative"),1,"")</f>
        <v>#REF!</v>
      </c>
      <c r="T697" s="8" t="e">
        <f>IF(AND(#REF!=#REF!,K:K="stroke",M:M="positive",S697&lt;&gt;"1"),1,"")</f>
        <v>#REF!</v>
      </c>
      <c r="U697" s="8" t="e">
        <f>IF((AND(R697&lt;&gt;"",W697&lt;&gt;1,K:K="stroke",M:M="negative",#REF!=#REF!)),IF(W697&lt;&gt;0,"",1),"")</f>
        <v>#REF!</v>
      </c>
      <c r="V697" s="8" t="e">
        <f t="shared" si="48"/>
        <v>#REF!</v>
      </c>
      <c r="W697" s="8" t="e">
        <f>IF(#REF!&lt;&gt;#REF!,COUNTIFS($K$112:$K$1378,"up",#REF!,#REF!),"")</f>
        <v>#REF!</v>
      </c>
      <c r="X697" s="8" t="e">
        <f>IF(#REF!&lt;&gt;#REF!,COUNTIFS($K$112:$K$1378,"SRS",#REF!,#REF!),"")</f>
        <v>#REF!</v>
      </c>
      <c r="Y697" s="8" t="e">
        <f>IF(R697&lt;&gt;"",IF(R697=1,"",COUNTIFS($O$112:$O$1378,"&gt;40",#REF!,#REF!)),"")</f>
        <v>#REF!</v>
      </c>
    </row>
    <row r="698" spans="1:34" x14ac:dyDescent="0.25">
      <c r="A698" s="4">
        <f t="shared" si="45"/>
        <v>61641</v>
      </c>
      <c r="B698" s="33" t="str">
        <f t="shared" si="46"/>
        <v>2017112417721</v>
      </c>
      <c r="C698" s="4" t="str">
        <f t="shared" si="47"/>
        <v>20171124</v>
      </c>
      <c r="D698" s="4">
        <v>2017</v>
      </c>
      <c r="E698" s="4">
        <v>11</v>
      </c>
      <c r="F698" s="4">
        <v>24</v>
      </c>
      <c r="G698" s="4">
        <v>17</v>
      </c>
      <c r="H698" s="4">
        <v>7</v>
      </c>
      <c r="I698" s="4">
        <v>21</v>
      </c>
      <c r="J698" s="4">
        <v>533</v>
      </c>
      <c r="K698" s="32" t="s">
        <v>47</v>
      </c>
      <c r="L698" s="8" t="e">
        <f>IF(#REF!=#REF!,IF(K698="Stroke",IF(K699="Stroke",IF((J699-J698)&lt;0,1000+J699-J698,J699-J698),""),""),"")</f>
        <v>#REF!</v>
      </c>
      <c r="M698" s="8" t="s">
        <v>21</v>
      </c>
      <c r="N698" s="4" t="s">
        <v>27</v>
      </c>
      <c r="O698" s="4">
        <v>0</v>
      </c>
      <c r="P698" s="8" t="e">
        <f>IF(#REF!=#REF!,IF(K698="Stroke",IF(K699="Stroke",IF(#REF!=#REF!,IF(Q698=Q699,IF((J699-J698)&lt;0,1000+J699-J698-O698,J699-J698-O698),""),""),""),""),"")</f>
        <v>#REF!</v>
      </c>
      <c r="Q698" s="4">
        <v>1</v>
      </c>
      <c r="R698" s="8" t="e">
        <f>IF(#REF!&lt;&gt;#REF!,COUNTIFS($K$112:$K$1378,$K$112,#REF!,#REF!),"")</f>
        <v>#REF!</v>
      </c>
      <c r="S698" s="8" t="e">
        <f>IF(AND(#REF!&lt;&gt;#REF!,#REF!=#REF!,M698="positive",M699="negative"),1,"")</f>
        <v>#REF!</v>
      </c>
      <c r="T698" s="8" t="e">
        <f>IF(AND(#REF!=#REF!,K:K="stroke",M:M="positive",S698&lt;&gt;"1"),1,"")</f>
        <v>#REF!</v>
      </c>
      <c r="U698" s="8" t="e">
        <f>IF((AND(R698&lt;&gt;"",W698&lt;&gt;1,K:K="stroke",M:M="negative",#REF!=#REF!)),IF(W698&lt;&gt;0,"",1),"")</f>
        <v>#REF!</v>
      </c>
      <c r="V698" s="8" t="e">
        <f t="shared" si="48"/>
        <v>#REF!</v>
      </c>
      <c r="W698" s="8" t="e">
        <f>IF(#REF!&lt;&gt;#REF!,COUNTIFS($K$112:$K$1378,"up",#REF!,#REF!),"")</f>
        <v>#REF!</v>
      </c>
      <c r="X698" s="8" t="e">
        <f>IF(#REF!&lt;&gt;#REF!,COUNTIFS($K$112:$K$1378,"SRS",#REF!,#REF!),"")</f>
        <v>#REF!</v>
      </c>
      <c r="Y698" s="8" t="e">
        <f>IF(R698&lt;&gt;"",IF(R698=1,"",COUNTIFS($O$112:$O$1378,"&gt;40",#REF!,#REF!)),"")</f>
        <v>#REF!</v>
      </c>
    </row>
    <row r="699" spans="1:34" x14ac:dyDescent="0.25">
      <c r="A699" s="4">
        <f t="shared" si="45"/>
        <v>61641</v>
      </c>
      <c r="B699" s="33" t="str">
        <f t="shared" si="46"/>
        <v>2017112417721</v>
      </c>
      <c r="C699" s="4" t="str">
        <f t="shared" si="47"/>
        <v>20171124</v>
      </c>
      <c r="D699" s="4">
        <v>2017</v>
      </c>
      <c r="E699" s="4">
        <v>11</v>
      </c>
      <c r="F699" s="4">
        <v>24</v>
      </c>
      <c r="G699" s="4">
        <v>17</v>
      </c>
      <c r="H699" s="4">
        <v>7</v>
      </c>
      <c r="I699" s="4">
        <v>21</v>
      </c>
      <c r="J699" s="4">
        <v>548</v>
      </c>
      <c r="K699" s="32" t="s">
        <v>47</v>
      </c>
      <c r="L699" s="8" t="e">
        <f>IF(#REF!=#REF!,IF(K699="Stroke",IF(K700="Stroke",IF((J700-J699)&lt;0,1000+J700-J699,J700-J699),""),""),"")</f>
        <v>#REF!</v>
      </c>
      <c r="M699" s="8" t="s">
        <v>21</v>
      </c>
      <c r="N699" s="4" t="s">
        <v>27</v>
      </c>
      <c r="O699" s="4">
        <v>0</v>
      </c>
      <c r="P699" s="8" t="e">
        <f>IF(#REF!=#REF!,IF(K699="Stroke",IF(K700="Stroke",IF(#REF!=#REF!,IF(Q699=Q700,IF((J700-J699)&lt;0,1000+J700-J699-O699,J700-J699-O699),""),""),""),""),"")</f>
        <v>#REF!</v>
      </c>
      <c r="Q699" s="4">
        <v>1</v>
      </c>
      <c r="R699" s="8" t="e">
        <f>IF(#REF!&lt;&gt;#REF!,COUNTIFS($K$112:$K$1378,$K$112,#REF!,#REF!),"")</f>
        <v>#REF!</v>
      </c>
      <c r="S699" s="8" t="e">
        <f>IF(AND(#REF!&lt;&gt;#REF!,#REF!=#REF!,M699="positive",M700="negative"),1,"")</f>
        <v>#REF!</v>
      </c>
      <c r="T699" s="8" t="e">
        <f>IF(AND(#REF!=#REF!,K:K="stroke",M:M="positive",S699&lt;&gt;"1"),1,"")</f>
        <v>#REF!</v>
      </c>
      <c r="U699" s="8" t="e">
        <f>IF((AND(R699&lt;&gt;"",W699&lt;&gt;1,K:K="stroke",M:M="negative",#REF!=#REF!)),IF(W699&lt;&gt;0,"",1),"")</f>
        <v>#REF!</v>
      </c>
      <c r="V699" s="8" t="e">
        <f t="shared" si="48"/>
        <v>#REF!</v>
      </c>
      <c r="W699" s="8" t="e">
        <f>IF(#REF!&lt;&gt;#REF!,COUNTIFS($K$112:$K$1378,"up",#REF!,#REF!),"")</f>
        <v>#REF!</v>
      </c>
      <c r="X699" s="8" t="e">
        <f>IF(#REF!&lt;&gt;#REF!,COUNTIFS($K$112:$K$1378,"SRS",#REF!,#REF!),"")</f>
        <v>#REF!</v>
      </c>
      <c r="Y699" s="8" t="e">
        <f>IF(R699&lt;&gt;"",IF(R699=1,"",COUNTIFS($O$112:$O$1378,"&gt;40",#REF!,#REF!)),"")</f>
        <v>#REF!</v>
      </c>
    </row>
    <row r="700" spans="1:34" x14ac:dyDescent="0.25">
      <c r="A700" s="4">
        <f t="shared" si="45"/>
        <v>61641</v>
      </c>
      <c r="B700" s="33" t="str">
        <f t="shared" si="46"/>
        <v>2017112417721</v>
      </c>
      <c r="C700" s="4" t="str">
        <f t="shared" si="47"/>
        <v>20171124</v>
      </c>
      <c r="D700" s="4">
        <v>2017</v>
      </c>
      <c r="E700" s="4">
        <v>11</v>
      </c>
      <c r="F700" s="4">
        <v>24</v>
      </c>
      <c r="G700" s="4">
        <v>17</v>
      </c>
      <c r="H700" s="4">
        <v>7</v>
      </c>
      <c r="I700" s="4">
        <v>21</v>
      </c>
      <c r="J700" s="4">
        <v>635</v>
      </c>
      <c r="K700" s="32" t="s">
        <v>47</v>
      </c>
      <c r="L700" s="8" t="e">
        <f>IF(#REF!=#REF!,IF(K700="Stroke",IF(K701="Stroke",IF((J701-J700)&lt;0,1000+J701-J700,J701-J700),""),""),"")</f>
        <v>#REF!</v>
      </c>
      <c r="M700" s="8" t="s">
        <v>21</v>
      </c>
      <c r="N700" s="4" t="s">
        <v>27</v>
      </c>
      <c r="O700" s="4">
        <v>0</v>
      </c>
      <c r="P700" s="8" t="e">
        <f>IF(#REF!=#REF!,IF(K700="Stroke",IF(K701="Stroke",IF(#REF!=#REF!,IF(Q700=Q701,IF((J701-J700)&lt;0,1000+J701-J700-O700,J701-J700-O700),""),""),""),""),"")</f>
        <v>#REF!</v>
      </c>
      <c r="Q700" s="4">
        <v>2</v>
      </c>
      <c r="R700" s="8" t="e">
        <f>IF(#REF!&lt;&gt;#REF!,COUNTIFS($K$112:$K$1378,$K$112,#REF!,#REF!),"")</f>
        <v>#REF!</v>
      </c>
      <c r="S700" s="8" t="e">
        <f>IF(AND(#REF!&lt;&gt;#REF!,#REF!=#REF!,M700="positive",M701="negative"),1,"")</f>
        <v>#REF!</v>
      </c>
      <c r="T700" s="8" t="e">
        <f>IF(AND(#REF!=#REF!,K:K="stroke",M:M="positive",S700&lt;&gt;"1"),1,"")</f>
        <v>#REF!</v>
      </c>
      <c r="U700" s="8" t="e">
        <f>IF((AND(R700&lt;&gt;"",W700&lt;&gt;1,K:K="stroke",M:M="negative",#REF!=#REF!)),IF(W700&lt;&gt;0,"",1),"")</f>
        <v>#REF!</v>
      </c>
      <c r="V700" s="8" t="e">
        <f t="shared" si="48"/>
        <v>#REF!</v>
      </c>
      <c r="W700" s="8" t="e">
        <f>IF(#REF!&lt;&gt;#REF!,COUNTIFS($K$112:$K$1378,"up",#REF!,#REF!),"")</f>
        <v>#REF!</v>
      </c>
      <c r="X700" s="8" t="e">
        <f>IF(#REF!&lt;&gt;#REF!,COUNTIFS($K$112:$K$1378,"SRS",#REF!,#REF!),"")</f>
        <v>#REF!</v>
      </c>
      <c r="Y700" s="8" t="e">
        <f>IF(R700&lt;&gt;"",IF(R700=1,"",COUNTIFS($O$112:$O$1378,"&gt;40",#REF!,#REF!)),"")</f>
        <v>#REF!</v>
      </c>
    </row>
    <row r="701" spans="1:34" x14ac:dyDescent="0.25">
      <c r="A701" s="4">
        <f t="shared" si="45"/>
        <v>61641</v>
      </c>
      <c r="B701" s="33" t="str">
        <f t="shared" si="46"/>
        <v>2017112417721</v>
      </c>
      <c r="C701" s="4" t="str">
        <f t="shared" si="47"/>
        <v>20171124</v>
      </c>
      <c r="D701" s="4">
        <v>2017</v>
      </c>
      <c r="E701" s="4">
        <v>11</v>
      </c>
      <c r="F701" s="4">
        <v>24</v>
      </c>
      <c r="G701" s="4">
        <v>17</v>
      </c>
      <c r="H701" s="4">
        <v>7</v>
      </c>
      <c r="I701" s="4">
        <v>21</v>
      </c>
      <c r="J701" s="4">
        <v>653</v>
      </c>
      <c r="K701" s="32" t="s">
        <v>47</v>
      </c>
      <c r="L701" s="8" t="e">
        <f>IF(#REF!=#REF!,IF(K701="Stroke",IF(K702="Stroke",IF((J702-J701)&lt;0,1000+J702-J701,J702-J701),""),""),"")</f>
        <v>#REF!</v>
      </c>
      <c r="M701" s="8" t="s">
        <v>21</v>
      </c>
      <c r="N701" s="4" t="s">
        <v>27</v>
      </c>
      <c r="O701" s="4">
        <v>0</v>
      </c>
      <c r="P701" s="8" t="e">
        <f>IF(#REF!=#REF!,IF(K701="Stroke",IF(K702="Stroke",IF(#REF!=#REF!,IF(Q701=Q702,IF((J702-J701)&lt;0,1000+J702-J701-O701,J702-J701-O701),""),""),""),""),"")</f>
        <v>#REF!</v>
      </c>
      <c r="Q701" s="4">
        <v>2</v>
      </c>
      <c r="R701" s="8" t="e">
        <f>IF(#REF!&lt;&gt;#REF!,COUNTIFS($K$112:$K$1378,$K$112,#REF!,#REF!),"")</f>
        <v>#REF!</v>
      </c>
      <c r="S701" s="8" t="e">
        <f>IF(AND(#REF!&lt;&gt;#REF!,#REF!=#REF!,M701="positive",M702="negative"),1,"")</f>
        <v>#REF!</v>
      </c>
      <c r="T701" s="8" t="e">
        <f>IF(AND(#REF!=#REF!,K:K="stroke",M:M="positive",S701&lt;&gt;"1"),1,"")</f>
        <v>#REF!</v>
      </c>
      <c r="U701" s="8" t="e">
        <f>IF((AND(R701&lt;&gt;"",W701&lt;&gt;1,K:K="stroke",M:M="negative",#REF!=#REF!)),IF(W701&lt;&gt;0,"",1),"")</f>
        <v>#REF!</v>
      </c>
      <c r="V701" s="8" t="e">
        <f t="shared" si="48"/>
        <v>#REF!</v>
      </c>
      <c r="W701" s="8" t="e">
        <f>IF(#REF!&lt;&gt;#REF!,COUNTIFS($K$112:$K$1378,"up",#REF!,#REF!),"")</f>
        <v>#REF!</v>
      </c>
      <c r="X701" s="8" t="e">
        <f>IF(#REF!&lt;&gt;#REF!,COUNTIFS($K$112:$K$1378,"SRS",#REF!,#REF!),"")</f>
        <v>#REF!</v>
      </c>
      <c r="Y701" s="8" t="e">
        <f>IF(R701&lt;&gt;"",IF(R701=1,"",COUNTIFS($O$112:$O$1378,"&gt;40",#REF!,#REF!)),"")</f>
        <v>#REF!</v>
      </c>
      <c r="Z701" s="4" t="s">
        <v>90</v>
      </c>
    </row>
    <row r="702" spans="1:34" x14ac:dyDescent="0.25">
      <c r="A702" s="4">
        <f t="shared" si="45"/>
        <v>61641</v>
      </c>
      <c r="B702" s="33" t="str">
        <f t="shared" si="46"/>
        <v>2017112417721</v>
      </c>
      <c r="C702" s="4" t="str">
        <f t="shared" si="47"/>
        <v>20171124</v>
      </c>
      <c r="D702" s="4">
        <v>2017</v>
      </c>
      <c r="E702" s="4">
        <v>11</v>
      </c>
      <c r="F702" s="4">
        <v>24</v>
      </c>
      <c r="G702" s="4">
        <v>17</v>
      </c>
      <c r="H702" s="4">
        <v>7</v>
      </c>
      <c r="I702" s="4">
        <v>21</v>
      </c>
      <c r="J702" s="4">
        <v>685</v>
      </c>
      <c r="K702" s="32" t="s">
        <v>47</v>
      </c>
      <c r="L702" s="8" t="e">
        <f>IF(#REF!=#REF!,IF(K702="Stroke",IF(K703="Stroke",IF((J703-J702)&lt;0,1000+J703-J702,J703-J702),""),""),"")</f>
        <v>#REF!</v>
      </c>
      <c r="M702" s="8" t="s">
        <v>21</v>
      </c>
      <c r="N702" s="4" t="s">
        <v>27</v>
      </c>
      <c r="O702" s="4">
        <v>0</v>
      </c>
      <c r="P702" s="8" t="e">
        <f>IF(#REF!=#REF!,IF(K702="Stroke",IF(K703="Stroke",IF(#REF!=#REF!,IF(Q702=Q703,IF((J703-J702)&lt;0,1000+J703-J702-O702,J703-J702-O702),""),""),""),""),"")</f>
        <v>#REF!</v>
      </c>
      <c r="Q702" s="4">
        <v>2</v>
      </c>
      <c r="R702" s="8" t="e">
        <f>IF(#REF!&lt;&gt;#REF!,COUNTIFS($K$112:$K$1378,$K$112,#REF!,#REF!),"")</f>
        <v>#REF!</v>
      </c>
      <c r="S702" s="8" t="e">
        <f>IF(AND(#REF!&lt;&gt;#REF!,#REF!=#REF!,M702="positive",M703="negative"),1,"")</f>
        <v>#REF!</v>
      </c>
      <c r="T702" s="8" t="e">
        <f>IF(AND(#REF!=#REF!,K:K="stroke",M:M="positive",S702&lt;&gt;"1"),1,"")</f>
        <v>#REF!</v>
      </c>
      <c r="U702" s="8" t="e">
        <f>IF((AND(R702&lt;&gt;"",W702&lt;&gt;1,K:K="stroke",M:M="negative",#REF!=#REF!)),IF(W702&lt;&gt;0,"",1),"")</f>
        <v>#REF!</v>
      </c>
      <c r="V702" s="8" t="e">
        <f t="shared" si="48"/>
        <v>#REF!</v>
      </c>
      <c r="W702" s="8" t="e">
        <f>IF(#REF!&lt;&gt;#REF!,COUNTIFS($K$112:$K$1378,"up",#REF!,#REF!),"")</f>
        <v>#REF!</v>
      </c>
      <c r="X702" s="8" t="e">
        <f>IF(#REF!&lt;&gt;#REF!,COUNTIFS($K$112:$K$1378,"SRS",#REF!,#REF!),"")</f>
        <v>#REF!</v>
      </c>
      <c r="Y702" s="8" t="e">
        <f>IF(R702&lt;&gt;"",IF(R702=1,"",COUNTIFS($O$112:$O$1378,"&gt;40",#REF!,#REF!)),"")</f>
        <v>#REF!</v>
      </c>
    </row>
    <row r="703" spans="1:34" x14ac:dyDescent="0.25">
      <c r="A703" s="7">
        <f t="shared" si="45"/>
        <v>61955</v>
      </c>
      <c r="B703" s="11" t="str">
        <f t="shared" si="46"/>
        <v>20171124171235</v>
      </c>
      <c r="C703" s="7" t="str">
        <f t="shared" si="47"/>
        <v>20171124</v>
      </c>
      <c r="D703" s="7">
        <v>2017</v>
      </c>
      <c r="E703" s="7">
        <v>11</v>
      </c>
      <c r="F703" s="7">
        <v>24</v>
      </c>
      <c r="G703" s="7">
        <v>17</v>
      </c>
      <c r="H703" s="7">
        <v>12</v>
      </c>
      <c r="I703" s="7">
        <v>35</v>
      </c>
      <c r="J703" s="7">
        <v>504</v>
      </c>
      <c r="K703" s="7" t="s">
        <v>44</v>
      </c>
      <c r="L703" s="7" t="e">
        <f>IF(#REF!=#REF!,IF(K703="Stroke",IF(K704="Stroke",IF((J704-J703)&lt;0,1000+J704-J703,J704-J703),""),""),"")</f>
        <v>#REF!</v>
      </c>
      <c r="M703" s="7" t="s">
        <v>21</v>
      </c>
      <c r="N703" s="7" t="s">
        <v>27</v>
      </c>
      <c r="O703" s="7">
        <v>356</v>
      </c>
      <c r="P703" s="7" t="e">
        <f>IF(#REF!=#REF!,IF(K703="Stroke",IF(K704="Stroke",IF(#REF!=#REF!,IF(Q703=Q704,IF((J704-J703)&lt;0,1000+J704-J703-O703,J704-J703-O703),""),""),""),""),"")</f>
        <v>#REF!</v>
      </c>
      <c r="Q703" s="7">
        <v>1</v>
      </c>
      <c r="R703" s="7" t="e">
        <f>IF(#REF!&lt;&gt;#REF!,COUNTIFS($K$112:$K$1378,$K$112,#REF!,#REF!),"")</f>
        <v>#REF!</v>
      </c>
      <c r="S703" s="7" t="e">
        <f>IF(AND(#REF!&lt;&gt;#REF!,#REF!=#REF!,M703="positive",M704="negative"),1,"")</f>
        <v>#REF!</v>
      </c>
      <c r="T703" s="7" t="e">
        <f>IF(AND(#REF!=#REF!,K:K="stroke",M:M="positive",S703&lt;&gt;"1"),1,"")</f>
        <v>#REF!</v>
      </c>
      <c r="U703" s="7" t="e">
        <f>IF((AND(R703&lt;&gt;"",W703&lt;&gt;1,K:K="stroke",M:M="negative",#REF!=#REF!)),IF(W703&lt;&gt;0,"",1),"")</f>
        <v>#REF!</v>
      </c>
      <c r="V703" s="7" t="e">
        <f t="shared" si="48"/>
        <v>#REF!</v>
      </c>
      <c r="W703" s="7" t="e">
        <f>IF(#REF!&lt;&gt;#REF!,COUNTIFS($K$112:$K$1378,"up",#REF!,#REF!),"")</f>
        <v>#REF!</v>
      </c>
      <c r="X703" s="7" t="e">
        <f>IF(#REF!&lt;&gt;#REF!,COUNTIFS($K$112:$K$1378,"SRS",#REF!,#REF!),"")</f>
        <v>#REF!</v>
      </c>
      <c r="Y703" s="7" t="e">
        <f>IF(R703&lt;&gt;"",IF(R703=1,"",COUNTIFS($O$112:$O$1378,"&gt;40",#REF!,#REF!)),"")</f>
        <v>#REF!</v>
      </c>
      <c r="Z703" s="7" t="s">
        <v>42</v>
      </c>
      <c r="AA703" s="7"/>
      <c r="AB703" s="7"/>
      <c r="AC703" s="7"/>
      <c r="AD703" s="7"/>
      <c r="AE703" s="7"/>
      <c r="AF703" s="7"/>
      <c r="AG703" s="7"/>
      <c r="AH703" s="7"/>
    </row>
    <row r="704" spans="1:34" x14ac:dyDescent="0.25">
      <c r="A704" s="4">
        <f t="shared" si="45"/>
        <v>61955</v>
      </c>
      <c r="B704" s="33" t="str">
        <f t="shared" si="46"/>
        <v>20171124171235</v>
      </c>
      <c r="C704" s="4" t="str">
        <f t="shared" si="47"/>
        <v>20171124</v>
      </c>
      <c r="D704" s="4">
        <v>2017</v>
      </c>
      <c r="E704" s="4">
        <v>11</v>
      </c>
      <c r="F704" s="4">
        <v>24</v>
      </c>
      <c r="G704" s="4">
        <v>17</v>
      </c>
      <c r="H704" s="4">
        <v>12</v>
      </c>
      <c r="I704" s="4">
        <v>35</v>
      </c>
      <c r="J704" s="4">
        <v>897</v>
      </c>
      <c r="K704" s="4" t="s">
        <v>49</v>
      </c>
      <c r="L704" s="8" t="e">
        <f>IF(#REF!=#REF!,IF(K704="Stroke",IF(K705="Stroke",IF((J705-J704)&lt;0,1000+J705-J704,J705-J704),""),""),"")</f>
        <v>#REF!</v>
      </c>
      <c r="M704" s="4" t="s">
        <v>21</v>
      </c>
      <c r="N704" s="4" t="s">
        <v>27</v>
      </c>
      <c r="O704" s="4">
        <v>4</v>
      </c>
      <c r="P704" s="8" t="e">
        <f>IF(#REF!=#REF!,IF(K704="Stroke",IF(K705="Stroke",IF(#REF!=#REF!,IF(Q704=Q705,IF((J705-J704)&lt;0,1000+J705-J704-O704,J705-J704-O704),""),""),""),""),"")</f>
        <v>#REF!</v>
      </c>
      <c r="Q704" s="4">
        <v>1</v>
      </c>
      <c r="R704" s="8" t="e">
        <f>IF(#REF!&lt;&gt;#REF!,COUNTIFS($K$112:$K$1378,$K$112,#REF!,#REF!),"")</f>
        <v>#REF!</v>
      </c>
      <c r="S704" s="8" t="e">
        <f>IF(AND(#REF!&lt;&gt;#REF!,#REF!=#REF!,M704="positive",M705="negative"),1,"")</f>
        <v>#REF!</v>
      </c>
      <c r="T704" s="8" t="e">
        <f>IF(AND(#REF!=#REF!,K:K="stroke",M:M="positive",S704&lt;&gt;"1"),1,"")</f>
        <v>#REF!</v>
      </c>
      <c r="U704" s="8" t="e">
        <f>IF((AND(R704&lt;&gt;"",W704&lt;&gt;1,K:K="stroke",M:M="negative",#REF!=#REF!)),IF(W704&lt;&gt;0,"",1),"")</f>
        <v>#REF!</v>
      </c>
      <c r="V704" s="8" t="e">
        <f t="shared" si="48"/>
        <v>#REF!</v>
      </c>
      <c r="W704" s="8" t="e">
        <f>IF(#REF!&lt;&gt;#REF!,COUNTIFS($K$112:$K$1378,"up",#REF!,#REF!),"")</f>
        <v>#REF!</v>
      </c>
      <c r="X704" s="8" t="e">
        <f>IF(#REF!&lt;&gt;#REF!,COUNTIFS($K$112:$K$1378,"SRS",#REF!,#REF!),"")</f>
        <v>#REF!</v>
      </c>
      <c r="Y704" s="8" t="e">
        <f>IF(R704&lt;&gt;"",IF(R704=1,"",COUNTIFS($O$112:$O$1378,"&gt;40",#REF!,#REF!)),"")</f>
        <v>#REF!</v>
      </c>
    </row>
    <row r="705" spans="1:34" x14ac:dyDescent="0.25">
      <c r="A705" s="4">
        <f t="shared" ref="A705:A768" si="49">I705+(H705*60)+(G705*3600)</f>
        <v>61955</v>
      </c>
      <c r="B705" s="33" t="str">
        <f t="shared" ref="B705:B768" si="50">CONCATENATE(D705,E705,F705,G705,H705,I705)</f>
        <v>20171124171235</v>
      </c>
      <c r="C705" s="4" t="str">
        <f t="shared" si="47"/>
        <v>20171124</v>
      </c>
      <c r="D705" s="4">
        <v>2017</v>
      </c>
      <c r="E705" s="4">
        <v>11</v>
      </c>
      <c r="F705" s="4">
        <v>24</v>
      </c>
      <c r="G705" s="4">
        <v>17</v>
      </c>
      <c r="H705" s="4">
        <v>12</v>
      </c>
      <c r="I705" s="4">
        <v>35</v>
      </c>
      <c r="J705" s="4">
        <v>910</v>
      </c>
      <c r="K705" s="4" t="s">
        <v>78</v>
      </c>
      <c r="L705" s="8" t="e">
        <f>IF(#REF!=#REF!,IF(K705="Stroke",IF(K706="Stroke",IF((J706-J705)&lt;0,1000+J706-J705,J706-J705),""),""),"")</f>
        <v>#REF!</v>
      </c>
      <c r="M705" s="4" t="s">
        <v>21</v>
      </c>
      <c r="N705" s="4" t="s">
        <v>27</v>
      </c>
      <c r="O705" s="4">
        <v>0</v>
      </c>
      <c r="P705" s="8" t="e">
        <f>IF(#REF!=#REF!,IF(K705="Stroke",IF(K706="Stroke",IF(#REF!=#REF!,IF(Q705=Q706,IF((J706-J705)&lt;0,1000+J706-J705-O705,J706-J705-O705),""),""),""),""),"")</f>
        <v>#REF!</v>
      </c>
      <c r="R705" s="8" t="e">
        <f>IF(#REF!&lt;&gt;#REF!,COUNTIFS($K$112:$K$1378,$K$112,#REF!,#REF!),"")</f>
        <v>#REF!</v>
      </c>
      <c r="S705" s="8" t="e">
        <f>IF(AND(#REF!&lt;&gt;#REF!,#REF!=#REF!,M705="positive",M706="negative"),1,"")</f>
        <v>#REF!</v>
      </c>
      <c r="T705" s="8" t="e">
        <f>IF(AND(#REF!=#REF!,K:K="stroke",M:M="positive",S705&lt;&gt;"1"),1,"")</f>
        <v>#REF!</v>
      </c>
      <c r="U705" s="8" t="e">
        <f>IF((AND(R705&lt;&gt;"",W705&lt;&gt;1,K:K="stroke",M:M="negative",#REF!=#REF!)),IF(W705&lt;&gt;0,"",1),"")</f>
        <v>#REF!</v>
      </c>
      <c r="V705" s="8" t="e">
        <f t="shared" si="48"/>
        <v>#REF!</v>
      </c>
      <c r="W705" s="8" t="e">
        <f>IF(#REF!&lt;&gt;#REF!,COUNTIFS($K$112:$K$1378,"up",#REF!,#REF!),"")</f>
        <v>#REF!</v>
      </c>
      <c r="X705" s="8" t="e">
        <f>IF(#REF!&lt;&gt;#REF!,COUNTIFS($K$112:$K$1378,"SRS",#REF!,#REF!),"")</f>
        <v>#REF!</v>
      </c>
      <c r="Y705" s="8" t="e">
        <f>IF(R705&lt;&gt;"",IF(R705=1,"",COUNTIFS($O$112:$O$1378,"&gt;40",#REF!,#REF!)),"")</f>
        <v>#REF!</v>
      </c>
    </row>
    <row r="706" spans="1:34" x14ac:dyDescent="0.25">
      <c r="A706" s="4">
        <f t="shared" si="49"/>
        <v>61955</v>
      </c>
      <c r="B706" s="33" t="str">
        <f t="shared" si="50"/>
        <v>20171124171235</v>
      </c>
      <c r="C706" s="4" t="str">
        <f t="shared" si="47"/>
        <v>20171124</v>
      </c>
      <c r="D706" s="4">
        <v>2017</v>
      </c>
      <c r="E706" s="4">
        <v>11</v>
      </c>
      <c r="F706" s="4">
        <v>24</v>
      </c>
      <c r="G706" s="4">
        <v>17</v>
      </c>
      <c r="H706" s="4">
        <v>12</v>
      </c>
      <c r="I706" s="4">
        <v>35</v>
      </c>
      <c r="J706" s="4">
        <v>954</v>
      </c>
      <c r="K706" s="4" t="s">
        <v>49</v>
      </c>
      <c r="L706" s="8" t="e">
        <f>IF(#REF!=#REF!,IF(K706="Stroke",IF(K707="Stroke",IF((J707-J706)&lt;0,1000+J707-J706,J707-J706),""),""),"")</f>
        <v>#REF!</v>
      </c>
      <c r="M706" s="4" t="s">
        <v>21</v>
      </c>
      <c r="N706" s="4" t="s">
        <v>27</v>
      </c>
      <c r="O706" s="4">
        <v>4</v>
      </c>
      <c r="P706" s="8" t="e">
        <f>IF(#REF!=#REF!,IF(K706="Stroke",IF(K707="Stroke",IF(#REF!=#REF!,IF(Q706=Q707,IF((J707-J706)&lt;0,1000+J707-J706-O706,J707-J706-O706),""),""),""),""),"")</f>
        <v>#REF!</v>
      </c>
      <c r="Q706" s="4">
        <v>1</v>
      </c>
      <c r="R706" s="8" t="e">
        <f>IF(#REF!&lt;&gt;#REF!,COUNTIFS($K$112:$K$1378,$K$112,#REF!,#REF!),"")</f>
        <v>#REF!</v>
      </c>
      <c r="S706" s="8" t="e">
        <f>IF(AND(#REF!&lt;&gt;#REF!,#REF!=#REF!,M706="positive",M707="negative"),1,"")</f>
        <v>#REF!</v>
      </c>
      <c r="T706" s="8" t="e">
        <f>IF(AND(#REF!=#REF!,K:K="stroke",M:M="positive",S706&lt;&gt;"1"),1,"")</f>
        <v>#REF!</v>
      </c>
      <c r="U706" s="8" t="e">
        <f>IF((AND(R706&lt;&gt;"",W706&lt;&gt;1,K:K="stroke",M:M="negative",#REF!=#REF!)),IF(W706&lt;&gt;0,"",1),"")</f>
        <v>#REF!</v>
      </c>
      <c r="V706" s="8" t="e">
        <f t="shared" si="48"/>
        <v>#REF!</v>
      </c>
      <c r="W706" s="8" t="e">
        <f>IF(#REF!&lt;&gt;#REF!,COUNTIFS($K$112:$K$1378,"up",#REF!,#REF!),"")</f>
        <v>#REF!</v>
      </c>
      <c r="X706" s="8" t="e">
        <f>IF(#REF!&lt;&gt;#REF!,COUNTIFS($K$112:$K$1378,"SRS",#REF!,#REF!),"")</f>
        <v>#REF!</v>
      </c>
      <c r="Y706" s="8" t="e">
        <f>IF(R706&lt;&gt;"",IF(R706=1,"",COUNTIFS($O$112:$O$1378,"&gt;40",#REF!,#REF!)),"")</f>
        <v>#REF!</v>
      </c>
    </row>
    <row r="707" spans="1:34" s="7" customFormat="1" x14ac:dyDescent="0.25">
      <c r="A707" s="4">
        <f t="shared" si="49"/>
        <v>61955</v>
      </c>
      <c r="B707" s="33" t="str">
        <f t="shared" si="50"/>
        <v>20171124171235</v>
      </c>
      <c r="C707" s="4" t="str">
        <f t="shared" si="47"/>
        <v>20171124</v>
      </c>
      <c r="D707" s="4">
        <v>2017</v>
      </c>
      <c r="E707" s="4">
        <v>11</v>
      </c>
      <c r="F707" s="4">
        <v>24</v>
      </c>
      <c r="G707" s="4">
        <v>17</v>
      </c>
      <c r="H707" s="4">
        <v>12</v>
      </c>
      <c r="I707" s="4">
        <v>35</v>
      </c>
      <c r="J707" s="4">
        <v>977</v>
      </c>
      <c r="K707" s="4" t="s">
        <v>49</v>
      </c>
      <c r="L707" s="8" t="e">
        <f>IF(#REF!=#REF!,IF(K707="Stroke",IF(K708="Stroke",IF((J708-J707)&lt;0,1000+J708-J707,J708-J707),""),""),"")</f>
        <v>#REF!</v>
      </c>
      <c r="M707" s="4" t="s">
        <v>21</v>
      </c>
      <c r="N707" s="4" t="s">
        <v>27</v>
      </c>
      <c r="O707" s="4">
        <v>2</v>
      </c>
      <c r="P707" s="8" t="e">
        <f>IF(#REF!=#REF!,IF(K707="Stroke",IF(K708="Stroke",IF(#REF!=#REF!,IF(Q707=Q708,IF((J708-J707)&lt;0,1000+J708-J707-O707,J708-J707-O707),""),""),""),""),"")</f>
        <v>#REF!</v>
      </c>
      <c r="Q707" s="4">
        <v>1</v>
      </c>
      <c r="R707" s="8" t="e">
        <f>IF(#REF!&lt;&gt;#REF!,COUNTIFS($K$112:$K$1378,$K$112,#REF!,#REF!),"")</f>
        <v>#REF!</v>
      </c>
      <c r="S707" s="8" t="e">
        <f>IF(AND(#REF!&lt;&gt;#REF!,#REF!=#REF!,M707="positive",M708="negative"),1,"")</f>
        <v>#REF!</v>
      </c>
      <c r="T707" s="8" t="e">
        <f>IF(AND(#REF!=#REF!,K:K="stroke",M:M="positive",S707&lt;&gt;"1"),1,"")</f>
        <v>#REF!</v>
      </c>
      <c r="U707" s="8" t="e">
        <f>IF((AND(R707&lt;&gt;"",W707&lt;&gt;1,K:K="stroke",M:M="negative",#REF!=#REF!)),IF(W707&lt;&gt;0,"",1),"")</f>
        <v>#REF!</v>
      </c>
      <c r="V707" s="8" t="e">
        <f t="shared" si="48"/>
        <v>#REF!</v>
      </c>
      <c r="W707" s="8" t="e">
        <f>IF(#REF!&lt;&gt;#REF!,COUNTIFS($K$112:$K$1378,"up",#REF!,#REF!),"")</f>
        <v>#REF!</v>
      </c>
      <c r="X707" s="8" t="e">
        <f>IF(#REF!&lt;&gt;#REF!,COUNTIFS($K$112:$K$1378,"SRS",#REF!,#REF!),"")</f>
        <v>#REF!</v>
      </c>
      <c r="Y707" s="8" t="e">
        <f>IF(R707&lt;&gt;"",IF(R707=1,"",COUNTIFS($O$112:$O$1378,"&gt;40",#REF!,#REF!)),"")</f>
        <v>#REF!</v>
      </c>
      <c r="Z707" s="4"/>
      <c r="AA707" s="4"/>
      <c r="AB707" s="4"/>
      <c r="AC707" s="4"/>
      <c r="AD707" s="4"/>
      <c r="AE707" s="4"/>
      <c r="AF707" s="4"/>
      <c r="AG707" s="4"/>
      <c r="AH707" s="4"/>
    </row>
    <row r="708" spans="1:34" x14ac:dyDescent="0.25">
      <c r="A708" s="7">
        <f t="shared" si="49"/>
        <v>55150</v>
      </c>
      <c r="B708" s="11" t="str">
        <f t="shared" si="50"/>
        <v>20171129151910</v>
      </c>
      <c r="C708" s="7" t="str">
        <f t="shared" si="47"/>
        <v>20171129</v>
      </c>
      <c r="D708" s="7">
        <v>2017</v>
      </c>
      <c r="E708" s="7">
        <v>11</v>
      </c>
      <c r="F708" s="7">
        <v>29</v>
      </c>
      <c r="G708" s="7">
        <v>15</v>
      </c>
      <c r="H708" s="7">
        <v>19</v>
      </c>
      <c r="I708" s="7">
        <v>10</v>
      </c>
      <c r="J708" s="7">
        <v>915</v>
      </c>
      <c r="K708" s="7" t="s">
        <v>44</v>
      </c>
      <c r="L708" s="7" t="e">
        <f>IF(#REF!=#REF!,IF(K708="Stroke",IF(K709="Stroke",IF((J709-J708)&lt;0,1000+J709-J708,J709-J708),""),""),"")</f>
        <v>#REF!</v>
      </c>
      <c r="M708" s="7" t="s">
        <v>21</v>
      </c>
      <c r="N708" s="7" t="s">
        <v>27</v>
      </c>
      <c r="O708" s="7">
        <v>213</v>
      </c>
      <c r="P708" s="7" t="e">
        <f>IF(#REF!=#REF!,IF(K708="Stroke",IF(K709="Stroke",IF(#REF!=#REF!,IF(Q708=Q709,IF((J709-J708)&lt;0,1000+J709-J708-O708,J709-J708-O708),""),""),""),""),"")</f>
        <v>#REF!</v>
      </c>
      <c r="Q708" s="7">
        <v>1</v>
      </c>
      <c r="R708" s="7" t="e">
        <f>IF(#REF!&lt;&gt;#REF!,COUNTIFS($K$112:$K$1378,$K$112,#REF!,#REF!),"")</f>
        <v>#REF!</v>
      </c>
      <c r="S708" s="7" t="e">
        <f>IF(AND(#REF!&lt;&gt;#REF!,#REF!=#REF!,M708="positive",M709="negative"),1,"")</f>
        <v>#REF!</v>
      </c>
      <c r="T708" s="7" t="e">
        <f>IF(AND(#REF!=#REF!,K:K="stroke",M:M="positive",S708&lt;&gt;"1"),1,"")</f>
        <v>#REF!</v>
      </c>
      <c r="U708" s="7" t="e">
        <f>IF((AND(R708&lt;&gt;"",W708&lt;&gt;1,K:K="stroke",M:M="negative",#REF!=#REF!)),IF(W708&lt;&gt;0,"",1),"")</f>
        <v>#REF!</v>
      </c>
      <c r="V708" s="7" t="e">
        <f t="shared" si="48"/>
        <v>#REF!</v>
      </c>
      <c r="W708" s="7" t="e">
        <f>IF(#REF!&lt;&gt;#REF!,COUNTIFS($K$112:$K$1378,"up",#REF!,#REF!),"")</f>
        <v>#REF!</v>
      </c>
      <c r="X708" s="7" t="e">
        <f>IF(#REF!&lt;&gt;#REF!,COUNTIFS($K$112:$K$1378,"SRS",#REF!,#REF!),"")</f>
        <v>#REF!</v>
      </c>
      <c r="Y708" s="7" t="e">
        <f>IF(R708&lt;&gt;"",IF(R708=1,"",COUNTIFS($O$112:$O$1378,"&gt;40",#REF!,#REF!)),"")</f>
        <v>#REF!</v>
      </c>
      <c r="Z708" s="7" t="s">
        <v>45</v>
      </c>
      <c r="AA708" s="7"/>
      <c r="AB708" s="7"/>
      <c r="AC708" s="7"/>
      <c r="AD708" s="7"/>
      <c r="AE708" s="7"/>
      <c r="AF708" s="7"/>
      <c r="AG708" s="7"/>
      <c r="AH708" s="7"/>
    </row>
    <row r="709" spans="1:34" x14ac:dyDescent="0.25">
      <c r="A709" s="16">
        <f t="shared" si="49"/>
        <v>55150</v>
      </c>
      <c r="B709" s="18" t="str">
        <f t="shared" si="50"/>
        <v>20171129151910</v>
      </c>
      <c r="C709" s="4" t="str">
        <f t="shared" si="47"/>
        <v>20171129</v>
      </c>
      <c r="D709" s="4">
        <v>2017</v>
      </c>
      <c r="E709" s="4">
        <v>11</v>
      </c>
      <c r="F709" s="4">
        <v>29</v>
      </c>
      <c r="G709" s="4">
        <v>15</v>
      </c>
      <c r="H709" s="4">
        <v>19</v>
      </c>
      <c r="I709" s="16">
        <v>10</v>
      </c>
      <c r="J709" s="16">
        <v>973</v>
      </c>
      <c r="K709" s="32" t="s">
        <v>47</v>
      </c>
      <c r="L709" s="8" t="e">
        <f>IF(#REF!=#REF!,IF(K709="Stroke",IF(K710="Stroke",IF((J710-J709)&lt;0,1000+J710-J709,J710-J709),""),""),"")</f>
        <v>#REF!</v>
      </c>
      <c r="M709" s="4" t="s">
        <v>21</v>
      </c>
      <c r="N709" s="4" t="s">
        <v>27</v>
      </c>
      <c r="O709" s="16">
        <v>0</v>
      </c>
      <c r="P709" s="8" t="e">
        <f>IF(#REF!=#REF!,IF(K709="Stroke",IF(K710="Stroke",IF(#REF!=#REF!,IF(Q709=Q710,IF((J710-J709)&lt;0,1000+J710-J709-O709,J710-J709-O709),""),""),""),""),"")</f>
        <v>#REF!</v>
      </c>
      <c r="Q709" s="16">
        <v>1</v>
      </c>
      <c r="R709" s="8" t="e">
        <f>IF(#REF!&lt;&gt;#REF!,COUNTIFS($K$112:$K$1378,$K$112,#REF!,#REF!),"")</f>
        <v>#REF!</v>
      </c>
      <c r="S709" s="8" t="e">
        <f>IF(AND(#REF!&lt;&gt;#REF!,#REF!=#REF!,M709="positive",M710="negative"),1,"")</f>
        <v>#REF!</v>
      </c>
      <c r="T709" s="8" t="e">
        <f>IF(AND(#REF!=#REF!,K:K="stroke",M:M="positive",S709&lt;&gt;"1"),1,"")</f>
        <v>#REF!</v>
      </c>
      <c r="U709" s="8" t="e">
        <f>IF((AND(R709&lt;&gt;"",W709&lt;&gt;1,K:K="stroke",M:M="negative",#REF!=#REF!)),IF(W709&lt;&gt;0,"",1),"")</f>
        <v>#REF!</v>
      </c>
      <c r="V709" s="8" t="e">
        <f t="shared" si="48"/>
        <v>#REF!</v>
      </c>
      <c r="W709" s="8" t="e">
        <f>IF(#REF!&lt;&gt;#REF!,COUNTIFS($K$112:$K$1378,"up",#REF!,#REF!),"")</f>
        <v>#REF!</v>
      </c>
      <c r="X709" s="8" t="e">
        <f>IF(#REF!&lt;&gt;#REF!,COUNTIFS($K$112:$K$1378,"SRS",#REF!,#REF!),"")</f>
        <v>#REF!</v>
      </c>
      <c r="Y709" s="8" t="e">
        <f>IF(R709&lt;&gt;"",IF(R709=1,"",COUNTIFS($O$112:$O$1378,"&gt;40",#REF!,#REF!)),"")</f>
        <v>#REF!</v>
      </c>
      <c r="Z709" s="16"/>
      <c r="AA709" s="16"/>
      <c r="AB709" s="16"/>
      <c r="AC709" s="16"/>
      <c r="AD709" s="16"/>
      <c r="AE709" s="16"/>
      <c r="AF709" s="16"/>
      <c r="AG709" s="16"/>
      <c r="AH709" s="16"/>
    </row>
    <row r="710" spans="1:34" x14ac:dyDescent="0.25">
      <c r="A710" s="4">
        <f t="shared" si="49"/>
        <v>55151</v>
      </c>
      <c r="B710" s="33" t="str">
        <f t="shared" si="50"/>
        <v>20171129151911</v>
      </c>
      <c r="C710" s="4" t="str">
        <f t="shared" si="47"/>
        <v>20171129</v>
      </c>
      <c r="D710" s="4">
        <v>2017</v>
      </c>
      <c r="E710" s="4">
        <v>11</v>
      </c>
      <c r="F710" s="4">
        <v>29</v>
      </c>
      <c r="G710" s="4">
        <v>15</v>
      </c>
      <c r="H710" s="4">
        <v>19</v>
      </c>
      <c r="I710" s="4">
        <v>11</v>
      </c>
      <c r="J710" s="4">
        <v>295</v>
      </c>
      <c r="K710" s="4" t="s">
        <v>49</v>
      </c>
      <c r="L710" s="8" t="e">
        <f>IF(#REF!=#REF!,IF(K710="Stroke",IF(K711="Stroke",IF((J711-J710)&lt;0,1000+J711-J710,J711-J710),""),""),"")</f>
        <v>#REF!</v>
      </c>
      <c r="M710" s="4" t="s">
        <v>21</v>
      </c>
      <c r="N710" s="4" t="s">
        <v>27</v>
      </c>
      <c r="O710" s="4">
        <v>2</v>
      </c>
      <c r="P710" s="8" t="e">
        <f>IF(#REF!=#REF!,IF(K710="Stroke",IF(K711="Stroke",IF(#REF!=#REF!,IF(Q710=Q711,IF((J711-J710)&lt;0,1000+J711-J710-O710,J711-J710-O710),""),""),""),""),"")</f>
        <v>#REF!</v>
      </c>
      <c r="Q710" s="4">
        <v>1</v>
      </c>
      <c r="R710" s="8" t="e">
        <f>IF(#REF!&lt;&gt;#REF!,COUNTIFS($K$112:$K$1378,$K$112,#REF!,#REF!),"")</f>
        <v>#REF!</v>
      </c>
      <c r="S710" s="8" t="e">
        <f>IF(AND(#REF!&lt;&gt;#REF!,#REF!=#REF!,M710="positive",M711="negative"),1,"")</f>
        <v>#REF!</v>
      </c>
      <c r="T710" s="8" t="e">
        <f>IF(AND(#REF!=#REF!,K:K="stroke",M:M="positive",S710&lt;&gt;"1"),1,"")</f>
        <v>#REF!</v>
      </c>
      <c r="U710" s="8" t="e">
        <f>IF((AND(R710&lt;&gt;"",W710&lt;&gt;1,K:K="stroke",M:M="negative",#REF!=#REF!)),IF(W710&lt;&gt;0,"",1),"")</f>
        <v>#REF!</v>
      </c>
      <c r="V710" s="8" t="e">
        <f t="shared" si="48"/>
        <v>#REF!</v>
      </c>
      <c r="W710" s="8" t="e">
        <f>IF(#REF!&lt;&gt;#REF!,COUNTIFS($K$112:$K$1378,"up",#REF!,#REF!),"")</f>
        <v>#REF!</v>
      </c>
      <c r="X710" s="8" t="e">
        <f>IF(#REF!&lt;&gt;#REF!,COUNTIFS($K$112:$K$1378,"SRS",#REF!,#REF!),"")</f>
        <v>#REF!</v>
      </c>
      <c r="Y710" s="8" t="e">
        <f>IF(R710&lt;&gt;"",IF(R710=1,"",COUNTIFS($O$112:$O$1378,"&gt;40",#REF!,#REF!)),"")</f>
        <v>#REF!</v>
      </c>
    </row>
    <row r="711" spans="1:34" s="7" customFormat="1" x14ac:dyDescent="0.25">
      <c r="A711" s="4">
        <f t="shared" si="49"/>
        <v>55151</v>
      </c>
      <c r="B711" s="33" t="str">
        <f t="shared" si="50"/>
        <v>20171129151911</v>
      </c>
      <c r="C711" s="4" t="str">
        <f t="shared" si="47"/>
        <v>20171129</v>
      </c>
      <c r="D711" s="4">
        <v>2017</v>
      </c>
      <c r="E711" s="4">
        <v>11</v>
      </c>
      <c r="F711" s="4">
        <v>29</v>
      </c>
      <c r="G711" s="4">
        <v>15</v>
      </c>
      <c r="H711" s="4">
        <v>19</v>
      </c>
      <c r="I711" s="4">
        <v>11</v>
      </c>
      <c r="J711" s="4">
        <v>341</v>
      </c>
      <c r="K711" s="4" t="s">
        <v>49</v>
      </c>
      <c r="L711" s="8" t="e">
        <f>IF(#REF!=#REF!,IF(K711="Stroke",IF(K712="Stroke",IF((J712-J711)&lt;0,1000+J712-J711,J712-J711),""),""),"")</f>
        <v>#REF!</v>
      </c>
      <c r="M711" s="4" t="s">
        <v>21</v>
      </c>
      <c r="N711" s="4" t="s">
        <v>27</v>
      </c>
      <c r="O711" s="4">
        <v>3</v>
      </c>
      <c r="P711" s="8" t="e">
        <f>IF(#REF!=#REF!,IF(K711="Stroke",IF(K712="Stroke",IF(#REF!=#REF!,IF(Q711=Q712,IF((J712-J711)&lt;0,1000+J712-J711-O711,J712-J711-O711),""),""),""),""),"")</f>
        <v>#REF!</v>
      </c>
      <c r="Q711" s="4">
        <v>1</v>
      </c>
      <c r="R711" s="8" t="e">
        <f>IF(#REF!&lt;&gt;#REF!,COUNTIFS($K$112:$K$1378,$K$112,#REF!,#REF!),"")</f>
        <v>#REF!</v>
      </c>
      <c r="S711" s="8" t="e">
        <f>IF(AND(#REF!&lt;&gt;#REF!,#REF!=#REF!,M711="positive",M712="negative"),1,"")</f>
        <v>#REF!</v>
      </c>
      <c r="T711" s="8" t="e">
        <f>IF(AND(#REF!=#REF!,K:K="stroke",M:M="positive",S711&lt;&gt;"1"),1,"")</f>
        <v>#REF!</v>
      </c>
      <c r="U711" s="8" t="e">
        <f>IF((AND(R711&lt;&gt;"",W711&lt;&gt;1,K:K="stroke",M:M="negative",#REF!=#REF!)),IF(W711&lt;&gt;0,"",1),"")</f>
        <v>#REF!</v>
      </c>
      <c r="V711" s="8" t="e">
        <f t="shared" si="48"/>
        <v>#REF!</v>
      </c>
      <c r="W711" s="8" t="e">
        <f>IF(#REF!&lt;&gt;#REF!,COUNTIFS($K$112:$K$1378,"up",#REF!,#REF!),"")</f>
        <v>#REF!</v>
      </c>
      <c r="X711" s="8" t="e">
        <f>IF(#REF!&lt;&gt;#REF!,COUNTIFS($K$112:$K$1378,"SRS",#REF!,#REF!),"")</f>
        <v>#REF!</v>
      </c>
      <c r="Y711" s="8" t="e">
        <f>IF(R711&lt;&gt;"",IF(R711=1,"",COUNTIFS($O$112:$O$1378,"&gt;40",#REF!,#REF!)),"")</f>
        <v>#REF!</v>
      </c>
      <c r="Z711" s="4"/>
      <c r="AA711" s="4"/>
      <c r="AB711" s="4"/>
      <c r="AC711" s="4"/>
      <c r="AD711" s="4"/>
      <c r="AE711" s="4"/>
      <c r="AF711" s="4"/>
      <c r="AG711" s="4"/>
      <c r="AH711" s="4"/>
    </row>
    <row r="712" spans="1:34" s="16" customFormat="1" x14ac:dyDescent="0.25">
      <c r="A712" s="4">
        <f t="shared" si="49"/>
        <v>55151</v>
      </c>
      <c r="B712" s="33" t="str">
        <f t="shared" si="50"/>
        <v>20171129151911</v>
      </c>
      <c r="C712" s="4" t="str">
        <f t="shared" si="47"/>
        <v>20171129</v>
      </c>
      <c r="D712" s="4">
        <v>2017</v>
      </c>
      <c r="E712" s="4">
        <v>11</v>
      </c>
      <c r="F712" s="4">
        <v>29</v>
      </c>
      <c r="G712" s="4">
        <v>15</v>
      </c>
      <c r="H712" s="4">
        <v>19</v>
      </c>
      <c r="I712" s="4">
        <v>11</v>
      </c>
      <c r="J712" s="4">
        <v>398</v>
      </c>
      <c r="K712" s="4" t="s">
        <v>49</v>
      </c>
      <c r="L712" s="8" t="e">
        <f>IF(#REF!=#REF!,IF(K712="Stroke",IF(K713="Stroke",IF((J713-J712)&lt;0,1000+J713-J712,J713-J712),""),""),"")</f>
        <v>#REF!</v>
      </c>
      <c r="M712" s="4" t="s">
        <v>21</v>
      </c>
      <c r="N712" s="4" t="s">
        <v>27</v>
      </c>
      <c r="O712" s="4">
        <v>2</v>
      </c>
      <c r="P712" s="8" t="e">
        <f>IF(#REF!=#REF!,IF(K712="Stroke",IF(K713="Stroke",IF(#REF!=#REF!,IF(Q712=Q713,IF((J713-J712)&lt;0,1000+J713-J712-O712,J713-J712-O712),""),""),""),""),"")</f>
        <v>#REF!</v>
      </c>
      <c r="Q712" s="4">
        <v>1</v>
      </c>
      <c r="R712" s="8" t="e">
        <f>IF(#REF!&lt;&gt;#REF!,COUNTIFS($K$112:$K$1378,$K$112,#REF!,#REF!),"")</f>
        <v>#REF!</v>
      </c>
      <c r="S712" s="8" t="e">
        <f>IF(AND(#REF!&lt;&gt;#REF!,#REF!=#REF!,M712="positive",M713="negative"),1,"")</f>
        <v>#REF!</v>
      </c>
      <c r="T712" s="8" t="e">
        <f>IF(AND(#REF!=#REF!,K:K="stroke",M:M="positive",S712&lt;&gt;"1"),1,"")</f>
        <v>#REF!</v>
      </c>
      <c r="U712" s="8" t="e">
        <f>IF((AND(R712&lt;&gt;"",W712&lt;&gt;1,K:K="stroke",M:M="negative",#REF!=#REF!)),IF(W712&lt;&gt;0,"",1),"")</f>
        <v>#REF!</v>
      </c>
      <c r="V712" s="8" t="e">
        <f t="shared" si="48"/>
        <v>#REF!</v>
      </c>
      <c r="W712" s="8" t="e">
        <f>IF(#REF!&lt;&gt;#REF!,COUNTIFS($K$112:$K$1378,"up",#REF!,#REF!),"")</f>
        <v>#REF!</v>
      </c>
      <c r="X712" s="8" t="e">
        <f>IF(#REF!&lt;&gt;#REF!,COUNTIFS($K$112:$K$1378,"SRS",#REF!,#REF!),"")</f>
        <v>#REF!</v>
      </c>
      <c r="Y712" s="8" t="e">
        <f>IF(R712&lt;&gt;"",IF(R712=1,"",COUNTIFS($O$112:$O$1378,"&gt;40",#REF!,#REF!)),"")</f>
        <v>#REF!</v>
      </c>
      <c r="Z712" s="4"/>
      <c r="AA712" s="4"/>
      <c r="AB712" s="4"/>
      <c r="AC712" s="4"/>
      <c r="AD712" s="4"/>
      <c r="AE712" s="4"/>
      <c r="AF712" s="4"/>
      <c r="AG712" s="4"/>
      <c r="AH712" s="4"/>
    </row>
    <row r="713" spans="1:34" s="16" customFormat="1" x14ac:dyDescent="0.25">
      <c r="A713" s="7">
        <f t="shared" si="49"/>
        <v>55241</v>
      </c>
      <c r="B713" s="11" t="str">
        <f t="shared" si="50"/>
        <v>20171129152041</v>
      </c>
      <c r="C713" s="7" t="str">
        <f t="shared" si="47"/>
        <v>20171129</v>
      </c>
      <c r="D713" s="7">
        <v>2017</v>
      </c>
      <c r="E713" s="7">
        <v>11</v>
      </c>
      <c r="F713" s="7">
        <v>29</v>
      </c>
      <c r="G713" s="7">
        <v>15</v>
      </c>
      <c r="H713" s="7">
        <v>20</v>
      </c>
      <c r="I713" s="7">
        <v>41</v>
      </c>
      <c r="J713" s="7">
        <v>772</v>
      </c>
      <c r="K713" s="7" t="s">
        <v>37</v>
      </c>
      <c r="L713" s="7" t="e">
        <f>IF(#REF!=#REF!,IF(K713="Stroke",IF(K714="Stroke",IF((J714-J713)&lt;0,1000+J714-J713,J714-J713),""),""),"")</f>
        <v>#REF!</v>
      </c>
      <c r="M713" s="23" t="s">
        <v>21</v>
      </c>
      <c r="N713" s="7" t="s">
        <v>27</v>
      </c>
      <c r="O713" s="7">
        <v>122</v>
      </c>
      <c r="P713" s="7" t="e">
        <f>IF(#REF!=#REF!,IF(K713="Stroke",IF(K714="Stroke",IF(#REF!=#REF!,IF(Q713=Q714,IF((J714-J713)&lt;0,1000+J714-J713-O713,J714-J713-O713),""),""),""),""),"")</f>
        <v>#REF!</v>
      </c>
      <c r="Q713" s="7">
        <v>1</v>
      </c>
      <c r="R713" s="7" t="e">
        <f>IF(#REF!&lt;&gt;#REF!,COUNTIFS($K$112:$K$1378,$K$112,#REF!,#REF!),"")</f>
        <v>#REF!</v>
      </c>
      <c r="S713" s="7" t="e">
        <f>IF(AND(#REF!&lt;&gt;#REF!,#REF!=#REF!,M713="positive",M714="negative"),1,"")</f>
        <v>#REF!</v>
      </c>
      <c r="T713" s="7" t="e">
        <f>IF(AND(#REF!=#REF!,K:K="stroke",M:M="positive",S713&lt;&gt;"1"),1,"")</f>
        <v>#REF!</v>
      </c>
      <c r="U713" s="7" t="e">
        <f>IF((AND(R713&lt;&gt;"",W713&lt;&gt;1,K:K="stroke",M:M="negative",#REF!=#REF!)),IF(W713&lt;&gt;0,"",1),"")</f>
        <v>#REF!</v>
      </c>
      <c r="V713" s="7" t="e">
        <f t="shared" si="48"/>
        <v>#REF!</v>
      </c>
      <c r="W713" s="7" t="e">
        <f>IF(#REF!&lt;&gt;#REF!,COUNTIFS($K$112:$K$1378,"up",#REF!,#REF!),"")</f>
        <v>#REF!</v>
      </c>
      <c r="X713" s="7" t="e">
        <f>IF(#REF!&lt;&gt;#REF!,COUNTIFS($K$112:$K$1378,"SRS",#REF!,#REF!),"")</f>
        <v>#REF!</v>
      </c>
      <c r="Y713" s="7" t="e">
        <f>IF(R713&lt;&gt;"",IF(R713=1,"",COUNTIFS($O$112:$O$1378,"&gt;40",#REF!,#REF!)),"")</f>
        <v>#REF!</v>
      </c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s="16" customFormat="1" x14ac:dyDescent="0.25">
      <c r="A714" s="4">
        <f t="shared" si="49"/>
        <v>55241</v>
      </c>
      <c r="B714" s="33" t="str">
        <f t="shared" si="50"/>
        <v>20171129152041</v>
      </c>
      <c r="C714" s="4" t="str">
        <f t="shared" si="47"/>
        <v>20171129</v>
      </c>
      <c r="D714" s="4">
        <v>2017</v>
      </c>
      <c r="E714" s="4">
        <v>11</v>
      </c>
      <c r="F714" s="4">
        <v>29</v>
      </c>
      <c r="G714" s="4">
        <v>15</v>
      </c>
      <c r="H714" s="4">
        <v>20</v>
      </c>
      <c r="I714" s="4">
        <v>41</v>
      </c>
      <c r="J714" s="4">
        <v>809</v>
      </c>
      <c r="K714" s="4" t="s">
        <v>44</v>
      </c>
      <c r="L714" s="8" t="e">
        <f>IF(#REF!=#REF!,IF(K714="Stroke",IF(K715="Stroke",IF((J715-J714)&lt;0,1000+J715-J714,J715-J714),""),""),"")</f>
        <v>#REF!</v>
      </c>
      <c r="M714" s="4" t="s">
        <v>21</v>
      </c>
      <c r="N714" s="4" t="s">
        <v>27</v>
      </c>
      <c r="O714" s="4">
        <v>124</v>
      </c>
      <c r="P714" s="8" t="e">
        <f>IF(#REF!=#REF!,IF(K714="Stroke",IF(K715="Stroke",IF(#REF!=#REF!,IF(Q714=Q715,IF((J715-J714)&lt;0,1000+J715-J714-O714,J715-J714-O714),""),""),""),""),"")</f>
        <v>#REF!</v>
      </c>
      <c r="Q714" s="4">
        <v>2</v>
      </c>
      <c r="R714" s="8" t="e">
        <f>IF(#REF!&lt;&gt;#REF!,COUNTIFS($K$112:$K$1378,$K$112,#REF!,#REF!),"")</f>
        <v>#REF!</v>
      </c>
      <c r="S714" s="8" t="e">
        <f>IF(AND(#REF!&lt;&gt;#REF!,#REF!=#REF!,M714="positive",M715="negative"),1,"")</f>
        <v>#REF!</v>
      </c>
      <c r="T714" s="8" t="e">
        <f>IF(AND(#REF!=#REF!,K:K="stroke",M:M="positive",S714&lt;&gt;"1"),1,"")</f>
        <v>#REF!</v>
      </c>
      <c r="U714" s="8" t="e">
        <f>IF((AND(R714&lt;&gt;"",W714&lt;&gt;1,K:K="stroke",M:M="negative",#REF!=#REF!)),IF(W714&lt;&gt;0,"",1),"")</f>
        <v>#REF!</v>
      </c>
      <c r="V714" s="8" t="e">
        <f t="shared" si="48"/>
        <v>#REF!</v>
      </c>
      <c r="W714" s="8" t="e">
        <f>IF(#REF!&lt;&gt;#REF!,COUNTIFS($K$112:$K$1378,"up",#REF!,#REF!),"")</f>
        <v>#REF!</v>
      </c>
      <c r="X714" s="8" t="e">
        <f>IF(#REF!&lt;&gt;#REF!,COUNTIFS($K$112:$K$1378,"SRS",#REF!,#REF!),"")</f>
        <v>#REF!</v>
      </c>
      <c r="Y714" s="8" t="e">
        <f>IF(R714&lt;&gt;"",IF(R714=1,"",COUNTIFS($O$112:$O$1378,"&gt;40",#REF!,#REF!)),"")</f>
        <v>#REF!</v>
      </c>
      <c r="Z714" s="16" t="s">
        <v>42</v>
      </c>
      <c r="AA714" s="4"/>
      <c r="AB714" s="4"/>
      <c r="AC714" s="4"/>
      <c r="AD714" s="4"/>
      <c r="AE714" s="4"/>
      <c r="AF714" s="4"/>
      <c r="AG714" s="4"/>
      <c r="AH714" s="4"/>
    </row>
    <row r="715" spans="1:34" s="16" customFormat="1" x14ac:dyDescent="0.25">
      <c r="A715" s="4">
        <f t="shared" si="49"/>
        <v>55241</v>
      </c>
      <c r="B715" s="33" t="str">
        <f t="shared" si="50"/>
        <v>20171129152041</v>
      </c>
      <c r="C715" s="4" t="str">
        <f t="shared" si="47"/>
        <v>20171129</v>
      </c>
      <c r="D715" s="4">
        <v>2017</v>
      </c>
      <c r="E715" s="4">
        <v>11</v>
      </c>
      <c r="F715" s="4">
        <v>29</v>
      </c>
      <c r="G715" s="4">
        <v>15</v>
      </c>
      <c r="H715" s="4">
        <v>20</v>
      </c>
      <c r="I715" s="4">
        <v>41</v>
      </c>
      <c r="J715" s="4">
        <v>905</v>
      </c>
      <c r="K715" s="32" t="s">
        <v>47</v>
      </c>
      <c r="L715" s="8" t="e">
        <f>IF(#REF!=#REF!,IF(K715="Stroke",IF(K716="Stroke",IF((J716-J715)&lt;0,1000+J716-J715,J716-J715),""),""),"")</f>
        <v>#REF!</v>
      </c>
      <c r="M715" s="4" t="s">
        <v>21</v>
      </c>
      <c r="N715" s="4" t="s">
        <v>27</v>
      </c>
      <c r="O715" s="4">
        <v>0</v>
      </c>
      <c r="P715" s="8" t="e">
        <f>IF(#REF!=#REF!,IF(K715="Stroke",IF(K716="Stroke",IF(#REF!=#REF!,IF(Q715=Q716,IF((J716-J715)&lt;0,1000+J716-J715-O715,J716-J715-O715),""),""),""),""),"")</f>
        <v>#REF!</v>
      </c>
      <c r="Q715" s="4">
        <v>2</v>
      </c>
      <c r="R715" s="8" t="e">
        <f>IF(#REF!&lt;&gt;#REF!,COUNTIFS($K$112:$K$1378,$K$112,#REF!,#REF!),"")</f>
        <v>#REF!</v>
      </c>
      <c r="S715" s="8" t="e">
        <f>IF(AND(#REF!&lt;&gt;#REF!,#REF!=#REF!,M715="positive",M716="negative"),1,"")</f>
        <v>#REF!</v>
      </c>
      <c r="T715" s="8" t="e">
        <f>IF(AND(#REF!=#REF!,K:K="stroke",M:M="positive",S715&lt;&gt;"1"),1,"")</f>
        <v>#REF!</v>
      </c>
      <c r="U715" s="8" t="e">
        <f>IF((AND(R715&lt;&gt;"",W715&lt;&gt;1,K:K="stroke",M:M="negative",#REF!=#REF!)),IF(W715&lt;&gt;0,"",1),"")</f>
        <v>#REF!</v>
      </c>
      <c r="V715" s="8" t="e">
        <f t="shared" si="48"/>
        <v>#REF!</v>
      </c>
      <c r="W715" s="8" t="e">
        <f>IF(#REF!&lt;&gt;#REF!,COUNTIFS($K$112:$K$1378,"up",#REF!,#REF!),"")</f>
        <v>#REF!</v>
      </c>
      <c r="X715" s="8" t="e">
        <f>IF(#REF!&lt;&gt;#REF!,COUNTIFS($K$112:$K$1378,"SRS",#REF!,#REF!),"")</f>
        <v>#REF!</v>
      </c>
      <c r="Y715" s="8" t="e">
        <f>IF(R715&lt;&gt;"",IF(R715=1,"",COUNTIFS($O$112:$O$1378,"&gt;40",#REF!,#REF!)),"")</f>
        <v>#REF!</v>
      </c>
      <c r="AA715" s="4"/>
      <c r="AB715" s="4"/>
      <c r="AC715" s="4"/>
      <c r="AD715" s="4"/>
      <c r="AE715" s="4"/>
      <c r="AF715" s="4"/>
      <c r="AG715" s="4"/>
      <c r="AH715" s="4"/>
    </row>
    <row r="716" spans="1:34" s="16" customFormat="1" x14ac:dyDescent="0.25">
      <c r="A716" s="4">
        <f t="shared" si="49"/>
        <v>55242</v>
      </c>
      <c r="B716" s="33" t="str">
        <f t="shared" si="50"/>
        <v>20171129152042</v>
      </c>
      <c r="C716" s="4" t="str">
        <f t="shared" si="47"/>
        <v>20171129</v>
      </c>
      <c r="D716" s="4">
        <v>2017</v>
      </c>
      <c r="E716" s="4">
        <v>11</v>
      </c>
      <c r="F716" s="4">
        <v>29</v>
      </c>
      <c r="G716" s="4">
        <v>15</v>
      </c>
      <c r="H716" s="4">
        <v>20</v>
      </c>
      <c r="I716" s="4">
        <v>42</v>
      </c>
      <c r="J716" s="4">
        <v>24</v>
      </c>
      <c r="K716" s="4" t="s">
        <v>37</v>
      </c>
      <c r="L716" s="8" t="e">
        <f>IF(#REF!=#REF!,IF(K716="Stroke",IF(K717="Stroke",IF((J717-J716)&lt;0,1000+J717-J716,J717-J716),""),""),"")</f>
        <v>#REF!</v>
      </c>
      <c r="M716" s="4" t="s">
        <v>21</v>
      </c>
      <c r="N716" s="4" t="s">
        <v>27</v>
      </c>
      <c r="O716" s="4">
        <v>1</v>
      </c>
      <c r="P716" s="8" t="e">
        <f>IF(#REF!=#REF!,IF(K716="Stroke",IF(K717="Stroke",IF(#REF!=#REF!,IF(Q716=Q717,IF((J717-J716)&lt;0,1000+J717-J716-O716,J717-J716-O716),""),""),""),""),"")</f>
        <v>#REF!</v>
      </c>
      <c r="Q716" s="4">
        <v>1</v>
      </c>
      <c r="R716" s="8" t="e">
        <f>IF(#REF!&lt;&gt;#REF!,COUNTIFS($K$112:$K$1378,$K$112,#REF!,#REF!),"")</f>
        <v>#REF!</v>
      </c>
      <c r="S716" s="8" t="e">
        <f>IF(AND(#REF!&lt;&gt;#REF!,#REF!=#REF!,M716="positive",M717="negative"),1,"")</f>
        <v>#REF!</v>
      </c>
      <c r="T716" s="8" t="e">
        <f>IF(AND(#REF!=#REF!,K:K="stroke",M:M="positive",S716&lt;&gt;"1"),1,"")</f>
        <v>#REF!</v>
      </c>
      <c r="U716" s="8" t="e">
        <f>IF((AND(R716&lt;&gt;"",W716&lt;&gt;1,K:K="stroke",M:M="negative",#REF!=#REF!)),IF(W716&lt;&gt;0,"",1),"")</f>
        <v>#REF!</v>
      </c>
      <c r="V716" s="8" t="e">
        <f t="shared" si="48"/>
        <v>#REF!</v>
      </c>
      <c r="W716" s="8" t="e">
        <f>IF(#REF!&lt;&gt;#REF!,COUNTIFS($K$112:$K$1378,"up",#REF!,#REF!),"")</f>
        <v>#REF!</v>
      </c>
      <c r="X716" s="8" t="e">
        <f>IF(#REF!&lt;&gt;#REF!,COUNTIFS($K$112:$K$1378,"SRS",#REF!,#REF!),"")</f>
        <v>#REF!</v>
      </c>
      <c r="Y716" s="8" t="e">
        <f>IF(R716&lt;&gt;"",IF(R716=1,"",COUNTIFS($O$112:$O$1378,"&gt;40",#REF!,#REF!)),"")</f>
        <v>#REF!</v>
      </c>
      <c r="Z716" s="4"/>
      <c r="AA716" s="4"/>
      <c r="AB716" s="4"/>
      <c r="AC716" s="4"/>
      <c r="AD716" s="4"/>
      <c r="AE716" s="4"/>
      <c r="AF716" s="4"/>
      <c r="AG716" s="4"/>
      <c r="AH716" s="4"/>
    </row>
    <row r="717" spans="1:34" s="16" customFormat="1" x14ac:dyDescent="0.25">
      <c r="A717" s="4">
        <f t="shared" si="49"/>
        <v>55242</v>
      </c>
      <c r="B717" s="33" t="str">
        <f t="shared" si="50"/>
        <v>20171129152042</v>
      </c>
      <c r="C717" s="4" t="str">
        <f t="shared" si="47"/>
        <v>20171129</v>
      </c>
      <c r="D717" s="4">
        <v>2017</v>
      </c>
      <c r="E717" s="4">
        <v>11</v>
      </c>
      <c r="F717" s="4">
        <v>29</v>
      </c>
      <c r="G717" s="4">
        <v>15</v>
      </c>
      <c r="H717" s="4">
        <v>20</v>
      </c>
      <c r="I717" s="4">
        <v>42</v>
      </c>
      <c r="J717" s="4">
        <v>38</v>
      </c>
      <c r="K717" s="4" t="s">
        <v>37</v>
      </c>
      <c r="L717" s="8" t="e">
        <f>IF(#REF!=#REF!,IF(K717="Stroke",IF(K718="Stroke",IF((J718-J717)&lt;0,1000+J718-J717,J718-J717),""),""),"")</f>
        <v>#REF!</v>
      </c>
      <c r="M717" s="4" t="s">
        <v>21</v>
      </c>
      <c r="N717" s="4" t="s">
        <v>27</v>
      </c>
      <c r="O717" s="4">
        <v>12</v>
      </c>
      <c r="P717" s="8" t="e">
        <f>IF(#REF!=#REF!,IF(K717="Stroke",IF(K718="Stroke",IF(#REF!=#REF!,IF(Q717=Q718,IF((J718-J717)&lt;0,1000+J718-J717-O717,J718-J717-O717),""),""),""),""),"")</f>
        <v>#REF!</v>
      </c>
      <c r="Q717" s="4">
        <v>1</v>
      </c>
      <c r="R717" s="8" t="e">
        <f>IF(#REF!&lt;&gt;#REF!,COUNTIFS($K$112:$K$1378,$K$112,#REF!,#REF!),"")</f>
        <v>#REF!</v>
      </c>
      <c r="S717" s="8" t="e">
        <f>IF(AND(#REF!&lt;&gt;#REF!,#REF!=#REF!,M717="positive",M718="negative"),1,"")</f>
        <v>#REF!</v>
      </c>
      <c r="T717" s="8" t="e">
        <f>IF(AND(#REF!=#REF!,K:K="stroke",M:M="positive",S717&lt;&gt;"1"),1,"")</f>
        <v>#REF!</v>
      </c>
      <c r="U717" s="8" t="e">
        <f>IF((AND(R717&lt;&gt;"",W717&lt;&gt;1,K:K="stroke",M:M="negative",#REF!=#REF!)),IF(W717&lt;&gt;0,"",1),"")</f>
        <v>#REF!</v>
      </c>
      <c r="V717" s="8" t="e">
        <f t="shared" si="48"/>
        <v>#REF!</v>
      </c>
      <c r="W717" s="8" t="e">
        <f>IF(#REF!&lt;&gt;#REF!,COUNTIFS($K$112:$K$1378,"up",#REF!,#REF!),"")</f>
        <v>#REF!</v>
      </c>
      <c r="X717" s="8" t="e">
        <f>IF(#REF!&lt;&gt;#REF!,COUNTIFS($K$112:$K$1378,"SRS",#REF!,#REF!),"")</f>
        <v>#REF!</v>
      </c>
      <c r="Y717" s="8" t="e">
        <f>IF(R717&lt;&gt;"",IF(R717=1,"",COUNTIFS($O$112:$O$1378,"&gt;40",#REF!,#REF!)),"")</f>
        <v>#REF!</v>
      </c>
      <c r="Z717" s="4"/>
      <c r="AA717" s="4"/>
      <c r="AB717" s="4"/>
      <c r="AC717" s="4"/>
      <c r="AD717" s="4"/>
      <c r="AE717" s="4"/>
      <c r="AF717" s="4"/>
      <c r="AG717" s="4"/>
      <c r="AH717" s="4"/>
    </row>
    <row r="718" spans="1:34" s="16" customFormat="1" x14ac:dyDescent="0.25">
      <c r="A718" s="4">
        <f t="shared" si="49"/>
        <v>55242</v>
      </c>
      <c r="B718" s="33" t="str">
        <f t="shared" si="50"/>
        <v>20171129152042</v>
      </c>
      <c r="C718" s="4" t="str">
        <f t="shared" si="47"/>
        <v>20171129</v>
      </c>
      <c r="D718" s="4">
        <v>2017</v>
      </c>
      <c r="E718" s="4">
        <v>11</v>
      </c>
      <c r="F718" s="4">
        <v>29</v>
      </c>
      <c r="G718" s="4">
        <v>15</v>
      </c>
      <c r="H718" s="4">
        <v>20</v>
      </c>
      <c r="I718" s="4">
        <v>42</v>
      </c>
      <c r="J718" s="4">
        <v>203</v>
      </c>
      <c r="K718" s="4" t="s">
        <v>37</v>
      </c>
      <c r="L718" s="8" t="e">
        <f>IF(#REF!=#REF!,IF(K718="Stroke",IF(K719="Stroke",IF((J719-J718)&lt;0,1000+J719-J718,J719-J718),""),""),"")</f>
        <v>#REF!</v>
      </c>
      <c r="M718" s="4" t="s">
        <v>21</v>
      </c>
      <c r="N718" s="4" t="s">
        <v>27</v>
      </c>
      <c r="O718" s="4">
        <v>6</v>
      </c>
      <c r="P718" s="8" t="e">
        <f>IF(#REF!=#REF!,IF(K718="Stroke",IF(K719="Stroke",IF(#REF!=#REF!,IF(Q718=Q719,IF((J719-J718)&lt;0,1000+J719-J718-O718,J719-J718-O718),""),""),""),""),"")</f>
        <v>#REF!</v>
      </c>
      <c r="Q718" s="4">
        <v>1</v>
      </c>
      <c r="R718" s="8" t="e">
        <f>IF(#REF!&lt;&gt;#REF!,COUNTIFS($K$112:$K$1378,$K$112,#REF!,#REF!),"")</f>
        <v>#REF!</v>
      </c>
      <c r="S718" s="8" t="e">
        <f>IF(AND(#REF!&lt;&gt;#REF!,#REF!=#REF!,M718="positive",M719="negative"),1,"")</f>
        <v>#REF!</v>
      </c>
      <c r="T718" s="8" t="e">
        <f>IF(AND(#REF!=#REF!,K:K="stroke",M:M="positive",S718&lt;&gt;"1"),1,"")</f>
        <v>#REF!</v>
      </c>
      <c r="U718" s="8" t="e">
        <f>IF((AND(R718&lt;&gt;"",W718&lt;&gt;1,K:K="stroke",M:M="negative",#REF!=#REF!)),IF(W718&lt;&gt;0,"",1),"")</f>
        <v>#REF!</v>
      </c>
      <c r="V718" s="8" t="e">
        <f t="shared" si="48"/>
        <v>#REF!</v>
      </c>
      <c r="W718" s="8" t="e">
        <f>IF(#REF!&lt;&gt;#REF!,COUNTIFS($K$112:$K$1378,"up",#REF!,#REF!),"")</f>
        <v>#REF!</v>
      </c>
      <c r="X718" s="8" t="e">
        <f>IF(#REF!&lt;&gt;#REF!,COUNTIFS($K$112:$K$1378,"SRS",#REF!,#REF!),"")</f>
        <v>#REF!</v>
      </c>
      <c r="Y718" s="8" t="e">
        <f>IF(R718&lt;&gt;"",IF(R718=1,"",COUNTIFS($O$112:$O$1378,"&gt;40",#REF!,#REF!)),"")</f>
        <v>#REF!</v>
      </c>
      <c r="Z718" s="4"/>
      <c r="AA718" s="4"/>
      <c r="AB718" s="4"/>
      <c r="AC718" s="4"/>
      <c r="AD718" s="4"/>
      <c r="AE718" s="4"/>
      <c r="AF718" s="4"/>
      <c r="AG718" s="4"/>
      <c r="AH718" s="4"/>
    </row>
    <row r="719" spans="1:34" s="16" customFormat="1" x14ac:dyDescent="0.25">
      <c r="A719" s="4">
        <f t="shared" si="49"/>
        <v>55242</v>
      </c>
      <c r="B719" s="33" t="str">
        <f t="shared" si="50"/>
        <v>20171129152042</v>
      </c>
      <c r="C719" s="4" t="str">
        <f t="shared" si="47"/>
        <v>20171129</v>
      </c>
      <c r="D719" s="4">
        <v>2017</v>
      </c>
      <c r="E719" s="4">
        <v>11</v>
      </c>
      <c r="F719" s="4">
        <v>29</v>
      </c>
      <c r="G719" s="4">
        <v>15</v>
      </c>
      <c r="H719" s="4">
        <v>20</v>
      </c>
      <c r="I719" s="4">
        <v>42</v>
      </c>
      <c r="J719" s="4">
        <v>261</v>
      </c>
      <c r="K719" s="4" t="s">
        <v>37</v>
      </c>
      <c r="L719" s="8" t="e">
        <f>IF(#REF!=#REF!,IF(K719="Stroke",IF(K720="Stroke",IF((J720-J719)&lt;0,1000+J720-J719,J720-J719),""),""),"")</f>
        <v>#REF!</v>
      </c>
      <c r="M719" s="4" t="s">
        <v>21</v>
      </c>
      <c r="N719" s="4" t="s">
        <v>27</v>
      </c>
      <c r="O719" s="4">
        <v>39</v>
      </c>
      <c r="P719" s="8" t="e">
        <f>IF(#REF!=#REF!,IF(K719="Stroke",IF(K720="Stroke",IF(#REF!=#REF!,IF(Q719=Q720,IF((J720-J719)&lt;0,1000+J720-J719-O719,J720-J719-O719),""),""),""),""),"")</f>
        <v>#REF!</v>
      </c>
      <c r="Q719" s="4">
        <v>1</v>
      </c>
      <c r="R719" s="8" t="e">
        <f>IF(#REF!&lt;&gt;#REF!,COUNTIFS($K$112:$K$1378,$K$112,#REF!,#REF!),"")</f>
        <v>#REF!</v>
      </c>
      <c r="S719" s="8" t="e">
        <f>IF(AND(#REF!&lt;&gt;#REF!,#REF!=#REF!,M719="positive",M720="negative"),1,"")</f>
        <v>#REF!</v>
      </c>
      <c r="T719" s="8" t="e">
        <f>IF(AND(#REF!=#REF!,K:K="stroke",M:M="positive",S719&lt;&gt;"1"),1,"")</f>
        <v>#REF!</v>
      </c>
      <c r="U719" s="8" t="e">
        <f>IF((AND(R719&lt;&gt;"",W719&lt;&gt;1,K:K="stroke",M:M="negative",#REF!=#REF!)),IF(W719&lt;&gt;0,"",1),"")</f>
        <v>#REF!</v>
      </c>
      <c r="V719" s="8" t="e">
        <f t="shared" si="48"/>
        <v>#REF!</v>
      </c>
      <c r="W719" s="8" t="e">
        <f>IF(#REF!&lt;&gt;#REF!,COUNTIFS($K$112:$K$1378,"up",#REF!,#REF!),"")</f>
        <v>#REF!</v>
      </c>
      <c r="X719" s="8" t="e">
        <f>IF(#REF!&lt;&gt;#REF!,COUNTIFS($K$112:$K$1378,"SRS",#REF!,#REF!),"")</f>
        <v>#REF!</v>
      </c>
      <c r="Y719" s="8" t="e">
        <f>IF(R719&lt;&gt;"",IF(R719=1,"",COUNTIFS($O$112:$O$1378,"&gt;40",#REF!,#REF!)),"")</f>
        <v>#REF!</v>
      </c>
      <c r="Z719" s="4"/>
      <c r="AA719" s="4"/>
      <c r="AB719" s="4"/>
      <c r="AC719" s="4"/>
      <c r="AD719" s="4"/>
      <c r="AE719" s="4"/>
      <c r="AF719" s="4"/>
      <c r="AG719" s="4"/>
      <c r="AH719" s="4"/>
    </row>
    <row r="720" spans="1:34" s="16" customFormat="1" x14ac:dyDescent="0.25">
      <c r="A720" s="4">
        <f t="shared" si="49"/>
        <v>55242</v>
      </c>
      <c r="B720" s="33" t="str">
        <f t="shared" si="50"/>
        <v>20171129152042</v>
      </c>
      <c r="C720" s="4" t="str">
        <f t="shared" si="47"/>
        <v>20171129</v>
      </c>
      <c r="D720" s="4">
        <v>2017</v>
      </c>
      <c r="E720" s="4">
        <v>11</v>
      </c>
      <c r="F720" s="4">
        <v>29</v>
      </c>
      <c r="G720" s="4">
        <v>15</v>
      </c>
      <c r="H720" s="4">
        <v>20</v>
      </c>
      <c r="I720" s="4">
        <v>42</v>
      </c>
      <c r="J720" s="4">
        <v>265</v>
      </c>
      <c r="K720" s="4" t="s">
        <v>29</v>
      </c>
      <c r="L720" s="8" t="e">
        <f>IF(#REF!=#REF!,IF(K720="Stroke",IF(K721="Stroke",IF((J721-J720)&lt;0,1000+J721-J720,J721-J720),""),""),"")</f>
        <v>#REF!</v>
      </c>
      <c r="M720" s="4" t="s">
        <v>21</v>
      </c>
      <c r="N720" s="4" t="s">
        <v>27</v>
      </c>
      <c r="O720" s="4">
        <v>0</v>
      </c>
      <c r="P720" s="8" t="e">
        <f>IF(#REF!=#REF!,IF(K720="Stroke",IF(K721="Stroke",IF(#REF!=#REF!,IF(Q720=Q721,IF((J721-J720)&lt;0,1000+J721-J720-O720,J721-J720-O720),""),""),""),""),"")</f>
        <v>#REF!</v>
      </c>
      <c r="Q720" s="4">
        <v>1</v>
      </c>
      <c r="R720" s="8" t="e">
        <f>IF(#REF!&lt;&gt;#REF!,COUNTIFS($K$112:$K$1378,$K$112,#REF!,#REF!),"")</f>
        <v>#REF!</v>
      </c>
      <c r="S720" s="8" t="e">
        <f>IF(AND(#REF!&lt;&gt;#REF!,#REF!=#REF!,M720="positive",M721="negative"),1,"")</f>
        <v>#REF!</v>
      </c>
      <c r="T720" s="8" t="e">
        <f>IF(AND(#REF!=#REF!,K:K="stroke",M:M="positive",S720&lt;&gt;"1"),1,"")</f>
        <v>#REF!</v>
      </c>
      <c r="U720" s="8" t="e">
        <f>IF((AND(R720&lt;&gt;"",W720&lt;&gt;1,K:K="stroke",M:M="negative",#REF!=#REF!)),IF(W720&lt;&gt;0,"",1),"")</f>
        <v>#REF!</v>
      </c>
      <c r="V720" s="8" t="e">
        <f t="shared" si="48"/>
        <v>#REF!</v>
      </c>
      <c r="W720" s="8" t="e">
        <f>IF(#REF!&lt;&gt;#REF!,COUNTIFS($K$112:$K$1378,"up",#REF!,#REF!),"")</f>
        <v>#REF!</v>
      </c>
      <c r="X720" s="8" t="e">
        <f>IF(#REF!&lt;&gt;#REF!,COUNTIFS($K$112:$K$1378,"SRS",#REF!,#REF!),"")</f>
        <v>#REF!</v>
      </c>
      <c r="Y720" s="8" t="e">
        <f>IF(R720&lt;&gt;"",IF(R720=1,"",COUNTIFS($O$112:$O$1378,"&gt;40",#REF!,#REF!)),"")</f>
        <v>#REF!</v>
      </c>
      <c r="Z720" s="4"/>
      <c r="AA720" s="4"/>
      <c r="AB720" s="4"/>
      <c r="AC720" s="4"/>
      <c r="AD720" s="4"/>
      <c r="AE720" s="4"/>
      <c r="AF720" s="4"/>
      <c r="AG720" s="4"/>
      <c r="AH720" s="4"/>
    </row>
    <row r="721" spans="1:34" s="16" customFormat="1" x14ac:dyDescent="0.25">
      <c r="A721" s="4">
        <f t="shared" si="49"/>
        <v>55242</v>
      </c>
      <c r="B721" s="33" t="str">
        <f t="shared" si="50"/>
        <v>20171129152042</v>
      </c>
      <c r="C721" s="4" t="str">
        <f t="shared" si="47"/>
        <v>20171129</v>
      </c>
      <c r="D721" s="4">
        <v>2017</v>
      </c>
      <c r="E721" s="4">
        <v>11</v>
      </c>
      <c r="F721" s="4">
        <v>29</v>
      </c>
      <c r="G721" s="4">
        <v>15</v>
      </c>
      <c r="H721" s="4">
        <v>20</v>
      </c>
      <c r="I721" s="4">
        <v>42</v>
      </c>
      <c r="J721" s="4">
        <v>340</v>
      </c>
      <c r="K721" s="4" t="s">
        <v>37</v>
      </c>
      <c r="L721" s="8" t="e">
        <f>IF(#REF!=#REF!,IF(K721="Stroke",IF(K722="Stroke",IF((J722-J721)&lt;0,1000+J722-J721,J722-J721),""),""),"")</f>
        <v>#REF!</v>
      </c>
      <c r="M721" s="4" t="s">
        <v>21</v>
      </c>
      <c r="N721" s="4" t="s">
        <v>27</v>
      </c>
      <c r="O721" s="4">
        <v>5</v>
      </c>
      <c r="P721" s="8" t="e">
        <f>IF(#REF!=#REF!,IF(K721="Stroke",IF(K722="Stroke",IF(#REF!=#REF!,IF(Q721=Q722,IF((J722-J721)&lt;0,1000+J722-J721-O721,J722-J721-O721),""),""),""),""),"")</f>
        <v>#REF!</v>
      </c>
      <c r="Q721" s="4">
        <v>1</v>
      </c>
      <c r="R721" s="8" t="e">
        <f>IF(#REF!&lt;&gt;#REF!,COUNTIFS($K$112:$K$1378,$K$112,#REF!,#REF!),"")</f>
        <v>#REF!</v>
      </c>
      <c r="S721" s="8" t="e">
        <f>IF(AND(#REF!&lt;&gt;#REF!,#REF!=#REF!,M721="positive",M722="negative"),1,"")</f>
        <v>#REF!</v>
      </c>
      <c r="T721" s="8" t="e">
        <f>IF(AND(#REF!=#REF!,K:K="stroke",M:M="positive",S721&lt;&gt;"1"),1,"")</f>
        <v>#REF!</v>
      </c>
      <c r="U721" s="8" t="e">
        <f>IF((AND(R721&lt;&gt;"",W721&lt;&gt;1,K:K="stroke",M:M="negative",#REF!=#REF!)),IF(W721&lt;&gt;0,"",1),"")</f>
        <v>#REF!</v>
      </c>
      <c r="V721" s="8" t="e">
        <f t="shared" si="48"/>
        <v>#REF!</v>
      </c>
      <c r="W721" s="8" t="e">
        <f>IF(#REF!&lt;&gt;#REF!,COUNTIFS($K$112:$K$1378,"up",#REF!,#REF!),"")</f>
        <v>#REF!</v>
      </c>
      <c r="X721" s="8" t="e">
        <f>IF(#REF!&lt;&gt;#REF!,COUNTIFS($K$112:$K$1378,"SRS",#REF!,#REF!),"")</f>
        <v>#REF!</v>
      </c>
      <c r="Y721" s="8" t="e">
        <f>IF(R721&lt;&gt;"",IF(R721=1,"",COUNTIFS($O$112:$O$1378,"&gt;40",#REF!,#REF!)),"")</f>
        <v>#REF!</v>
      </c>
      <c r="Z721" s="4"/>
      <c r="AA721" s="4"/>
      <c r="AB721" s="4"/>
      <c r="AC721" s="4"/>
      <c r="AD721" s="4"/>
      <c r="AE721" s="4"/>
      <c r="AF721" s="4"/>
      <c r="AG721" s="4"/>
      <c r="AH721" s="4"/>
    </row>
    <row r="722" spans="1:34" s="16" customFormat="1" x14ac:dyDescent="0.25">
      <c r="A722" s="4">
        <f t="shared" si="49"/>
        <v>55242</v>
      </c>
      <c r="B722" s="33" t="str">
        <f t="shared" si="50"/>
        <v>20171129152042</v>
      </c>
      <c r="C722" s="4" t="str">
        <f t="shared" si="47"/>
        <v>20171129</v>
      </c>
      <c r="D722" s="4">
        <v>2017</v>
      </c>
      <c r="E722" s="4">
        <v>11</v>
      </c>
      <c r="F722" s="4">
        <v>29</v>
      </c>
      <c r="G722" s="4">
        <v>15</v>
      </c>
      <c r="H722" s="4">
        <v>20</v>
      </c>
      <c r="I722" s="4">
        <v>42</v>
      </c>
      <c r="J722" s="4">
        <v>398</v>
      </c>
      <c r="K722" s="4" t="s">
        <v>37</v>
      </c>
      <c r="L722" s="8" t="e">
        <f>IF(#REF!=#REF!,IF(K722="Stroke",IF(K723="Stroke",IF((J723-J722)&lt;0,1000+J723-J722,J723-J722),""),""),"")</f>
        <v>#REF!</v>
      </c>
      <c r="M722" s="4" t="s">
        <v>21</v>
      </c>
      <c r="N722" s="4" t="s">
        <v>27</v>
      </c>
      <c r="O722" s="4">
        <v>9</v>
      </c>
      <c r="P722" s="8" t="e">
        <f>IF(#REF!=#REF!,IF(K722="Stroke",IF(K723="Stroke",IF(#REF!=#REF!,IF(Q722=Q723,IF((J723-J722)&lt;0,1000+J723-J722-O722,J723-J722-O722),""),""),""),""),"")</f>
        <v>#REF!</v>
      </c>
      <c r="Q722" s="4">
        <v>1</v>
      </c>
      <c r="R722" s="8" t="e">
        <f>IF(#REF!&lt;&gt;#REF!,COUNTIFS($K$112:$K$1378,$K$112,#REF!,#REF!),"")</f>
        <v>#REF!</v>
      </c>
      <c r="S722" s="8" t="e">
        <f>IF(AND(#REF!&lt;&gt;#REF!,#REF!=#REF!,M722="positive",M723="negative"),1,"")</f>
        <v>#REF!</v>
      </c>
      <c r="T722" s="8" t="e">
        <f>IF(AND(#REF!=#REF!,K:K="stroke",M:M="positive",S722&lt;&gt;"1"),1,"")</f>
        <v>#REF!</v>
      </c>
      <c r="U722" s="8" t="e">
        <f>IF((AND(R722&lt;&gt;"",W722&lt;&gt;1,K:K="stroke",M:M="negative",#REF!=#REF!)),IF(W722&lt;&gt;0,"",1),"")</f>
        <v>#REF!</v>
      </c>
      <c r="V722" s="8" t="e">
        <f t="shared" si="48"/>
        <v>#REF!</v>
      </c>
      <c r="W722" s="8" t="e">
        <f>IF(#REF!&lt;&gt;#REF!,COUNTIFS($K$112:$K$1378,"up",#REF!,#REF!),"")</f>
        <v>#REF!</v>
      </c>
      <c r="X722" s="8" t="e">
        <f>IF(#REF!&lt;&gt;#REF!,COUNTIFS($K$112:$K$1378,"SRS",#REF!,#REF!),"")</f>
        <v>#REF!</v>
      </c>
      <c r="Y722" s="8" t="e">
        <f>IF(R722&lt;&gt;"",IF(R722=1,"",COUNTIFS($O$112:$O$1378,"&gt;40",#REF!,#REF!)),"")</f>
        <v>#REF!</v>
      </c>
      <c r="Z722" s="4"/>
      <c r="AA722" s="4"/>
      <c r="AB722" s="4"/>
      <c r="AC722" s="4"/>
      <c r="AD722" s="4"/>
      <c r="AE722" s="4"/>
      <c r="AF722" s="4"/>
      <c r="AG722" s="4"/>
      <c r="AH722" s="4"/>
    </row>
    <row r="723" spans="1:34" s="16" customFormat="1" x14ac:dyDescent="0.25">
      <c r="A723" s="24">
        <f t="shared" si="49"/>
        <v>55826</v>
      </c>
      <c r="B723" s="37" t="str">
        <f t="shared" si="50"/>
        <v>20171129153026</v>
      </c>
      <c r="C723" s="24" t="str">
        <f t="shared" si="47"/>
        <v>20171129</v>
      </c>
      <c r="D723" s="24">
        <v>2017</v>
      </c>
      <c r="E723" s="24">
        <v>11</v>
      </c>
      <c r="F723" s="24">
        <v>29</v>
      </c>
      <c r="G723" s="24">
        <v>15</v>
      </c>
      <c r="H723" s="24">
        <v>30</v>
      </c>
      <c r="I723" s="24">
        <v>26</v>
      </c>
      <c r="J723" s="24">
        <v>968</v>
      </c>
      <c r="K723" s="24" t="s">
        <v>37</v>
      </c>
      <c r="L723" s="7" t="e">
        <f>IF(#REF!=#REF!,IF(K723="Stroke",IF(K724="Stroke",IF((J724-J723)&lt;0,1000+J724-J723,J724-J723),""),""),"")</f>
        <v>#REF!</v>
      </c>
      <c r="M723" s="24" t="s">
        <v>20</v>
      </c>
      <c r="N723" s="24" t="s">
        <v>27</v>
      </c>
      <c r="O723" s="24">
        <v>207</v>
      </c>
      <c r="P723" s="7" t="e">
        <f>IF(#REF!=#REF!,IF(K723="Stroke",IF(K724="Stroke",IF(#REF!=#REF!,IF(Q723=Q724,IF((J724-J723)&lt;0,1000+J724-J723-O723,J724-J723-O723),""),""),""),""),"")</f>
        <v>#REF!</v>
      </c>
      <c r="Q723" s="24">
        <v>1</v>
      </c>
      <c r="R723" s="7" t="e">
        <f>IF(#REF!&lt;&gt;#REF!,COUNTIFS($K$112:$K$1378,$K$112,#REF!,#REF!),"")</f>
        <v>#REF!</v>
      </c>
      <c r="S723" s="7" t="e">
        <f>IF(AND(#REF!&lt;&gt;#REF!,#REF!=#REF!,M723="positive",M724="negative"),1,"")</f>
        <v>#REF!</v>
      </c>
      <c r="T723" s="7" t="e">
        <f>IF(AND(#REF!=#REF!,K:K="stroke",M:M="positive",S723&lt;&gt;"1"),1,"")</f>
        <v>#REF!</v>
      </c>
      <c r="U723" s="7" t="e">
        <f>IF((AND(R723&lt;&gt;"",W723&lt;&gt;1,K:K="stroke",M:M="negative",#REF!=#REF!)),IF(W723&lt;&gt;0,"",1),"")</f>
        <v>#REF!</v>
      </c>
      <c r="V723" s="7" t="e">
        <f t="shared" si="48"/>
        <v>#REF!</v>
      </c>
      <c r="W723" s="7" t="e">
        <f>IF(#REF!&lt;&gt;#REF!,COUNTIFS($K$112:$K$1378,"up",#REF!,#REF!),"")</f>
        <v>#REF!</v>
      </c>
      <c r="X723" s="7" t="e">
        <f>IF(#REF!&lt;&gt;#REF!,COUNTIFS($K$112:$K$1378,"SRS",#REF!,#REF!),"")</f>
        <v>#REF!</v>
      </c>
      <c r="Y723" s="7" t="e">
        <f>IF(R723&lt;&gt;"",IF(R723=1,"",COUNTIFS($O$112:$O$1378,"&gt;40",#REF!,#REF!)),"")</f>
        <v>#REF!</v>
      </c>
      <c r="Z723" s="24" t="s">
        <v>96</v>
      </c>
      <c r="AA723" s="24"/>
      <c r="AB723" s="24"/>
      <c r="AC723" s="24"/>
      <c r="AD723" s="24"/>
      <c r="AE723" s="24"/>
      <c r="AF723" s="24"/>
      <c r="AG723" s="24"/>
      <c r="AH723" s="24"/>
    </row>
    <row r="724" spans="1:34" s="16" customFormat="1" x14ac:dyDescent="0.25">
      <c r="A724" s="4">
        <f t="shared" si="49"/>
        <v>55827</v>
      </c>
      <c r="B724" s="33" t="str">
        <f t="shared" si="50"/>
        <v>20171129153027</v>
      </c>
      <c r="C724" s="4" t="str">
        <f t="shared" si="47"/>
        <v>20171129</v>
      </c>
      <c r="D724" s="4">
        <v>2017</v>
      </c>
      <c r="E724" s="4">
        <v>11</v>
      </c>
      <c r="F724" s="4">
        <v>29</v>
      </c>
      <c r="G724" s="4">
        <v>15</v>
      </c>
      <c r="H724" s="4">
        <v>30</v>
      </c>
      <c r="I724" s="4">
        <v>27</v>
      </c>
      <c r="J724" s="4">
        <v>298</v>
      </c>
      <c r="K724" s="4" t="s">
        <v>37</v>
      </c>
      <c r="L724" s="8" t="e">
        <f>IF(#REF!=#REF!,IF(K724="Stroke",IF(K725="Stroke",IF((J725-J724)&lt;0,1000+J725-J724,J725-J724),""),""),"")</f>
        <v>#REF!</v>
      </c>
      <c r="M724" s="4" t="s">
        <v>21</v>
      </c>
      <c r="N724" s="4" t="s">
        <v>27</v>
      </c>
      <c r="O724" s="4">
        <v>242</v>
      </c>
      <c r="P724" s="8" t="e">
        <f>IF(#REF!=#REF!,IF(K724="Stroke",IF(K725="Stroke",IF(#REF!=#REF!,IF(Q724=Q725,IF((J725-J724)&lt;0,1000+J725-J724-O724,J725-J724-O724),""),""),""),""),"")</f>
        <v>#REF!</v>
      </c>
      <c r="Q724" s="4">
        <v>1</v>
      </c>
      <c r="R724" s="8" t="e">
        <f>IF(#REF!&lt;&gt;#REF!,COUNTIFS($K$112:$K$1378,$K$112,#REF!,#REF!),"")</f>
        <v>#REF!</v>
      </c>
      <c r="S724" s="8" t="e">
        <f>IF(AND(#REF!&lt;&gt;#REF!,#REF!=#REF!,M724="positive",M725="negative"),1,"")</f>
        <v>#REF!</v>
      </c>
      <c r="T724" s="8" t="e">
        <f>IF(AND(#REF!=#REF!,K:K="stroke",M:M="positive",S724&lt;&gt;"1"),1,"")</f>
        <v>#REF!</v>
      </c>
      <c r="U724" s="8" t="e">
        <f>IF((AND(R724&lt;&gt;"",W724&lt;&gt;1,K:K="stroke",M:M="negative",#REF!=#REF!)),IF(W724&lt;&gt;0,"",1),"")</f>
        <v>#REF!</v>
      </c>
      <c r="V724" s="8" t="e">
        <f t="shared" si="48"/>
        <v>#REF!</v>
      </c>
      <c r="W724" s="8" t="e">
        <f>IF(#REF!&lt;&gt;#REF!,COUNTIFS($K$112:$K$1378,"up",#REF!,#REF!),"")</f>
        <v>#REF!</v>
      </c>
      <c r="X724" s="8" t="e">
        <f>IF(#REF!&lt;&gt;#REF!,COUNTIFS($K$112:$K$1378,"SRS",#REF!,#REF!),"")</f>
        <v>#REF!</v>
      </c>
      <c r="Y724" s="8" t="e">
        <f>IF(R724&lt;&gt;"",IF(R724=1,"",COUNTIFS($O$112:$O$1378,"&gt;40",#REF!,#REF!)),"")</f>
        <v>#REF!</v>
      </c>
      <c r="Z724" s="4"/>
      <c r="AA724" s="4"/>
      <c r="AB724" s="4"/>
      <c r="AC724" s="4"/>
      <c r="AD724" s="4"/>
      <c r="AE724" s="4"/>
      <c r="AF724" s="4"/>
      <c r="AG724" s="4"/>
      <c r="AH724" s="4"/>
    </row>
    <row r="725" spans="1:34" s="16" customFormat="1" x14ac:dyDescent="0.25">
      <c r="A725" s="4">
        <f t="shared" si="49"/>
        <v>55827</v>
      </c>
      <c r="B725" s="33" t="str">
        <f t="shared" si="50"/>
        <v>20171129153027</v>
      </c>
      <c r="C725" s="4" t="str">
        <f t="shared" si="47"/>
        <v>20171129</v>
      </c>
      <c r="D725" s="4">
        <v>2017</v>
      </c>
      <c r="E725" s="4">
        <v>11</v>
      </c>
      <c r="F725" s="4">
        <v>29</v>
      </c>
      <c r="G725" s="4">
        <v>15</v>
      </c>
      <c r="H725" s="4">
        <v>30</v>
      </c>
      <c r="I725" s="4">
        <v>27</v>
      </c>
      <c r="J725" s="4">
        <v>680</v>
      </c>
      <c r="K725" s="4" t="s">
        <v>37</v>
      </c>
      <c r="L725" s="8" t="e">
        <f>IF(#REF!=#REF!,IF(K725="Stroke",IF(K726="Stroke",IF((J726-J725)&lt;0,1000+J726-J725,J726-J725),""),""),"")</f>
        <v>#REF!</v>
      </c>
      <c r="M725" s="4" t="s">
        <v>21</v>
      </c>
      <c r="N725" s="4" t="s">
        <v>27</v>
      </c>
      <c r="O725" s="4">
        <v>64</v>
      </c>
      <c r="P725" s="8" t="e">
        <f>IF(#REF!=#REF!,IF(K725="Stroke",IF(K726="Stroke",IF(#REF!=#REF!,IF(Q725=Q726,IF((J726-J725)&lt;0,1000+J726-J725-O725,J726-J725-O725),""),""),""),""),"")</f>
        <v>#REF!</v>
      </c>
      <c r="Q725" s="4">
        <v>1</v>
      </c>
      <c r="R725" s="8" t="e">
        <f>IF(#REF!&lt;&gt;#REF!,COUNTIFS($K$112:$K$1378,$K$112,#REF!,#REF!),"")</f>
        <v>#REF!</v>
      </c>
      <c r="S725" s="8" t="e">
        <f>IF(AND(#REF!&lt;&gt;#REF!,#REF!=#REF!,M725="positive",M726="negative"),1,"")</f>
        <v>#REF!</v>
      </c>
      <c r="T725" s="8" t="e">
        <f>IF(AND(#REF!=#REF!,K:K="stroke",M:M="positive",S725&lt;&gt;"1"),1,"")</f>
        <v>#REF!</v>
      </c>
      <c r="U725" s="8" t="e">
        <f>IF((AND(R725&lt;&gt;"",W725&lt;&gt;1,K:K="stroke",M:M="negative",#REF!=#REF!)),IF(W725&lt;&gt;0,"",1),"")</f>
        <v>#REF!</v>
      </c>
      <c r="V725" s="8" t="e">
        <f t="shared" si="48"/>
        <v>#REF!</v>
      </c>
      <c r="W725" s="8" t="e">
        <f>IF(#REF!&lt;&gt;#REF!,COUNTIFS($K$112:$K$1378,"up",#REF!,#REF!),"")</f>
        <v>#REF!</v>
      </c>
      <c r="X725" s="8" t="e">
        <f>IF(#REF!&lt;&gt;#REF!,COUNTIFS($K$112:$K$1378,"SRS",#REF!,#REF!),"")</f>
        <v>#REF!</v>
      </c>
      <c r="Y725" s="8" t="e">
        <f>IF(R725&lt;&gt;"",IF(R725=1,"",COUNTIFS($O$112:$O$1378,"&gt;40",#REF!,#REF!)),"")</f>
        <v>#REF!</v>
      </c>
      <c r="Z725" s="4"/>
      <c r="AA725" s="4"/>
      <c r="AB725" s="4"/>
      <c r="AC725" s="4"/>
      <c r="AD725" s="4"/>
      <c r="AE725" s="4"/>
      <c r="AF725" s="4"/>
      <c r="AG725" s="4"/>
      <c r="AH725" s="4"/>
    </row>
    <row r="726" spans="1:34" s="16" customFormat="1" x14ac:dyDescent="0.25">
      <c r="A726" s="7">
        <f t="shared" si="49"/>
        <v>56256</v>
      </c>
      <c r="B726" s="11" t="str">
        <f t="shared" si="50"/>
        <v>20171129153736</v>
      </c>
      <c r="C726" s="7" t="str">
        <f t="shared" si="47"/>
        <v>20171129</v>
      </c>
      <c r="D726" s="7">
        <v>2017</v>
      </c>
      <c r="E726" s="7">
        <v>11</v>
      </c>
      <c r="F726" s="7">
        <v>29</v>
      </c>
      <c r="G726" s="7">
        <v>15</v>
      </c>
      <c r="H726" s="7">
        <v>37</v>
      </c>
      <c r="I726" s="7">
        <v>36</v>
      </c>
      <c r="J726" s="7">
        <v>284</v>
      </c>
      <c r="K726" s="7" t="s">
        <v>44</v>
      </c>
      <c r="L726" s="7" t="e">
        <f>IF(#REF!=#REF!,IF(K726="Stroke",IF(K727="Stroke",IF((J727-J726)&lt;0,1000+J727-J726,J727-J726),""),""),"")</f>
        <v>#REF!</v>
      </c>
      <c r="M726" s="7" t="s">
        <v>21</v>
      </c>
      <c r="N726" s="7" t="s">
        <v>27</v>
      </c>
      <c r="O726" s="7">
        <v>734</v>
      </c>
      <c r="P726" s="7" t="e">
        <f>IF(#REF!=#REF!,IF(K726="Stroke",IF(K727="Stroke",IF(#REF!=#REF!,IF(Q726=Q727,IF((J727-J726)&lt;0,1000+J727-J726-O726,J727-J726-O726),""),""),""),""),"")</f>
        <v>#REF!</v>
      </c>
      <c r="Q726" s="7">
        <v>1</v>
      </c>
      <c r="R726" s="7" t="e">
        <f>IF(#REF!&lt;&gt;#REF!,COUNTIFS($K$112:$K$1378,$K$112,#REF!,#REF!),"")</f>
        <v>#REF!</v>
      </c>
      <c r="S726" s="7" t="e">
        <f>IF(AND(#REF!&lt;&gt;#REF!,#REF!=#REF!,M726="positive",M727="negative"),1,"")</f>
        <v>#REF!</v>
      </c>
      <c r="T726" s="7" t="e">
        <f>IF(AND(#REF!=#REF!,K:K="stroke",M:M="positive",S726&lt;&gt;"1"),1,"")</f>
        <v>#REF!</v>
      </c>
      <c r="U726" s="7" t="e">
        <f>IF((AND(R726&lt;&gt;"",W726&lt;&gt;1,K:K="stroke",M:M="negative",#REF!=#REF!)),IF(W726&lt;&gt;0,"",1),"")</f>
        <v>#REF!</v>
      </c>
      <c r="V726" s="7" t="e">
        <f t="shared" si="48"/>
        <v>#REF!</v>
      </c>
      <c r="W726" s="7" t="e">
        <f>IF(#REF!&lt;&gt;#REF!,COUNTIFS($K$112:$K$1378,"up",#REF!,#REF!),"")</f>
        <v>#REF!</v>
      </c>
      <c r="X726" s="7" t="e">
        <f>IF(#REF!&lt;&gt;#REF!,COUNTIFS($K$112:$K$1378,"SRS",#REF!,#REF!),"")</f>
        <v>#REF!</v>
      </c>
      <c r="Y726" s="7" t="e">
        <f>IF(R726&lt;&gt;"",IF(R726=1,"",COUNTIFS($O$112:$O$1378,"&gt;40",#REF!,#REF!)),"")</f>
        <v>#REF!</v>
      </c>
      <c r="Z726" s="7" t="s">
        <v>45</v>
      </c>
      <c r="AA726" s="7"/>
      <c r="AB726" s="7"/>
      <c r="AC726" s="7"/>
      <c r="AD726" s="7"/>
      <c r="AE726" s="7"/>
      <c r="AF726" s="7"/>
      <c r="AG726" s="7"/>
      <c r="AH726" s="7"/>
    </row>
    <row r="727" spans="1:34" s="16" customFormat="1" x14ac:dyDescent="0.25">
      <c r="A727" s="16">
        <f t="shared" si="49"/>
        <v>56256</v>
      </c>
      <c r="B727" s="18" t="str">
        <f t="shared" si="50"/>
        <v>20171129153736</v>
      </c>
      <c r="C727" s="4" t="str">
        <f t="shared" si="47"/>
        <v>20171129</v>
      </c>
      <c r="D727" s="16">
        <v>2017</v>
      </c>
      <c r="E727" s="16">
        <v>11</v>
      </c>
      <c r="F727" s="16">
        <v>29</v>
      </c>
      <c r="G727" s="16">
        <v>15</v>
      </c>
      <c r="H727" s="16">
        <v>37</v>
      </c>
      <c r="I727" s="16">
        <v>36</v>
      </c>
      <c r="J727" s="16">
        <v>368</v>
      </c>
      <c r="K727" s="32" t="s">
        <v>47</v>
      </c>
      <c r="L727" s="8" t="e">
        <f>IF(#REF!=#REF!,IF(K727="Stroke",IF(K728="Stroke",IF((J728-J727)&lt;0,1000+J728-J727,J728-J727),""),""),"")</f>
        <v>#REF!</v>
      </c>
      <c r="M727" s="16" t="s">
        <v>21</v>
      </c>
      <c r="N727" s="16" t="s">
        <v>27</v>
      </c>
      <c r="O727" s="16">
        <v>0</v>
      </c>
      <c r="P727" s="8" t="e">
        <f>IF(#REF!=#REF!,IF(K727="Stroke",IF(K728="Stroke",IF(#REF!=#REF!,IF(Q727=Q728,IF((J728-J727)&lt;0,1000+J728-J727-O727,J728-J727-O727),""),""),""),""),"")</f>
        <v>#REF!</v>
      </c>
      <c r="Q727" s="16">
        <v>1</v>
      </c>
      <c r="R727" s="8" t="e">
        <f>IF(#REF!&lt;&gt;#REF!,COUNTIFS($K$112:$K$1378,$K$112,#REF!,#REF!),"")</f>
        <v>#REF!</v>
      </c>
      <c r="S727" s="8" t="e">
        <f>IF(AND(#REF!&lt;&gt;#REF!,#REF!=#REF!,M727="positive",M728="negative"),1,"")</f>
        <v>#REF!</v>
      </c>
      <c r="T727" s="8" t="e">
        <f>IF(AND(#REF!=#REF!,K:K="stroke",M:M="positive",S727&lt;&gt;"1"),1,"")</f>
        <v>#REF!</v>
      </c>
      <c r="U727" s="8" t="e">
        <f>IF((AND(R727&lt;&gt;"",W727&lt;&gt;1,K:K="stroke",M:M="negative",#REF!=#REF!)),IF(W727&lt;&gt;0,"",1),"")</f>
        <v>#REF!</v>
      </c>
      <c r="V727" s="8" t="e">
        <f t="shared" si="48"/>
        <v>#REF!</v>
      </c>
      <c r="W727" s="8" t="e">
        <f>IF(#REF!&lt;&gt;#REF!,COUNTIFS($K$112:$K$1378,"up",#REF!,#REF!),"")</f>
        <v>#REF!</v>
      </c>
      <c r="X727" s="8" t="e">
        <f>IF(#REF!&lt;&gt;#REF!,COUNTIFS($K$112:$K$1378,"SRS",#REF!,#REF!),"")</f>
        <v>#REF!</v>
      </c>
      <c r="Y727" s="8" t="e">
        <f>IF(R727&lt;&gt;"",IF(R727=1,"",COUNTIFS($O$112:$O$1378,"&gt;40",#REF!,#REF!)),"")</f>
        <v>#REF!</v>
      </c>
    </row>
    <row r="728" spans="1:34" s="16" customFormat="1" x14ac:dyDescent="0.25">
      <c r="A728" s="16">
        <f t="shared" si="49"/>
        <v>56256</v>
      </c>
      <c r="B728" s="18" t="str">
        <f t="shared" si="50"/>
        <v>20171129153736</v>
      </c>
      <c r="C728" s="4" t="str">
        <f t="shared" si="47"/>
        <v>20171129</v>
      </c>
      <c r="D728" s="16">
        <v>2017</v>
      </c>
      <c r="E728" s="16">
        <v>11</v>
      </c>
      <c r="F728" s="16">
        <v>29</v>
      </c>
      <c r="G728" s="16">
        <v>15</v>
      </c>
      <c r="H728" s="16">
        <v>37</v>
      </c>
      <c r="I728" s="16">
        <v>36</v>
      </c>
      <c r="J728" s="16">
        <v>380</v>
      </c>
      <c r="K728" s="32" t="s">
        <v>47</v>
      </c>
      <c r="L728" s="8" t="e">
        <f>IF(#REF!=#REF!,IF(K728="Stroke",IF(K729="Stroke",IF((J729-J728)&lt;0,1000+J729-J728,J729-J728),""),""),"")</f>
        <v>#REF!</v>
      </c>
      <c r="M728" s="16" t="s">
        <v>21</v>
      </c>
      <c r="N728" s="16" t="s">
        <v>27</v>
      </c>
      <c r="O728" s="16">
        <v>0</v>
      </c>
      <c r="P728" s="8" t="e">
        <f>IF(#REF!=#REF!,IF(K728="Stroke",IF(K729="Stroke",IF(#REF!=#REF!,IF(Q728=Q729,IF((J729-J728)&lt;0,1000+J729-J728-O728,J729-J728-O728),""),""),""),""),"")</f>
        <v>#REF!</v>
      </c>
      <c r="Q728" s="16">
        <v>1</v>
      </c>
      <c r="R728" s="8" t="e">
        <f>IF(#REF!&lt;&gt;#REF!,COUNTIFS($K$112:$K$1378,$K$112,#REF!,#REF!),"")</f>
        <v>#REF!</v>
      </c>
      <c r="S728" s="8" t="e">
        <f>IF(AND(#REF!&lt;&gt;#REF!,#REF!=#REF!,M728="positive",M729="negative"),1,"")</f>
        <v>#REF!</v>
      </c>
      <c r="T728" s="8" t="e">
        <f>IF(AND(#REF!=#REF!,K:K="stroke",M:M="positive",S728&lt;&gt;"1"),1,"")</f>
        <v>#REF!</v>
      </c>
      <c r="U728" s="8" t="e">
        <f>IF((AND(R728&lt;&gt;"",W728&lt;&gt;1,K:K="stroke",M:M="negative",#REF!=#REF!)),IF(W728&lt;&gt;0,"",1),"")</f>
        <v>#REF!</v>
      </c>
      <c r="V728" s="8" t="e">
        <f t="shared" si="48"/>
        <v>#REF!</v>
      </c>
      <c r="W728" s="8" t="e">
        <f>IF(#REF!&lt;&gt;#REF!,COUNTIFS($K$112:$K$1378,"up",#REF!,#REF!),"")</f>
        <v>#REF!</v>
      </c>
      <c r="X728" s="8" t="e">
        <f>IF(#REF!&lt;&gt;#REF!,COUNTIFS($K$112:$K$1378,"SRS",#REF!,#REF!),"")</f>
        <v>#REF!</v>
      </c>
      <c r="Y728" s="8" t="e">
        <f>IF(R728&lt;&gt;"",IF(R728=1,"",COUNTIFS($O$112:$O$1378,"&gt;40",#REF!,#REF!)),"")</f>
        <v>#REF!</v>
      </c>
    </row>
    <row r="729" spans="1:34" s="16" customFormat="1" x14ac:dyDescent="0.25">
      <c r="A729" s="16">
        <f t="shared" si="49"/>
        <v>56256</v>
      </c>
      <c r="B729" s="18" t="str">
        <f t="shared" si="50"/>
        <v>20171129153736</v>
      </c>
      <c r="C729" s="4" t="str">
        <f t="shared" si="47"/>
        <v>20171129</v>
      </c>
      <c r="D729" s="16">
        <v>2017</v>
      </c>
      <c r="E729" s="16">
        <v>11</v>
      </c>
      <c r="F729" s="16">
        <v>29</v>
      </c>
      <c r="G729" s="16">
        <v>15</v>
      </c>
      <c r="H729" s="16">
        <v>37</v>
      </c>
      <c r="I729" s="16">
        <v>36</v>
      </c>
      <c r="J729" s="16">
        <v>390</v>
      </c>
      <c r="K729" s="32" t="s">
        <v>47</v>
      </c>
      <c r="L729" s="8" t="e">
        <f>IF(#REF!=#REF!,IF(K729="Stroke",IF(K730="Stroke",IF((J730-J729)&lt;0,1000+J730-J729,J730-J729),""),""),"")</f>
        <v>#REF!</v>
      </c>
      <c r="M729" s="16" t="s">
        <v>21</v>
      </c>
      <c r="N729" s="16" t="s">
        <v>27</v>
      </c>
      <c r="O729" s="16">
        <v>0</v>
      </c>
      <c r="P729" s="8" t="e">
        <f>IF(#REF!=#REF!,IF(K729="Stroke",IF(K730="Stroke",IF(#REF!=#REF!,IF(Q729=Q730,IF((J730-J729)&lt;0,1000+J730-J729-O729,J730-J729-O729),""),""),""),""),"")</f>
        <v>#REF!</v>
      </c>
      <c r="Q729" s="16">
        <v>1</v>
      </c>
      <c r="R729" s="8" t="e">
        <f>IF(#REF!&lt;&gt;#REF!,COUNTIFS($K$112:$K$1378,$K$112,#REF!,#REF!),"")</f>
        <v>#REF!</v>
      </c>
      <c r="S729" s="8" t="e">
        <f>IF(AND(#REF!&lt;&gt;#REF!,#REF!=#REF!,M729="positive",M730="negative"),1,"")</f>
        <v>#REF!</v>
      </c>
      <c r="T729" s="8" t="e">
        <f>IF(AND(#REF!=#REF!,K:K="stroke",M:M="positive",S729&lt;&gt;"1"),1,"")</f>
        <v>#REF!</v>
      </c>
      <c r="U729" s="8" t="e">
        <f>IF((AND(R729&lt;&gt;"",W729&lt;&gt;1,K:K="stroke",M:M="negative",#REF!=#REF!)),IF(W729&lt;&gt;0,"",1),"")</f>
        <v>#REF!</v>
      </c>
      <c r="V729" s="8" t="e">
        <f t="shared" si="48"/>
        <v>#REF!</v>
      </c>
      <c r="W729" s="8" t="e">
        <f>IF(#REF!&lt;&gt;#REF!,COUNTIFS($K$112:$K$1378,"up",#REF!,#REF!),"")</f>
        <v>#REF!</v>
      </c>
      <c r="X729" s="8" t="e">
        <f>IF(#REF!&lt;&gt;#REF!,COUNTIFS($K$112:$K$1378,"SRS",#REF!,#REF!),"")</f>
        <v>#REF!</v>
      </c>
      <c r="Y729" s="8" t="e">
        <f>IF(R729&lt;&gt;"",IF(R729=1,"",COUNTIFS($O$112:$O$1378,"&gt;40",#REF!,#REF!)),"")</f>
        <v>#REF!</v>
      </c>
    </row>
    <row r="730" spans="1:34" s="16" customFormat="1" x14ac:dyDescent="0.25">
      <c r="A730" s="16">
        <f t="shared" si="49"/>
        <v>56256</v>
      </c>
      <c r="B730" s="18" t="str">
        <f t="shared" si="50"/>
        <v>20171129153736</v>
      </c>
      <c r="C730" s="4" t="str">
        <f t="shared" si="47"/>
        <v>20171129</v>
      </c>
      <c r="D730" s="16">
        <v>2017</v>
      </c>
      <c r="E730" s="16">
        <v>11</v>
      </c>
      <c r="F730" s="16">
        <v>29</v>
      </c>
      <c r="G730" s="16">
        <v>15</v>
      </c>
      <c r="H730" s="16">
        <v>37</v>
      </c>
      <c r="I730" s="16">
        <v>36</v>
      </c>
      <c r="J730" s="16">
        <v>398</v>
      </c>
      <c r="K730" s="32" t="s">
        <v>47</v>
      </c>
      <c r="L730" s="8" t="e">
        <f>IF(#REF!=#REF!,IF(K730="Stroke",IF(K731="Stroke",IF((J731-J730)&lt;0,1000+J731-J730,J731-J730),""),""),"")</f>
        <v>#REF!</v>
      </c>
      <c r="M730" s="16" t="s">
        <v>21</v>
      </c>
      <c r="N730" s="16" t="s">
        <v>27</v>
      </c>
      <c r="O730" s="16">
        <v>0</v>
      </c>
      <c r="P730" s="8" t="e">
        <f>IF(#REF!=#REF!,IF(K730="Stroke",IF(K731="Stroke",IF(#REF!=#REF!,IF(Q730=Q731,IF((J731-J730)&lt;0,1000+J731-J730-O730,J731-J730-O730),""),""),""),""),"")</f>
        <v>#REF!</v>
      </c>
      <c r="Q730" s="16">
        <v>1</v>
      </c>
      <c r="R730" s="8" t="e">
        <f>IF(#REF!&lt;&gt;#REF!,COUNTIFS($K$112:$K$1378,$K$112,#REF!,#REF!),"")</f>
        <v>#REF!</v>
      </c>
      <c r="S730" s="8" t="e">
        <f>IF(AND(#REF!&lt;&gt;#REF!,#REF!=#REF!,M730="positive",M731="negative"),1,"")</f>
        <v>#REF!</v>
      </c>
      <c r="T730" s="8" t="e">
        <f>IF(AND(#REF!=#REF!,K:K="stroke",M:M="positive",S730&lt;&gt;"1"),1,"")</f>
        <v>#REF!</v>
      </c>
      <c r="U730" s="8" t="e">
        <f>IF((AND(R730&lt;&gt;"",W730&lt;&gt;1,K:K="stroke",M:M="negative",#REF!=#REF!)),IF(W730&lt;&gt;0,"",1),"")</f>
        <v>#REF!</v>
      </c>
      <c r="V730" s="8" t="e">
        <f t="shared" si="48"/>
        <v>#REF!</v>
      </c>
      <c r="W730" s="8" t="e">
        <f>IF(#REF!&lt;&gt;#REF!,COUNTIFS($K$112:$K$1378,"up",#REF!,#REF!),"")</f>
        <v>#REF!</v>
      </c>
      <c r="X730" s="8" t="e">
        <f>IF(#REF!&lt;&gt;#REF!,COUNTIFS($K$112:$K$1378,"SRS",#REF!,#REF!),"")</f>
        <v>#REF!</v>
      </c>
      <c r="Y730" s="8" t="e">
        <f>IF(R730&lt;&gt;"",IF(R730=1,"",COUNTIFS($O$112:$O$1378,"&gt;40",#REF!,#REF!)),"")</f>
        <v>#REF!</v>
      </c>
    </row>
    <row r="731" spans="1:34" s="16" customFormat="1" x14ac:dyDescent="0.25">
      <c r="A731" s="16">
        <f t="shared" si="49"/>
        <v>56256</v>
      </c>
      <c r="B731" s="18" t="str">
        <f t="shared" si="50"/>
        <v>20171129153736</v>
      </c>
      <c r="C731" s="4" t="str">
        <f t="shared" si="47"/>
        <v>20171129</v>
      </c>
      <c r="D731" s="16">
        <v>2017</v>
      </c>
      <c r="E731" s="16">
        <v>11</v>
      </c>
      <c r="F731" s="16">
        <v>29</v>
      </c>
      <c r="G731" s="16">
        <v>15</v>
      </c>
      <c r="H731" s="16">
        <v>37</v>
      </c>
      <c r="I731" s="16">
        <v>36</v>
      </c>
      <c r="J731" s="16">
        <v>403</v>
      </c>
      <c r="K731" s="32" t="s">
        <v>47</v>
      </c>
      <c r="L731" s="8" t="e">
        <f>IF(#REF!=#REF!,IF(K731="Stroke",IF(K732="Stroke",IF((J732-J731)&lt;0,1000+J732-J731,J732-J731),""),""),"")</f>
        <v>#REF!</v>
      </c>
      <c r="M731" s="16" t="s">
        <v>21</v>
      </c>
      <c r="N731" s="16" t="s">
        <v>27</v>
      </c>
      <c r="O731" s="16">
        <v>0</v>
      </c>
      <c r="P731" s="8" t="e">
        <f>IF(#REF!=#REF!,IF(K731="Stroke",IF(K732="Stroke",IF(#REF!=#REF!,IF(Q731=Q732,IF((J732-J731)&lt;0,1000+J732-J731-O731,J732-J731-O731),""),""),""),""),"")</f>
        <v>#REF!</v>
      </c>
      <c r="Q731" s="16">
        <v>1</v>
      </c>
      <c r="R731" s="8" t="e">
        <f>IF(#REF!&lt;&gt;#REF!,COUNTIFS($K$112:$K$1378,$K$112,#REF!,#REF!),"")</f>
        <v>#REF!</v>
      </c>
      <c r="S731" s="8" t="e">
        <f>IF(AND(#REF!&lt;&gt;#REF!,#REF!=#REF!,M731="positive",M732="negative"),1,"")</f>
        <v>#REF!</v>
      </c>
      <c r="T731" s="8" t="e">
        <f>IF(AND(#REF!=#REF!,K:K="stroke",M:M="positive",S731&lt;&gt;"1"),1,"")</f>
        <v>#REF!</v>
      </c>
      <c r="U731" s="8" t="e">
        <f>IF((AND(R731&lt;&gt;"",W731&lt;&gt;1,K:K="stroke",M:M="negative",#REF!=#REF!)),IF(W731&lt;&gt;0,"",1),"")</f>
        <v>#REF!</v>
      </c>
      <c r="V731" s="8" t="e">
        <f t="shared" si="48"/>
        <v>#REF!</v>
      </c>
      <c r="W731" s="8" t="e">
        <f>IF(#REF!&lt;&gt;#REF!,COUNTIFS($K$112:$K$1378,"up",#REF!,#REF!),"")</f>
        <v>#REF!</v>
      </c>
      <c r="X731" s="8" t="e">
        <f>IF(#REF!&lt;&gt;#REF!,COUNTIFS($K$112:$K$1378,"SRS",#REF!,#REF!),"")</f>
        <v>#REF!</v>
      </c>
      <c r="Y731" s="8" t="e">
        <f>IF(R731&lt;&gt;"",IF(R731=1,"",COUNTIFS($O$112:$O$1378,"&gt;40",#REF!,#REF!)),"")</f>
        <v>#REF!</v>
      </c>
      <c r="Z731" s="34" t="s">
        <v>97</v>
      </c>
    </row>
    <row r="732" spans="1:34" s="16" customFormat="1" x14ac:dyDescent="0.25">
      <c r="A732" s="16">
        <f t="shared" si="49"/>
        <v>56256</v>
      </c>
      <c r="B732" s="18" t="str">
        <f t="shared" si="50"/>
        <v>20171129153736</v>
      </c>
      <c r="C732" s="4" t="str">
        <f t="shared" si="47"/>
        <v>20171129</v>
      </c>
      <c r="D732" s="16">
        <v>2017</v>
      </c>
      <c r="E732" s="16">
        <v>11</v>
      </c>
      <c r="F732" s="16">
        <v>29</v>
      </c>
      <c r="G732" s="16">
        <v>15</v>
      </c>
      <c r="H732" s="16">
        <v>37</v>
      </c>
      <c r="I732" s="16">
        <v>36</v>
      </c>
      <c r="J732" s="16">
        <v>420</v>
      </c>
      <c r="K732" s="32" t="s">
        <v>47</v>
      </c>
      <c r="L732" s="8" t="e">
        <f>IF(#REF!=#REF!,IF(K732="Stroke",IF(K733="Stroke",IF((J733-J732)&lt;0,1000+J733-J732,J733-J732),""),""),"")</f>
        <v>#REF!</v>
      </c>
      <c r="M732" s="16" t="s">
        <v>21</v>
      </c>
      <c r="N732" s="16" t="s">
        <v>27</v>
      </c>
      <c r="O732" s="16">
        <v>0</v>
      </c>
      <c r="P732" s="8" t="e">
        <f>IF(#REF!=#REF!,IF(K732="Stroke",IF(K733="Stroke",IF(#REF!=#REF!,IF(Q732=Q733,IF((J733-J732)&lt;0,1000+J733-J732-O732,J733-J732-O732),""),""),""),""),"")</f>
        <v>#REF!</v>
      </c>
      <c r="Q732" s="16">
        <v>1</v>
      </c>
      <c r="R732" s="8" t="e">
        <f>IF(#REF!&lt;&gt;#REF!,COUNTIFS($K$112:$K$1378,$K$112,#REF!,#REF!),"")</f>
        <v>#REF!</v>
      </c>
      <c r="S732" s="8" t="e">
        <f>IF(AND(#REF!&lt;&gt;#REF!,#REF!=#REF!,M732="positive",M733="negative"),1,"")</f>
        <v>#REF!</v>
      </c>
      <c r="T732" s="8" t="e">
        <f>IF(AND(#REF!=#REF!,K:K="stroke",M:M="positive",S732&lt;&gt;"1"),1,"")</f>
        <v>#REF!</v>
      </c>
      <c r="U732" s="8" t="e">
        <f>IF((AND(R732&lt;&gt;"",W732&lt;&gt;1,K:K="stroke",M:M="negative",#REF!=#REF!)),IF(W732&lt;&gt;0,"",1),"")</f>
        <v>#REF!</v>
      </c>
      <c r="V732" s="8" t="e">
        <f t="shared" si="48"/>
        <v>#REF!</v>
      </c>
      <c r="W732" s="8" t="e">
        <f>IF(#REF!&lt;&gt;#REF!,COUNTIFS($K$112:$K$1378,"up",#REF!,#REF!),"")</f>
        <v>#REF!</v>
      </c>
      <c r="X732" s="8" t="e">
        <f>IF(#REF!&lt;&gt;#REF!,COUNTIFS($K$112:$K$1378,"SRS",#REF!,#REF!),"")</f>
        <v>#REF!</v>
      </c>
      <c r="Y732" s="8" t="e">
        <f>IF(R732&lt;&gt;"",IF(R732=1,"",COUNTIFS($O$112:$O$1378,"&gt;40",#REF!,#REF!)),"")</f>
        <v>#REF!</v>
      </c>
      <c r="Z732" s="34"/>
    </row>
    <row r="733" spans="1:34" s="16" customFormat="1" x14ac:dyDescent="0.25">
      <c r="A733" s="16">
        <f t="shared" si="49"/>
        <v>56256</v>
      </c>
      <c r="B733" s="18" t="str">
        <f t="shared" si="50"/>
        <v>20171129153736</v>
      </c>
      <c r="C733" s="4" t="str">
        <f t="shared" si="47"/>
        <v>20171129</v>
      </c>
      <c r="D733" s="16">
        <v>2017</v>
      </c>
      <c r="E733" s="16">
        <v>11</v>
      </c>
      <c r="F733" s="16">
        <v>29</v>
      </c>
      <c r="G733" s="16">
        <v>15</v>
      </c>
      <c r="H733" s="16">
        <v>37</v>
      </c>
      <c r="I733" s="16">
        <v>36</v>
      </c>
      <c r="J733" s="16">
        <v>428</v>
      </c>
      <c r="K733" s="32" t="s">
        <v>47</v>
      </c>
      <c r="L733" s="8" t="e">
        <f>IF(#REF!=#REF!,IF(K733="Stroke",IF(K734="Stroke",IF((J734-J733)&lt;0,1000+J734-J733,J734-J733),""),""),"")</f>
        <v>#REF!</v>
      </c>
      <c r="M733" s="16" t="s">
        <v>21</v>
      </c>
      <c r="N733" s="16" t="s">
        <v>27</v>
      </c>
      <c r="O733" s="16">
        <v>0</v>
      </c>
      <c r="P733" s="8" t="e">
        <f>IF(#REF!=#REF!,IF(K733="Stroke",IF(K734="Stroke",IF(#REF!=#REF!,IF(Q733=Q734,IF((J734-J733)&lt;0,1000+J734-J733-O733,J734-J733-O733),""),""),""),""),"")</f>
        <v>#REF!</v>
      </c>
      <c r="Q733" s="16">
        <v>1</v>
      </c>
      <c r="R733" s="8" t="e">
        <f>IF(#REF!&lt;&gt;#REF!,COUNTIFS($K$112:$K$1378,$K$112,#REF!,#REF!),"")</f>
        <v>#REF!</v>
      </c>
      <c r="S733" s="8" t="e">
        <f>IF(AND(#REF!&lt;&gt;#REF!,#REF!=#REF!,M733="positive",M734="negative"),1,"")</f>
        <v>#REF!</v>
      </c>
      <c r="T733" s="8" t="e">
        <f>IF(AND(#REF!=#REF!,K:K="stroke",M:M="positive",S733&lt;&gt;"1"),1,"")</f>
        <v>#REF!</v>
      </c>
      <c r="U733" s="8" t="e">
        <f>IF((AND(R733&lt;&gt;"",W733&lt;&gt;1,K:K="stroke",M:M="negative",#REF!=#REF!)),IF(W733&lt;&gt;0,"",1),"")</f>
        <v>#REF!</v>
      </c>
      <c r="V733" s="8" t="e">
        <f t="shared" si="48"/>
        <v>#REF!</v>
      </c>
      <c r="W733" s="8" t="e">
        <f>IF(#REF!&lt;&gt;#REF!,COUNTIFS($K$112:$K$1378,"up",#REF!,#REF!),"")</f>
        <v>#REF!</v>
      </c>
      <c r="X733" s="8" t="e">
        <f>IF(#REF!&lt;&gt;#REF!,COUNTIFS($K$112:$K$1378,"SRS",#REF!,#REF!),"")</f>
        <v>#REF!</v>
      </c>
      <c r="Y733" s="8" t="e">
        <f>IF(R733&lt;&gt;"",IF(R733=1,"",COUNTIFS($O$112:$O$1378,"&gt;40",#REF!,#REF!)),"")</f>
        <v>#REF!</v>
      </c>
      <c r="Z733" s="34"/>
    </row>
    <row r="734" spans="1:34" s="16" customFormat="1" x14ac:dyDescent="0.25">
      <c r="A734" s="16">
        <f t="shared" si="49"/>
        <v>56256</v>
      </c>
      <c r="B734" s="18" t="str">
        <f t="shared" si="50"/>
        <v>20171129153736</v>
      </c>
      <c r="C734" s="4" t="str">
        <f t="shared" si="47"/>
        <v>20171129</v>
      </c>
      <c r="D734" s="16">
        <v>2017</v>
      </c>
      <c r="E734" s="16">
        <v>11</v>
      </c>
      <c r="F734" s="16">
        <v>29</v>
      </c>
      <c r="G734" s="16">
        <v>15</v>
      </c>
      <c r="H734" s="16">
        <v>37</v>
      </c>
      <c r="I734" s="16">
        <v>36</v>
      </c>
      <c r="J734" s="16">
        <v>436</v>
      </c>
      <c r="K734" s="32" t="s">
        <v>47</v>
      </c>
      <c r="L734" s="8" t="e">
        <f>IF(#REF!=#REF!,IF(K734="Stroke",IF(K735="Stroke",IF((J735-J734)&lt;0,1000+J735-J734,J735-J734),""),""),"")</f>
        <v>#REF!</v>
      </c>
      <c r="M734" s="16" t="s">
        <v>21</v>
      </c>
      <c r="N734" s="16" t="s">
        <v>27</v>
      </c>
      <c r="O734" s="16">
        <v>0</v>
      </c>
      <c r="P734" s="8" t="e">
        <f>IF(#REF!=#REF!,IF(K734="Stroke",IF(K735="Stroke",IF(#REF!=#REF!,IF(Q734=Q735,IF((J735-J734)&lt;0,1000+J735-J734-O734,J735-J734-O734),""),""),""),""),"")</f>
        <v>#REF!</v>
      </c>
      <c r="Q734" s="16">
        <v>1</v>
      </c>
      <c r="R734" s="8" t="e">
        <f>IF(#REF!&lt;&gt;#REF!,COUNTIFS($K$112:$K$1378,$K$112,#REF!,#REF!),"")</f>
        <v>#REF!</v>
      </c>
      <c r="S734" s="8" t="e">
        <f>IF(AND(#REF!&lt;&gt;#REF!,#REF!=#REF!,M734="positive",M735="negative"),1,"")</f>
        <v>#REF!</v>
      </c>
      <c r="T734" s="8" t="e">
        <f>IF(AND(#REF!=#REF!,K:K="stroke",M:M="positive",S734&lt;&gt;"1"),1,"")</f>
        <v>#REF!</v>
      </c>
      <c r="U734" s="8" t="e">
        <f>IF((AND(R734&lt;&gt;"",W734&lt;&gt;1,K:K="stroke",M:M="negative",#REF!=#REF!)),IF(W734&lt;&gt;0,"",1),"")</f>
        <v>#REF!</v>
      </c>
      <c r="V734" s="8" t="e">
        <f t="shared" si="48"/>
        <v>#REF!</v>
      </c>
      <c r="W734" s="8" t="e">
        <f>IF(#REF!&lt;&gt;#REF!,COUNTIFS($K$112:$K$1378,"up",#REF!,#REF!),"")</f>
        <v>#REF!</v>
      </c>
      <c r="X734" s="8" t="e">
        <f>IF(#REF!&lt;&gt;#REF!,COUNTIFS($K$112:$K$1378,"SRS",#REF!,#REF!),"")</f>
        <v>#REF!</v>
      </c>
      <c r="Y734" s="8" t="e">
        <f>IF(R734&lt;&gt;"",IF(R734=1,"",COUNTIFS($O$112:$O$1378,"&gt;40",#REF!,#REF!)),"")</f>
        <v>#REF!</v>
      </c>
      <c r="Z734" s="34"/>
    </row>
    <row r="735" spans="1:34" s="16" customFormat="1" x14ac:dyDescent="0.25">
      <c r="A735" s="16">
        <f t="shared" si="49"/>
        <v>56256</v>
      </c>
      <c r="B735" s="18" t="str">
        <f t="shared" si="50"/>
        <v>20171129153736</v>
      </c>
      <c r="C735" s="4" t="str">
        <f t="shared" si="47"/>
        <v>20171129</v>
      </c>
      <c r="D735" s="16">
        <v>2017</v>
      </c>
      <c r="E735" s="16">
        <v>11</v>
      </c>
      <c r="F735" s="16">
        <v>29</v>
      </c>
      <c r="G735" s="16">
        <v>15</v>
      </c>
      <c r="H735" s="16">
        <v>37</v>
      </c>
      <c r="I735" s="16">
        <v>36</v>
      </c>
      <c r="J735" s="16">
        <v>444</v>
      </c>
      <c r="K735" s="32" t="s">
        <v>47</v>
      </c>
      <c r="L735" s="8" t="e">
        <f>IF(#REF!=#REF!,IF(K735="Stroke",IF(K736="Stroke",IF((J736-J735)&lt;0,1000+J736-J735,J736-J735),""),""),"")</f>
        <v>#REF!</v>
      </c>
      <c r="M735" s="16" t="s">
        <v>21</v>
      </c>
      <c r="N735" s="16" t="s">
        <v>27</v>
      </c>
      <c r="O735" s="16">
        <v>0</v>
      </c>
      <c r="P735" s="8" t="e">
        <f>IF(#REF!=#REF!,IF(K735="Stroke",IF(K736="Stroke",IF(#REF!=#REF!,IF(Q735=Q736,IF((J736-J735)&lt;0,1000+J736-J735-O735,J736-J735-O735),""),""),""),""),"")</f>
        <v>#REF!</v>
      </c>
      <c r="Q735" s="16">
        <v>1</v>
      </c>
      <c r="R735" s="8" t="e">
        <f>IF(#REF!&lt;&gt;#REF!,COUNTIFS($K$112:$K$1378,$K$112,#REF!,#REF!),"")</f>
        <v>#REF!</v>
      </c>
      <c r="S735" s="8" t="e">
        <f>IF(AND(#REF!&lt;&gt;#REF!,#REF!=#REF!,M735="positive",M736="negative"),1,"")</f>
        <v>#REF!</v>
      </c>
      <c r="T735" s="8" t="e">
        <f>IF(AND(#REF!=#REF!,K:K="stroke",M:M="positive",S735&lt;&gt;"1"),1,"")</f>
        <v>#REF!</v>
      </c>
      <c r="U735" s="8" t="e">
        <f>IF((AND(R735&lt;&gt;"",W735&lt;&gt;1,K:K="stroke",M:M="negative",#REF!=#REF!)),IF(W735&lt;&gt;0,"",1),"")</f>
        <v>#REF!</v>
      </c>
      <c r="V735" s="8" t="e">
        <f t="shared" si="48"/>
        <v>#REF!</v>
      </c>
      <c r="W735" s="8" t="e">
        <f>IF(#REF!&lt;&gt;#REF!,COUNTIFS($K$112:$K$1378,"up",#REF!,#REF!),"")</f>
        <v>#REF!</v>
      </c>
      <c r="X735" s="8" t="e">
        <f>IF(#REF!&lt;&gt;#REF!,COUNTIFS($K$112:$K$1378,"SRS",#REF!,#REF!),"")</f>
        <v>#REF!</v>
      </c>
      <c r="Y735" s="8" t="e">
        <f>IF(R735&lt;&gt;"",IF(R735=1,"",COUNTIFS($O$112:$O$1378,"&gt;40",#REF!,#REF!)),"")</f>
        <v>#REF!</v>
      </c>
      <c r="Z735" s="34"/>
    </row>
    <row r="736" spans="1:34" s="16" customFormat="1" x14ac:dyDescent="0.25">
      <c r="A736" s="16">
        <f t="shared" si="49"/>
        <v>56256</v>
      </c>
      <c r="B736" s="18" t="str">
        <f t="shared" si="50"/>
        <v>20171129153736</v>
      </c>
      <c r="C736" s="4" t="str">
        <f t="shared" si="47"/>
        <v>20171129</v>
      </c>
      <c r="D736" s="16">
        <v>2017</v>
      </c>
      <c r="E736" s="16">
        <v>11</v>
      </c>
      <c r="F736" s="16">
        <v>29</v>
      </c>
      <c r="G736" s="16">
        <v>15</v>
      </c>
      <c r="H736" s="16">
        <v>37</v>
      </c>
      <c r="I736" s="16">
        <v>36</v>
      </c>
      <c r="J736" s="16">
        <v>457</v>
      </c>
      <c r="K736" s="32" t="s">
        <v>47</v>
      </c>
      <c r="L736" s="8" t="e">
        <f>IF(#REF!=#REF!,IF(K736="Stroke",IF(K737="Stroke",IF((J737-J736)&lt;0,1000+J737-J736,J737-J736),""),""),"")</f>
        <v>#REF!</v>
      </c>
      <c r="M736" s="16" t="s">
        <v>21</v>
      </c>
      <c r="N736" s="16" t="s">
        <v>27</v>
      </c>
      <c r="O736" s="16">
        <v>0</v>
      </c>
      <c r="P736" s="8" t="e">
        <f>IF(#REF!=#REF!,IF(K736="Stroke",IF(K737="Stroke",IF(#REF!=#REF!,IF(Q736=Q737,IF((J737-J736)&lt;0,1000+J737-J736-O736,J737-J736-O736),""),""),""),""),"")</f>
        <v>#REF!</v>
      </c>
      <c r="Q736" s="16">
        <v>1</v>
      </c>
      <c r="R736" s="8" t="e">
        <f>IF(#REF!&lt;&gt;#REF!,COUNTIFS($K$112:$K$1378,$K$112,#REF!,#REF!),"")</f>
        <v>#REF!</v>
      </c>
      <c r="S736" s="8" t="e">
        <f>IF(AND(#REF!&lt;&gt;#REF!,#REF!=#REF!,M736="positive",M737="negative"),1,"")</f>
        <v>#REF!</v>
      </c>
      <c r="T736" s="8" t="e">
        <f>IF(AND(#REF!=#REF!,K:K="stroke",M:M="positive",S736&lt;&gt;"1"),1,"")</f>
        <v>#REF!</v>
      </c>
      <c r="U736" s="8" t="e">
        <f>IF((AND(R736&lt;&gt;"",W736&lt;&gt;1,K:K="stroke",M:M="negative",#REF!=#REF!)),IF(W736&lt;&gt;0,"",1),"")</f>
        <v>#REF!</v>
      </c>
      <c r="V736" s="8" t="e">
        <f t="shared" si="48"/>
        <v>#REF!</v>
      </c>
      <c r="W736" s="8" t="e">
        <f>IF(#REF!&lt;&gt;#REF!,COUNTIFS($K$112:$K$1378,"up",#REF!,#REF!),"")</f>
        <v>#REF!</v>
      </c>
      <c r="X736" s="8" t="e">
        <f>IF(#REF!&lt;&gt;#REF!,COUNTIFS($K$112:$K$1378,"SRS",#REF!,#REF!),"")</f>
        <v>#REF!</v>
      </c>
      <c r="Y736" s="8" t="e">
        <f>IF(R736&lt;&gt;"",IF(R736=1,"",COUNTIFS($O$112:$O$1378,"&gt;40",#REF!,#REF!)),"")</f>
        <v>#REF!</v>
      </c>
      <c r="Z736" s="34"/>
    </row>
    <row r="737" spans="1:34" s="16" customFormat="1" x14ac:dyDescent="0.25">
      <c r="A737" s="16">
        <f t="shared" si="49"/>
        <v>56256</v>
      </c>
      <c r="B737" s="18" t="str">
        <f t="shared" si="50"/>
        <v>20171129153736</v>
      </c>
      <c r="C737" s="4" t="str">
        <f t="shared" ref="C737:C800" si="51">CONCATENATE(D737,E737,F737)</f>
        <v>20171129</v>
      </c>
      <c r="D737" s="16">
        <v>2017</v>
      </c>
      <c r="E737" s="16">
        <v>11</v>
      </c>
      <c r="F737" s="16">
        <v>29</v>
      </c>
      <c r="G737" s="16">
        <v>15</v>
      </c>
      <c r="H737" s="16">
        <v>37</v>
      </c>
      <c r="I737" s="16">
        <v>36</v>
      </c>
      <c r="J737" s="16">
        <v>466</v>
      </c>
      <c r="K737" s="32" t="s">
        <v>47</v>
      </c>
      <c r="L737" s="8" t="e">
        <f>IF(#REF!=#REF!,IF(K737="Stroke",IF(K738="Stroke",IF((J738-J737)&lt;0,1000+J738-J737,J738-J737),""),""),"")</f>
        <v>#REF!</v>
      </c>
      <c r="M737" s="16" t="s">
        <v>21</v>
      </c>
      <c r="N737" s="16" t="s">
        <v>27</v>
      </c>
      <c r="O737" s="16">
        <v>0</v>
      </c>
      <c r="P737" s="8" t="e">
        <f>IF(#REF!=#REF!,IF(K737="Stroke",IF(K738="Stroke",IF(#REF!=#REF!,IF(Q737=Q738,IF((J738-J737)&lt;0,1000+J738-J737-O737,J738-J737-O737),""),""),""),""),"")</f>
        <v>#REF!</v>
      </c>
      <c r="Q737" s="16">
        <v>1</v>
      </c>
      <c r="R737" s="8" t="e">
        <f>IF(#REF!&lt;&gt;#REF!,COUNTIFS($K$112:$K$1378,$K$112,#REF!,#REF!),"")</f>
        <v>#REF!</v>
      </c>
      <c r="S737" s="8" t="e">
        <f>IF(AND(#REF!&lt;&gt;#REF!,#REF!=#REF!,M737="positive",M738="negative"),1,"")</f>
        <v>#REF!</v>
      </c>
      <c r="T737" s="8" t="e">
        <f>IF(AND(#REF!=#REF!,K:K="stroke",M:M="positive",S737&lt;&gt;"1"),1,"")</f>
        <v>#REF!</v>
      </c>
      <c r="U737" s="8" t="e">
        <f>IF((AND(R737&lt;&gt;"",W737&lt;&gt;1,K:K="stroke",M:M="negative",#REF!=#REF!)),IF(W737&lt;&gt;0,"",1),"")</f>
        <v>#REF!</v>
      </c>
      <c r="V737" s="8" t="e">
        <f t="shared" si="48"/>
        <v>#REF!</v>
      </c>
      <c r="W737" s="8" t="e">
        <f>IF(#REF!&lt;&gt;#REF!,COUNTIFS($K$112:$K$1378,"up",#REF!,#REF!),"")</f>
        <v>#REF!</v>
      </c>
      <c r="X737" s="8" t="e">
        <f>IF(#REF!&lt;&gt;#REF!,COUNTIFS($K$112:$K$1378,"SRS",#REF!,#REF!),"")</f>
        <v>#REF!</v>
      </c>
      <c r="Y737" s="8" t="e">
        <f>IF(R737&lt;&gt;"",IF(R737=1,"",COUNTIFS($O$112:$O$1378,"&gt;40",#REF!,#REF!)),"")</f>
        <v>#REF!</v>
      </c>
      <c r="Z737" s="34"/>
    </row>
    <row r="738" spans="1:34" s="16" customFormat="1" x14ac:dyDescent="0.25">
      <c r="A738" s="16">
        <f t="shared" si="49"/>
        <v>56256</v>
      </c>
      <c r="B738" s="18" t="str">
        <f t="shared" si="50"/>
        <v>20171129153736</v>
      </c>
      <c r="C738" s="4" t="str">
        <f t="shared" si="51"/>
        <v>20171129</v>
      </c>
      <c r="D738" s="16">
        <v>2017</v>
      </c>
      <c r="E738" s="16">
        <v>11</v>
      </c>
      <c r="F738" s="16">
        <v>29</v>
      </c>
      <c r="G738" s="16">
        <v>15</v>
      </c>
      <c r="H738" s="16">
        <v>37</v>
      </c>
      <c r="I738" s="16">
        <v>36</v>
      </c>
      <c r="J738" s="16">
        <v>481</v>
      </c>
      <c r="K738" s="32" t="s">
        <v>47</v>
      </c>
      <c r="L738" s="8" t="e">
        <f>IF(#REF!=#REF!,IF(K738="Stroke",IF(K739="Stroke",IF((J739-J738)&lt;0,1000+J739-J738,J739-J738),""),""),"")</f>
        <v>#REF!</v>
      </c>
      <c r="M738" s="16" t="s">
        <v>21</v>
      </c>
      <c r="N738" s="16" t="s">
        <v>27</v>
      </c>
      <c r="O738" s="16">
        <v>0</v>
      </c>
      <c r="P738" s="8" t="e">
        <f>IF(#REF!=#REF!,IF(K738="Stroke",IF(K739="Stroke",IF(#REF!=#REF!,IF(Q738=Q739,IF((J739-J738)&lt;0,1000+J739-J738-O738,J739-J738-O738),""),""),""),""),"")</f>
        <v>#REF!</v>
      </c>
      <c r="Q738" s="16">
        <v>1</v>
      </c>
      <c r="R738" s="8" t="e">
        <f>IF(#REF!&lt;&gt;#REF!,COUNTIFS($K$112:$K$1378,$K$112,#REF!,#REF!),"")</f>
        <v>#REF!</v>
      </c>
      <c r="S738" s="8" t="e">
        <f>IF(AND(#REF!&lt;&gt;#REF!,#REF!=#REF!,M738="positive",M739="negative"),1,"")</f>
        <v>#REF!</v>
      </c>
      <c r="T738" s="8" t="e">
        <f>IF(AND(#REF!=#REF!,K:K="stroke",M:M="positive",S738&lt;&gt;"1"),1,"")</f>
        <v>#REF!</v>
      </c>
      <c r="U738" s="8" t="e">
        <f>IF((AND(R738&lt;&gt;"",W738&lt;&gt;1,K:K="stroke",M:M="negative",#REF!=#REF!)),IF(W738&lt;&gt;0,"",1),"")</f>
        <v>#REF!</v>
      </c>
      <c r="V738" s="8" t="e">
        <f t="shared" si="48"/>
        <v>#REF!</v>
      </c>
      <c r="W738" s="8" t="e">
        <f>IF(#REF!&lt;&gt;#REF!,COUNTIFS($K$112:$K$1378,"up",#REF!,#REF!),"")</f>
        <v>#REF!</v>
      </c>
      <c r="X738" s="8" t="e">
        <f>IF(#REF!&lt;&gt;#REF!,COUNTIFS($K$112:$K$1378,"SRS",#REF!,#REF!),"")</f>
        <v>#REF!</v>
      </c>
      <c r="Y738" s="8" t="e">
        <f>IF(R738&lt;&gt;"",IF(R738=1,"",COUNTIFS($O$112:$O$1378,"&gt;40",#REF!,#REF!)),"")</f>
        <v>#REF!</v>
      </c>
      <c r="Z738" s="34"/>
    </row>
    <row r="739" spans="1:34" s="16" customFormat="1" x14ac:dyDescent="0.25">
      <c r="A739" s="16">
        <f t="shared" si="49"/>
        <v>56256</v>
      </c>
      <c r="B739" s="18" t="str">
        <f t="shared" si="50"/>
        <v>20171129153736</v>
      </c>
      <c r="C739" s="4" t="str">
        <f t="shared" si="51"/>
        <v>20171129</v>
      </c>
      <c r="D739" s="16">
        <v>2017</v>
      </c>
      <c r="E739" s="16">
        <v>11</v>
      </c>
      <c r="F739" s="16">
        <v>29</v>
      </c>
      <c r="G739" s="16">
        <v>15</v>
      </c>
      <c r="H739" s="16">
        <v>37</v>
      </c>
      <c r="I739" s="16">
        <v>36</v>
      </c>
      <c r="J739" s="16">
        <v>506</v>
      </c>
      <c r="K739" s="32" t="s">
        <v>47</v>
      </c>
      <c r="L739" s="8" t="e">
        <f>IF(#REF!=#REF!,IF(K739="Stroke",IF(K740="Stroke",IF((J740-J739)&lt;0,1000+J740-J739,J740-J739),""),""),"")</f>
        <v>#REF!</v>
      </c>
      <c r="M739" s="16" t="s">
        <v>21</v>
      </c>
      <c r="N739" s="16" t="s">
        <v>27</v>
      </c>
      <c r="O739" s="16">
        <v>0</v>
      </c>
      <c r="P739" s="8" t="e">
        <f>IF(#REF!=#REF!,IF(K739="Stroke",IF(K740="Stroke",IF(#REF!=#REF!,IF(Q739=Q740,IF((J740-J739)&lt;0,1000+J740-J739-O739,J740-J739-O739),""),""),""),""),"")</f>
        <v>#REF!</v>
      </c>
      <c r="Q739" s="16">
        <v>1</v>
      </c>
      <c r="R739" s="8" t="e">
        <f>IF(#REF!&lt;&gt;#REF!,COUNTIFS($K$112:$K$1378,$K$112,#REF!,#REF!),"")</f>
        <v>#REF!</v>
      </c>
      <c r="S739" s="8" t="e">
        <f>IF(AND(#REF!&lt;&gt;#REF!,#REF!=#REF!,M739="positive",M740="negative"),1,"")</f>
        <v>#REF!</v>
      </c>
      <c r="T739" s="8" t="e">
        <f>IF(AND(#REF!=#REF!,K:K="stroke",M:M="positive",S739&lt;&gt;"1"),1,"")</f>
        <v>#REF!</v>
      </c>
      <c r="U739" s="8" t="e">
        <f>IF((AND(R739&lt;&gt;"",W739&lt;&gt;1,K:K="stroke",M:M="negative",#REF!=#REF!)),IF(W739&lt;&gt;0,"",1),"")</f>
        <v>#REF!</v>
      </c>
      <c r="V739" s="8" t="e">
        <f t="shared" si="48"/>
        <v>#REF!</v>
      </c>
      <c r="W739" s="8" t="e">
        <f>IF(#REF!&lt;&gt;#REF!,COUNTIFS($K$112:$K$1378,"up",#REF!,#REF!),"")</f>
        <v>#REF!</v>
      </c>
      <c r="X739" s="8" t="e">
        <f>IF(#REF!&lt;&gt;#REF!,COUNTIFS($K$112:$K$1378,"SRS",#REF!,#REF!),"")</f>
        <v>#REF!</v>
      </c>
      <c r="Y739" s="8" t="e">
        <f>IF(R739&lt;&gt;"",IF(R739=1,"",COUNTIFS($O$112:$O$1378,"&gt;40",#REF!,#REF!)),"")</f>
        <v>#REF!</v>
      </c>
      <c r="Z739" s="34"/>
    </row>
    <row r="740" spans="1:34" s="16" customFormat="1" x14ac:dyDescent="0.25">
      <c r="A740" s="16">
        <f t="shared" si="49"/>
        <v>56256</v>
      </c>
      <c r="B740" s="18" t="str">
        <f t="shared" si="50"/>
        <v>20171129153736</v>
      </c>
      <c r="C740" s="4" t="str">
        <f t="shared" si="51"/>
        <v>20171129</v>
      </c>
      <c r="D740" s="16">
        <v>2017</v>
      </c>
      <c r="E740" s="16">
        <v>11</v>
      </c>
      <c r="F740" s="16">
        <v>29</v>
      </c>
      <c r="G740" s="16">
        <v>15</v>
      </c>
      <c r="H740" s="16">
        <v>37</v>
      </c>
      <c r="I740" s="16">
        <v>36</v>
      </c>
      <c r="J740" s="16">
        <v>518</v>
      </c>
      <c r="K740" s="32" t="s">
        <v>47</v>
      </c>
      <c r="L740" s="8" t="e">
        <f>IF(#REF!=#REF!,IF(K740="Stroke",IF(K741="Stroke",IF((J741-J740)&lt;0,1000+J741-J740,J741-J740),""),""),"")</f>
        <v>#REF!</v>
      </c>
      <c r="M740" s="16" t="s">
        <v>21</v>
      </c>
      <c r="N740" s="16" t="s">
        <v>27</v>
      </c>
      <c r="O740" s="16">
        <v>0</v>
      </c>
      <c r="P740" s="8" t="e">
        <f>IF(#REF!=#REF!,IF(K740="Stroke",IF(K741="Stroke",IF(#REF!=#REF!,IF(Q740=Q741,IF((J741-J740)&lt;0,1000+J741-J740-O740,J741-J740-O740),""),""),""),""),"")</f>
        <v>#REF!</v>
      </c>
      <c r="Q740" s="16">
        <v>1</v>
      </c>
      <c r="R740" s="8" t="e">
        <f>IF(#REF!&lt;&gt;#REF!,COUNTIFS($K$112:$K$1378,$K$112,#REF!,#REF!),"")</f>
        <v>#REF!</v>
      </c>
      <c r="S740" s="8" t="e">
        <f>IF(AND(#REF!&lt;&gt;#REF!,#REF!=#REF!,M740="positive",M741="negative"),1,"")</f>
        <v>#REF!</v>
      </c>
      <c r="T740" s="8" t="e">
        <f>IF(AND(#REF!=#REF!,K:K="stroke",M:M="positive",S740&lt;&gt;"1"),1,"")</f>
        <v>#REF!</v>
      </c>
      <c r="U740" s="8" t="e">
        <f>IF((AND(R740&lt;&gt;"",W740&lt;&gt;1,K:K="stroke",M:M="negative",#REF!=#REF!)),IF(W740&lt;&gt;0,"",1),"")</f>
        <v>#REF!</v>
      </c>
      <c r="V740" s="8" t="e">
        <f t="shared" si="48"/>
        <v>#REF!</v>
      </c>
      <c r="W740" s="8" t="e">
        <f>IF(#REF!&lt;&gt;#REF!,COUNTIFS($K$112:$K$1378,"up",#REF!,#REF!),"")</f>
        <v>#REF!</v>
      </c>
      <c r="X740" s="8" t="e">
        <f>IF(#REF!&lt;&gt;#REF!,COUNTIFS($K$112:$K$1378,"SRS",#REF!,#REF!),"")</f>
        <v>#REF!</v>
      </c>
      <c r="Y740" s="8" t="e">
        <f>IF(R740&lt;&gt;"",IF(R740=1,"",COUNTIFS($O$112:$O$1378,"&gt;40",#REF!,#REF!)),"")</f>
        <v>#REF!</v>
      </c>
      <c r="Z740" s="34"/>
    </row>
    <row r="741" spans="1:34" s="7" customFormat="1" x14ac:dyDescent="0.25">
      <c r="A741" s="16">
        <f t="shared" si="49"/>
        <v>56256</v>
      </c>
      <c r="B741" s="18" t="str">
        <f t="shared" si="50"/>
        <v>20171129153736</v>
      </c>
      <c r="C741" s="4" t="str">
        <f t="shared" si="51"/>
        <v>20171129</v>
      </c>
      <c r="D741" s="16">
        <v>2017</v>
      </c>
      <c r="E741" s="16">
        <v>11</v>
      </c>
      <c r="F741" s="16">
        <v>29</v>
      </c>
      <c r="G741" s="16">
        <v>15</v>
      </c>
      <c r="H741" s="16">
        <v>37</v>
      </c>
      <c r="I741" s="16">
        <v>36</v>
      </c>
      <c r="J741" s="16">
        <v>524</v>
      </c>
      <c r="K741" s="32" t="s">
        <v>47</v>
      </c>
      <c r="L741" s="8" t="e">
        <f>IF(#REF!=#REF!,IF(K741="Stroke",IF(K742="Stroke",IF((J742-J741)&lt;0,1000+J742-J741,J742-J741),""),""),"")</f>
        <v>#REF!</v>
      </c>
      <c r="M741" s="16" t="s">
        <v>21</v>
      </c>
      <c r="N741" s="16" t="s">
        <v>27</v>
      </c>
      <c r="O741" s="16">
        <v>0</v>
      </c>
      <c r="P741" s="8" t="e">
        <f>IF(#REF!=#REF!,IF(K741="Stroke",IF(K742="Stroke",IF(#REF!=#REF!,IF(Q741=Q742,IF((J742-J741)&lt;0,1000+J742-J741-O741,J742-J741-O741),""),""),""),""),"")</f>
        <v>#REF!</v>
      </c>
      <c r="Q741" s="16">
        <v>1</v>
      </c>
      <c r="R741" s="8" t="e">
        <f>IF(#REF!&lt;&gt;#REF!,COUNTIFS($K$112:$K$1378,$K$112,#REF!,#REF!),"")</f>
        <v>#REF!</v>
      </c>
      <c r="S741" s="8" t="e">
        <f>IF(AND(#REF!&lt;&gt;#REF!,#REF!=#REF!,M741="positive",M742="negative"),1,"")</f>
        <v>#REF!</v>
      </c>
      <c r="T741" s="8" t="e">
        <f>IF(AND(#REF!=#REF!,K:K="stroke",M:M="positive",S741&lt;&gt;"1"),1,"")</f>
        <v>#REF!</v>
      </c>
      <c r="U741" s="8" t="e">
        <f>IF((AND(R741&lt;&gt;"",W741&lt;&gt;1,K:K="stroke",M:M="negative",#REF!=#REF!)),IF(W741&lt;&gt;0,"",1),"")</f>
        <v>#REF!</v>
      </c>
      <c r="V741" s="8" t="e">
        <f t="shared" si="48"/>
        <v>#REF!</v>
      </c>
      <c r="W741" s="8" t="e">
        <f>IF(#REF!&lt;&gt;#REF!,COUNTIFS($K$112:$K$1378,"up",#REF!,#REF!),"")</f>
        <v>#REF!</v>
      </c>
      <c r="X741" s="8" t="e">
        <f>IF(#REF!&lt;&gt;#REF!,COUNTIFS($K$112:$K$1378,"SRS",#REF!,#REF!),"")</f>
        <v>#REF!</v>
      </c>
      <c r="Y741" s="8" t="e">
        <f>IF(R741&lt;&gt;"",IF(R741=1,"",COUNTIFS($O$112:$O$1378,"&gt;40",#REF!,#REF!)),"")</f>
        <v>#REF!</v>
      </c>
      <c r="Z741" s="34"/>
      <c r="AA741" s="16"/>
      <c r="AB741" s="16"/>
      <c r="AC741" s="16"/>
      <c r="AD741" s="16"/>
      <c r="AE741" s="16"/>
      <c r="AF741" s="16"/>
      <c r="AG741" s="16"/>
      <c r="AH741" s="16"/>
    </row>
    <row r="742" spans="1:34" x14ac:dyDescent="0.25">
      <c r="A742" s="16">
        <f t="shared" si="49"/>
        <v>56256</v>
      </c>
      <c r="B742" s="18" t="str">
        <f t="shared" si="50"/>
        <v>20171129153736</v>
      </c>
      <c r="C742" s="4" t="str">
        <f t="shared" si="51"/>
        <v>20171129</v>
      </c>
      <c r="D742" s="16">
        <v>2017</v>
      </c>
      <c r="E742" s="16">
        <v>11</v>
      </c>
      <c r="F742" s="16">
        <v>29</v>
      </c>
      <c r="G742" s="16">
        <v>15</v>
      </c>
      <c r="H742" s="16">
        <v>37</v>
      </c>
      <c r="I742" s="16">
        <v>36</v>
      </c>
      <c r="J742" s="16">
        <v>531</v>
      </c>
      <c r="K742" s="32" t="s">
        <v>47</v>
      </c>
      <c r="L742" s="8" t="e">
        <f>IF(#REF!=#REF!,IF(K742="Stroke",IF(K743="Stroke",IF((J743-J742)&lt;0,1000+J743-J742,J743-J742),""),""),"")</f>
        <v>#REF!</v>
      </c>
      <c r="M742" s="16" t="s">
        <v>21</v>
      </c>
      <c r="N742" s="16" t="s">
        <v>27</v>
      </c>
      <c r="O742" s="16">
        <v>0</v>
      </c>
      <c r="P742" s="8" t="e">
        <f>IF(#REF!=#REF!,IF(K742="Stroke",IF(K743="Stroke",IF(#REF!=#REF!,IF(Q742=Q743,IF((J743-J742)&lt;0,1000+J743-J742-O742,J743-J742-O742),""),""),""),""),"")</f>
        <v>#REF!</v>
      </c>
      <c r="Q742" s="16">
        <v>1</v>
      </c>
      <c r="R742" s="8" t="e">
        <f>IF(#REF!&lt;&gt;#REF!,COUNTIFS($K$112:$K$1378,$K$112,#REF!,#REF!),"")</f>
        <v>#REF!</v>
      </c>
      <c r="S742" s="8" t="e">
        <f>IF(AND(#REF!&lt;&gt;#REF!,#REF!=#REF!,M742="positive",M743="negative"),1,"")</f>
        <v>#REF!</v>
      </c>
      <c r="T742" s="8" t="e">
        <f>IF(AND(#REF!=#REF!,K:K="stroke",M:M="positive",S742&lt;&gt;"1"),1,"")</f>
        <v>#REF!</v>
      </c>
      <c r="U742" s="8" t="e">
        <f>IF((AND(R742&lt;&gt;"",W742&lt;&gt;1,K:K="stroke",M:M="negative",#REF!=#REF!)),IF(W742&lt;&gt;0,"",1),"")</f>
        <v>#REF!</v>
      </c>
      <c r="V742" s="8" t="e">
        <f t="shared" si="48"/>
        <v>#REF!</v>
      </c>
      <c r="W742" s="8" t="e">
        <f>IF(#REF!&lt;&gt;#REF!,COUNTIFS($K$112:$K$1378,"up",#REF!,#REF!),"")</f>
        <v>#REF!</v>
      </c>
      <c r="X742" s="8" t="e">
        <f>IF(#REF!&lt;&gt;#REF!,COUNTIFS($K$112:$K$1378,"SRS",#REF!,#REF!),"")</f>
        <v>#REF!</v>
      </c>
      <c r="Y742" s="8" t="e">
        <f>IF(R742&lt;&gt;"",IF(R742=1,"",COUNTIFS($O$112:$O$1378,"&gt;40",#REF!,#REF!)),"")</f>
        <v>#REF!</v>
      </c>
      <c r="Z742" s="34"/>
      <c r="AA742" s="16"/>
      <c r="AB742" s="16"/>
      <c r="AC742" s="16"/>
      <c r="AD742" s="16"/>
      <c r="AE742" s="16"/>
      <c r="AF742" s="16"/>
      <c r="AG742" s="16"/>
      <c r="AH742" s="16"/>
    </row>
    <row r="743" spans="1:34" x14ac:dyDescent="0.25">
      <c r="A743" s="16">
        <f t="shared" si="49"/>
        <v>56256</v>
      </c>
      <c r="B743" s="18" t="str">
        <f t="shared" si="50"/>
        <v>20171129153736</v>
      </c>
      <c r="C743" s="4" t="str">
        <f t="shared" si="51"/>
        <v>20171129</v>
      </c>
      <c r="D743" s="16">
        <v>2017</v>
      </c>
      <c r="E743" s="16">
        <v>11</v>
      </c>
      <c r="F743" s="16">
        <v>29</v>
      </c>
      <c r="G743" s="16">
        <v>15</v>
      </c>
      <c r="H743" s="16">
        <v>37</v>
      </c>
      <c r="I743" s="16">
        <v>36</v>
      </c>
      <c r="J743" s="16">
        <v>583</v>
      </c>
      <c r="K743" s="32" t="s">
        <v>47</v>
      </c>
      <c r="L743" s="8" t="e">
        <f>IF(#REF!=#REF!,IF(K743="Stroke",IF(K744="Stroke",IF((J744-J743)&lt;0,1000+J744-J743,J744-J743),""),""),"")</f>
        <v>#REF!</v>
      </c>
      <c r="M743" s="16" t="s">
        <v>21</v>
      </c>
      <c r="N743" s="16" t="s">
        <v>27</v>
      </c>
      <c r="O743" s="16">
        <v>0</v>
      </c>
      <c r="P743" s="8" t="e">
        <f>IF(#REF!=#REF!,IF(K743="Stroke",IF(K744="Stroke",IF(#REF!=#REF!,IF(Q743=Q744,IF((J744-J743)&lt;0,1000+J744-J743-O743,J744-J743-O743),""),""),""),""),"")</f>
        <v>#REF!</v>
      </c>
      <c r="Q743" s="16">
        <v>1</v>
      </c>
      <c r="R743" s="8" t="e">
        <f>IF(#REF!&lt;&gt;#REF!,COUNTIFS($K$112:$K$1378,$K$112,#REF!,#REF!),"")</f>
        <v>#REF!</v>
      </c>
      <c r="S743" s="8" t="e">
        <f>IF(AND(#REF!&lt;&gt;#REF!,#REF!=#REF!,M743="positive",M744="negative"),1,"")</f>
        <v>#REF!</v>
      </c>
      <c r="T743" s="8" t="e">
        <f>IF(AND(#REF!=#REF!,K:K="stroke",M:M="positive",S743&lt;&gt;"1"),1,"")</f>
        <v>#REF!</v>
      </c>
      <c r="U743" s="8" t="e">
        <f>IF((AND(R743&lt;&gt;"",W743&lt;&gt;1,K:K="stroke",M:M="negative",#REF!=#REF!)),IF(W743&lt;&gt;0,"",1),"")</f>
        <v>#REF!</v>
      </c>
      <c r="V743" s="8" t="e">
        <f t="shared" si="48"/>
        <v>#REF!</v>
      </c>
      <c r="W743" s="8" t="e">
        <f>IF(#REF!&lt;&gt;#REF!,COUNTIFS($K$112:$K$1378,"up",#REF!,#REF!),"")</f>
        <v>#REF!</v>
      </c>
      <c r="X743" s="8" t="e">
        <f>IF(#REF!&lt;&gt;#REF!,COUNTIFS($K$112:$K$1378,"SRS",#REF!,#REF!),"")</f>
        <v>#REF!</v>
      </c>
      <c r="Y743" s="8" t="e">
        <f>IF(R743&lt;&gt;"",IF(R743=1,"",COUNTIFS($O$112:$O$1378,"&gt;40",#REF!,#REF!)),"")</f>
        <v>#REF!</v>
      </c>
      <c r="Z743" s="34"/>
      <c r="AA743" s="16"/>
      <c r="AB743" s="16"/>
      <c r="AC743" s="16"/>
      <c r="AD743" s="16"/>
      <c r="AE743" s="16"/>
      <c r="AF743" s="16"/>
      <c r="AG743" s="16"/>
      <c r="AH743" s="16"/>
    </row>
    <row r="744" spans="1:34" x14ac:dyDescent="0.25">
      <c r="A744" s="16">
        <f t="shared" si="49"/>
        <v>56256</v>
      </c>
      <c r="B744" s="18" t="str">
        <f t="shared" si="50"/>
        <v>20171129153736</v>
      </c>
      <c r="C744" s="4" t="str">
        <f t="shared" si="51"/>
        <v>20171129</v>
      </c>
      <c r="D744" s="16">
        <v>2017</v>
      </c>
      <c r="E744" s="16">
        <v>11</v>
      </c>
      <c r="F744" s="16">
        <v>29</v>
      </c>
      <c r="G744" s="16">
        <v>15</v>
      </c>
      <c r="H744" s="16">
        <v>37</v>
      </c>
      <c r="I744" s="16">
        <v>36</v>
      </c>
      <c r="J744" s="16">
        <v>603</v>
      </c>
      <c r="K744" s="32" t="s">
        <v>47</v>
      </c>
      <c r="L744" s="8" t="e">
        <f>IF(#REF!=#REF!,IF(K744="Stroke",IF(K745="Stroke",IF((J745-J744)&lt;0,1000+J745-J744,J745-J744),""),""),"")</f>
        <v>#REF!</v>
      </c>
      <c r="M744" s="16" t="s">
        <v>21</v>
      </c>
      <c r="N744" s="16" t="s">
        <v>27</v>
      </c>
      <c r="O744" s="16">
        <v>0</v>
      </c>
      <c r="P744" s="8" t="e">
        <f>IF(#REF!=#REF!,IF(K744="Stroke",IF(K745="Stroke",IF(#REF!=#REF!,IF(Q744=Q745,IF((J745-J744)&lt;0,1000+J745-J744-O744,J745-J744-O744),""),""),""),""),"")</f>
        <v>#REF!</v>
      </c>
      <c r="Q744" s="16">
        <v>1</v>
      </c>
      <c r="R744" s="8" t="e">
        <f>IF(#REF!&lt;&gt;#REF!,COUNTIFS($K$112:$K$1378,$K$112,#REF!,#REF!),"")</f>
        <v>#REF!</v>
      </c>
      <c r="S744" s="8" t="e">
        <f>IF(AND(#REF!&lt;&gt;#REF!,#REF!=#REF!,M744="positive",M745="negative"),1,"")</f>
        <v>#REF!</v>
      </c>
      <c r="T744" s="8" t="e">
        <f>IF(AND(#REF!=#REF!,K:K="stroke",M:M="positive",S744&lt;&gt;"1"),1,"")</f>
        <v>#REF!</v>
      </c>
      <c r="U744" s="8" t="e">
        <f>IF((AND(R744&lt;&gt;"",W744&lt;&gt;1,K:K="stroke",M:M="negative",#REF!=#REF!)),IF(W744&lt;&gt;0,"",1),"")</f>
        <v>#REF!</v>
      </c>
      <c r="V744" s="8" t="e">
        <f t="shared" si="48"/>
        <v>#REF!</v>
      </c>
      <c r="W744" s="8" t="e">
        <f>IF(#REF!&lt;&gt;#REF!,COUNTIFS($K$112:$K$1378,"up",#REF!,#REF!),"")</f>
        <v>#REF!</v>
      </c>
      <c r="X744" s="8" t="e">
        <f>IF(#REF!&lt;&gt;#REF!,COUNTIFS($K$112:$K$1378,"SRS",#REF!,#REF!),"")</f>
        <v>#REF!</v>
      </c>
      <c r="Y744" s="8" t="e">
        <f>IF(R744&lt;&gt;"",IF(R744=1,"",COUNTIFS($O$112:$O$1378,"&gt;40",#REF!,#REF!)),"")</f>
        <v>#REF!</v>
      </c>
      <c r="Z744" s="34"/>
      <c r="AA744" s="16"/>
      <c r="AB744" s="16"/>
      <c r="AC744" s="16"/>
      <c r="AD744" s="16"/>
      <c r="AE744" s="16"/>
      <c r="AF744" s="16"/>
      <c r="AG744" s="16"/>
      <c r="AH744" s="16"/>
    </row>
    <row r="745" spans="1:34" x14ac:dyDescent="0.25">
      <c r="A745" s="16">
        <f t="shared" si="49"/>
        <v>56256</v>
      </c>
      <c r="B745" s="18" t="str">
        <f t="shared" si="50"/>
        <v>20171129153736</v>
      </c>
      <c r="C745" s="4" t="str">
        <f t="shared" si="51"/>
        <v>20171129</v>
      </c>
      <c r="D745" s="16">
        <v>2017</v>
      </c>
      <c r="E745" s="16">
        <v>11</v>
      </c>
      <c r="F745" s="16">
        <v>29</v>
      </c>
      <c r="G745" s="16">
        <v>15</v>
      </c>
      <c r="H745" s="16">
        <v>37</v>
      </c>
      <c r="I745" s="16">
        <v>36</v>
      </c>
      <c r="J745" s="16">
        <v>861</v>
      </c>
      <c r="K745" s="32" t="s">
        <v>47</v>
      </c>
      <c r="L745" s="8" t="e">
        <f>IF(#REF!=#REF!,IF(K745="Stroke",IF(K746="Stroke",IF((J746-J745)&lt;0,1000+J746-J745,J746-J745),""),""),"")</f>
        <v>#REF!</v>
      </c>
      <c r="M745" s="16" t="s">
        <v>21</v>
      </c>
      <c r="N745" s="16" t="s">
        <v>27</v>
      </c>
      <c r="O745" s="16">
        <v>0</v>
      </c>
      <c r="P745" s="8" t="e">
        <f>IF(#REF!=#REF!,IF(K745="Stroke",IF(K746="Stroke",IF(#REF!=#REF!,IF(Q745=Q746,IF((J746-J745)&lt;0,1000+J746-J745-O745,J746-J745-O745),""),""),""),""),"")</f>
        <v>#REF!</v>
      </c>
      <c r="Q745" s="16">
        <v>1</v>
      </c>
      <c r="R745" s="8" t="e">
        <f>IF(#REF!&lt;&gt;#REF!,COUNTIFS($K$112:$K$1378,$K$112,#REF!,#REF!),"")</f>
        <v>#REF!</v>
      </c>
      <c r="S745" s="8" t="e">
        <f>IF(AND(#REF!&lt;&gt;#REF!,#REF!=#REF!,M745="positive",M746="negative"),1,"")</f>
        <v>#REF!</v>
      </c>
      <c r="T745" s="8" t="e">
        <f>IF(AND(#REF!=#REF!,K:K="stroke",M:M="positive",S745&lt;&gt;"1"),1,"")</f>
        <v>#REF!</v>
      </c>
      <c r="U745" s="8" t="e">
        <f>IF((AND(R745&lt;&gt;"",W745&lt;&gt;1,K:K="stroke",M:M="negative",#REF!=#REF!)),IF(W745&lt;&gt;0,"",1),"")</f>
        <v>#REF!</v>
      </c>
      <c r="V745" s="8" t="e">
        <f t="shared" si="48"/>
        <v>#REF!</v>
      </c>
      <c r="W745" s="8" t="e">
        <f>IF(#REF!&lt;&gt;#REF!,COUNTIFS($K$112:$K$1378,"up",#REF!,#REF!),"")</f>
        <v>#REF!</v>
      </c>
      <c r="X745" s="8" t="e">
        <f>IF(#REF!&lt;&gt;#REF!,COUNTIFS($K$112:$K$1378,"SRS",#REF!,#REF!),"")</f>
        <v>#REF!</v>
      </c>
      <c r="Y745" s="8" t="e">
        <f>IF(R745&lt;&gt;"",IF(R745=1,"",COUNTIFS($O$112:$O$1378,"&gt;40",#REF!,#REF!)),"")</f>
        <v>#REF!</v>
      </c>
      <c r="Z745" s="34"/>
      <c r="AA745" s="16"/>
      <c r="AB745" s="16"/>
      <c r="AC745" s="16"/>
      <c r="AD745" s="16"/>
      <c r="AE745" s="16"/>
      <c r="AF745" s="16"/>
      <c r="AG745" s="16"/>
      <c r="AH745" s="16"/>
    </row>
    <row r="746" spans="1:34" x14ac:dyDescent="0.25">
      <c r="A746" s="16">
        <f t="shared" si="49"/>
        <v>56256</v>
      </c>
      <c r="B746" s="18" t="str">
        <f t="shared" si="50"/>
        <v>20171129153736</v>
      </c>
      <c r="C746" s="4" t="str">
        <f t="shared" si="51"/>
        <v>20171129</v>
      </c>
      <c r="D746" s="16">
        <v>2017</v>
      </c>
      <c r="E746" s="16">
        <v>11</v>
      </c>
      <c r="F746" s="16">
        <v>29</v>
      </c>
      <c r="G746" s="16">
        <v>15</v>
      </c>
      <c r="H746" s="16">
        <v>37</v>
      </c>
      <c r="I746" s="16">
        <v>36</v>
      </c>
      <c r="J746" s="16">
        <v>935</v>
      </c>
      <c r="K746" s="32" t="s">
        <v>47</v>
      </c>
      <c r="L746" s="8" t="e">
        <f>IF(#REF!=#REF!,IF(K746="Stroke",IF(K747="Stroke",IF((J747-J746)&lt;0,1000+J747-J746,J747-J746),""),""),"")</f>
        <v>#REF!</v>
      </c>
      <c r="M746" s="16" t="s">
        <v>21</v>
      </c>
      <c r="N746" s="16" t="s">
        <v>27</v>
      </c>
      <c r="O746" s="16">
        <v>0</v>
      </c>
      <c r="P746" s="8" t="e">
        <f>IF(#REF!=#REF!,IF(K746="Stroke",IF(K747="Stroke",IF(#REF!=#REF!,IF(Q746=Q747,IF((J747-J746)&lt;0,1000+J747-J746-O746,J747-J746-O746),""),""),""),""),"")</f>
        <v>#REF!</v>
      </c>
      <c r="Q746" s="16">
        <v>1</v>
      </c>
      <c r="R746" s="8" t="e">
        <f>IF(#REF!&lt;&gt;#REF!,COUNTIFS($K$112:$K$1378,$K$112,#REF!,#REF!),"")</f>
        <v>#REF!</v>
      </c>
      <c r="S746" s="8" t="e">
        <f>IF(AND(#REF!&lt;&gt;#REF!,#REF!=#REF!,M746="positive",M747="negative"),1,"")</f>
        <v>#REF!</v>
      </c>
      <c r="T746" s="8" t="e">
        <f>IF(AND(#REF!=#REF!,K:K="stroke",M:M="positive",S746&lt;&gt;"1"),1,"")</f>
        <v>#REF!</v>
      </c>
      <c r="U746" s="8" t="e">
        <f>IF((AND(R746&lt;&gt;"",W746&lt;&gt;1,K:K="stroke",M:M="negative",#REF!=#REF!)),IF(W746&lt;&gt;0,"",1),"")</f>
        <v>#REF!</v>
      </c>
      <c r="V746" s="8" t="e">
        <f t="shared" si="48"/>
        <v>#REF!</v>
      </c>
      <c r="W746" s="8" t="e">
        <f>IF(#REF!&lt;&gt;#REF!,COUNTIFS($K$112:$K$1378,"up",#REF!,#REF!),"")</f>
        <v>#REF!</v>
      </c>
      <c r="X746" s="8" t="e">
        <f>IF(#REF!&lt;&gt;#REF!,COUNTIFS($K$112:$K$1378,"SRS",#REF!,#REF!),"")</f>
        <v>#REF!</v>
      </c>
      <c r="Y746" s="8" t="e">
        <f>IF(R746&lt;&gt;"",IF(R746=1,"",COUNTIFS($O$112:$O$1378,"&gt;40",#REF!,#REF!)),"")</f>
        <v>#REF!</v>
      </c>
      <c r="Z746" s="34"/>
      <c r="AA746" s="16"/>
      <c r="AB746" s="16"/>
      <c r="AC746" s="16"/>
      <c r="AD746" s="16"/>
      <c r="AE746" s="16"/>
      <c r="AF746" s="16"/>
      <c r="AG746" s="16"/>
      <c r="AH746" s="16"/>
    </row>
    <row r="747" spans="1:34" x14ac:dyDescent="0.25">
      <c r="A747" s="16">
        <f t="shared" si="49"/>
        <v>56256</v>
      </c>
      <c r="B747" s="18" t="str">
        <f t="shared" si="50"/>
        <v>20171129153736</v>
      </c>
      <c r="C747" s="4" t="str">
        <f t="shared" si="51"/>
        <v>20171129</v>
      </c>
      <c r="D747" s="16">
        <v>2017</v>
      </c>
      <c r="E747" s="16">
        <v>11</v>
      </c>
      <c r="F747" s="16">
        <v>29</v>
      </c>
      <c r="G747" s="16">
        <v>15</v>
      </c>
      <c r="H747" s="16">
        <v>37</v>
      </c>
      <c r="I747" s="16">
        <v>36</v>
      </c>
      <c r="J747" s="16">
        <v>963</v>
      </c>
      <c r="K747" s="32" t="s">
        <v>47</v>
      </c>
      <c r="L747" s="8" t="e">
        <f>IF(#REF!=#REF!,IF(K747="Stroke",IF(K748="Stroke",IF((J748-J747)&lt;0,1000+J748-J747,J748-J747),""),""),"")</f>
        <v>#REF!</v>
      </c>
      <c r="M747" s="16" t="s">
        <v>21</v>
      </c>
      <c r="N747" s="16" t="s">
        <v>27</v>
      </c>
      <c r="O747" s="16">
        <v>0</v>
      </c>
      <c r="P747" s="8" t="e">
        <f>IF(#REF!=#REF!,IF(K747="Stroke",IF(K748="Stroke",IF(#REF!=#REF!,IF(Q747=Q748,IF((J748-J747)&lt;0,1000+J748-J747-O747,J748-J747-O747),""),""),""),""),"")</f>
        <v>#REF!</v>
      </c>
      <c r="Q747" s="16">
        <v>1</v>
      </c>
      <c r="R747" s="8" t="e">
        <f>IF(#REF!&lt;&gt;#REF!,COUNTIFS($K$112:$K$1378,$K$112,#REF!,#REF!),"")</f>
        <v>#REF!</v>
      </c>
      <c r="S747" s="8" t="e">
        <f>IF(AND(#REF!&lt;&gt;#REF!,#REF!=#REF!,M747="positive",M748="negative"),1,"")</f>
        <v>#REF!</v>
      </c>
      <c r="T747" s="8" t="e">
        <f>IF(AND(#REF!=#REF!,K:K="stroke",M:M="positive",S747&lt;&gt;"1"),1,"")</f>
        <v>#REF!</v>
      </c>
      <c r="U747" s="8" t="e">
        <f>IF((AND(R747&lt;&gt;"",W747&lt;&gt;1,K:K="stroke",M:M="negative",#REF!=#REF!)),IF(W747&lt;&gt;0,"",1),"")</f>
        <v>#REF!</v>
      </c>
      <c r="V747" s="8" t="e">
        <f t="shared" si="48"/>
        <v>#REF!</v>
      </c>
      <c r="W747" s="8" t="e">
        <f>IF(#REF!&lt;&gt;#REF!,COUNTIFS($K$112:$K$1378,"up",#REF!,#REF!),"")</f>
        <v>#REF!</v>
      </c>
      <c r="X747" s="8" t="e">
        <f>IF(#REF!&lt;&gt;#REF!,COUNTIFS($K$112:$K$1378,"SRS",#REF!,#REF!),"")</f>
        <v>#REF!</v>
      </c>
      <c r="Y747" s="8" t="e">
        <f>IF(R747&lt;&gt;"",IF(R747=1,"",COUNTIFS($O$112:$O$1378,"&gt;40",#REF!,#REF!)),"")</f>
        <v>#REF!</v>
      </c>
      <c r="Z747" s="34"/>
      <c r="AA747" s="16"/>
      <c r="AB747" s="16"/>
      <c r="AC747" s="16"/>
      <c r="AD747" s="16"/>
      <c r="AE747" s="16"/>
      <c r="AF747" s="16"/>
      <c r="AG747" s="16"/>
      <c r="AH747" s="16"/>
    </row>
    <row r="748" spans="1:34" x14ac:dyDescent="0.25">
      <c r="A748" s="4">
        <f t="shared" si="49"/>
        <v>56257</v>
      </c>
      <c r="B748" s="33" t="str">
        <f t="shared" si="50"/>
        <v>20171129153737</v>
      </c>
      <c r="C748" s="4" t="str">
        <f t="shared" si="51"/>
        <v>20171129</v>
      </c>
      <c r="D748" s="4">
        <v>2017</v>
      </c>
      <c r="E748" s="4">
        <v>11</v>
      </c>
      <c r="F748" s="4">
        <v>29</v>
      </c>
      <c r="G748" s="4">
        <v>15</v>
      </c>
      <c r="H748" s="4">
        <v>37</v>
      </c>
      <c r="I748" s="4">
        <v>37</v>
      </c>
      <c r="J748" s="4">
        <v>36</v>
      </c>
      <c r="K748" s="4" t="s">
        <v>49</v>
      </c>
      <c r="L748" s="8" t="e">
        <f>IF(#REF!=#REF!,IF(K748="Stroke",IF(K749="Stroke",IF((J749-J748)&lt;0,1000+J749-J748,J749-J748),""),""),"")</f>
        <v>#REF!</v>
      </c>
      <c r="M748" s="4" t="s">
        <v>21</v>
      </c>
      <c r="N748" s="4" t="s">
        <v>27</v>
      </c>
      <c r="O748" s="4">
        <v>10</v>
      </c>
      <c r="P748" s="8" t="e">
        <f>IF(#REF!=#REF!,IF(K748="Stroke",IF(K749="Stroke",IF(#REF!=#REF!,IF(Q748=Q749,IF((J749-J748)&lt;0,1000+J749-J748-O748,J749-J748-O748),""),""),""),""),"")</f>
        <v>#REF!</v>
      </c>
      <c r="Q748" s="4">
        <v>1</v>
      </c>
      <c r="R748" s="8" t="e">
        <f>IF(#REF!&lt;&gt;#REF!,COUNTIFS($K$112:$K$1378,$K$112,#REF!,#REF!),"")</f>
        <v>#REF!</v>
      </c>
      <c r="S748" s="8" t="e">
        <f>IF(AND(#REF!&lt;&gt;#REF!,#REF!=#REF!,M748="positive",M749="negative"),1,"")</f>
        <v>#REF!</v>
      </c>
      <c r="T748" s="8" t="e">
        <f>IF(AND(#REF!=#REF!,K:K="stroke",M:M="positive",S748&lt;&gt;"1"),1,"")</f>
        <v>#REF!</v>
      </c>
      <c r="U748" s="8" t="e">
        <f>IF((AND(R748&lt;&gt;"",W748&lt;&gt;1,K:K="stroke",M:M="negative",#REF!=#REF!)),IF(W748&lt;&gt;0,"",1),"")</f>
        <v>#REF!</v>
      </c>
      <c r="V748" s="8" t="e">
        <f t="shared" si="48"/>
        <v>#REF!</v>
      </c>
      <c r="W748" s="8" t="e">
        <f>IF(#REF!&lt;&gt;#REF!,COUNTIFS($K$112:$K$1378,"up",#REF!,#REF!),"")</f>
        <v>#REF!</v>
      </c>
      <c r="X748" s="8" t="e">
        <f>IF(#REF!&lt;&gt;#REF!,COUNTIFS($K$112:$K$1378,"SRS",#REF!,#REF!),"")</f>
        <v>#REF!</v>
      </c>
      <c r="Y748" s="8" t="e">
        <f>IF(R748&lt;&gt;"",IF(R748=1,"",COUNTIFS($O$112:$O$1378,"&gt;40",#REF!,#REF!)),"")</f>
        <v>#REF!</v>
      </c>
    </row>
    <row r="749" spans="1:34" x14ac:dyDescent="0.25">
      <c r="A749" s="4">
        <f t="shared" si="49"/>
        <v>56257</v>
      </c>
      <c r="B749" s="33" t="str">
        <f t="shared" si="50"/>
        <v>20171129153737</v>
      </c>
      <c r="C749" s="4" t="str">
        <f t="shared" si="51"/>
        <v>20171129</v>
      </c>
      <c r="D749" s="4">
        <v>2017</v>
      </c>
      <c r="E749" s="4">
        <v>11</v>
      </c>
      <c r="F749" s="4">
        <v>29</v>
      </c>
      <c r="G749" s="4">
        <v>15</v>
      </c>
      <c r="H749" s="4">
        <v>37</v>
      </c>
      <c r="I749" s="4">
        <v>37</v>
      </c>
      <c r="J749" s="4">
        <v>120</v>
      </c>
      <c r="K749" s="4" t="s">
        <v>49</v>
      </c>
      <c r="L749" s="8" t="e">
        <f>IF(#REF!=#REF!,IF(K749="Stroke",IF(K750="Stroke",IF((J750-J749)&lt;0,1000+J750-J749,J750-J749),""),""),"")</f>
        <v>#REF!</v>
      </c>
      <c r="M749" s="4" t="s">
        <v>21</v>
      </c>
      <c r="N749" s="4" t="s">
        <v>27</v>
      </c>
      <c r="O749" s="4">
        <v>15</v>
      </c>
      <c r="P749" s="8" t="e">
        <f>IF(#REF!=#REF!,IF(K749="Stroke",IF(K750="Stroke",IF(#REF!=#REF!,IF(Q749=Q750,IF((J750-J749)&lt;0,1000+J750-J749-O749,J750-J749-O749),""),""),""),""),"")</f>
        <v>#REF!</v>
      </c>
      <c r="Q749" s="4">
        <v>1</v>
      </c>
      <c r="R749" s="8" t="e">
        <f>IF(#REF!&lt;&gt;#REF!,COUNTIFS($K$112:$K$1378,$K$112,#REF!,#REF!),"")</f>
        <v>#REF!</v>
      </c>
      <c r="S749" s="8" t="e">
        <f>IF(AND(#REF!&lt;&gt;#REF!,#REF!=#REF!,M749="positive",M750="negative"),1,"")</f>
        <v>#REF!</v>
      </c>
      <c r="T749" s="8" t="e">
        <f>IF(AND(#REF!=#REF!,K:K="stroke",M:M="positive",S749&lt;&gt;"1"),1,"")</f>
        <v>#REF!</v>
      </c>
      <c r="U749" s="8" t="e">
        <f>IF((AND(R749&lt;&gt;"",W749&lt;&gt;1,K:K="stroke",M:M="negative",#REF!=#REF!)),IF(W749&lt;&gt;0,"",1),"")</f>
        <v>#REF!</v>
      </c>
      <c r="V749" s="8" t="e">
        <f t="shared" si="48"/>
        <v>#REF!</v>
      </c>
      <c r="W749" s="8" t="e">
        <f>IF(#REF!&lt;&gt;#REF!,COUNTIFS($K$112:$K$1378,"up",#REF!,#REF!),"")</f>
        <v>#REF!</v>
      </c>
      <c r="X749" s="8" t="e">
        <f>IF(#REF!&lt;&gt;#REF!,COUNTIFS($K$112:$K$1378,"SRS",#REF!,#REF!),"")</f>
        <v>#REF!</v>
      </c>
      <c r="Y749" s="8" t="e">
        <f>IF(R749&lt;&gt;"",IF(R749=1,"",COUNTIFS($O$112:$O$1378,"&gt;40",#REF!,#REF!)),"")</f>
        <v>#REF!</v>
      </c>
    </row>
    <row r="750" spans="1:34" x14ac:dyDescent="0.25">
      <c r="A750" s="4">
        <f t="shared" si="49"/>
        <v>56257</v>
      </c>
      <c r="B750" s="33" t="str">
        <f t="shared" si="50"/>
        <v>20171129153737</v>
      </c>
      <c r="C750" s="4" t="str">
        <f t="shared" si="51"/>
        <v>20171129</v>
      </c>
      <c r="D750" s="4">
        <v>2017</v>
      </c>
      <c r="E750" s="4">
        <v>11</v>
      </c>
      <c r="F750" s="4">
        <v>29</v>
      </c>
      <c r="G750" s="4">
        <v>15</v>
      </c>
      <c r="H750" s="4">
        <v>37</v>
      </c>
      <c r="I750" s="4">
        <v>37</v>
      </c>
      <c r="J750" s="4">
        <v>179</v>
      </c>
      <c r="K750" s="4" t="s">
        <v>49</v>
      </c>
      <c r="L750" s="8" t="e">
        <f>IF(#REF!=#REF!,IF(K750="Stroke",IF(K751="Stroke",IF((J751-J750)&lt;0,1000+J751-J750,J751-J750),""),""),"")</f>
        <v>#REF!</v>
      </c>
      <c r="M750" s="4" t="s">
        <v>21</v>
      </c>
      <c r="N750" s="4" t="s">
        <v>27</v>
      </c>
      <c r="O750" s="4">
        <v>3</v>
      </c>
      <c r="P750" s="8" t="e">
        <f>IF(#REF!=#REF!,IF(K750="Stroke",IF(K751="Stroke",IF(#REF!=#REF!,IF(Q750=Q751,IF((J751-J750)&lt;0,1000+J751-J750-O750,J751-J750-O750),""),""),""),""),"")</f>
        <v>#REF!</v>
      </c>
      <c r="Q750" s="4">
        <v>1</v>
      </c>
      <c r="R750" s="8" t="e">
        <f>IF(#REF!&lt;&gt;#REF!,COUNTIFS($K$112:$K$1378,$K$112,#REF!,#REF!),"")</f>
        <v>#REF!</v>
      </c>
      <c r="S750" s="8" t="e">
        <f>IF(AND(#REF!&lt;&gt;#REF!,#REF!=#REF!,M750="positive",M751="negative"),1,"")</f>
        <v>#REF!</v>
      </c>
      <c r="T750" s="8" t="e">
        <f>IF(AND(#REF!=#REF!,K:K="stroke",M:M="positive",S750&lt;&gt;"1"),1,"")</f>
        <v>#REF!</v>
      </c>
      <c r="U750" s="8" t="e">
        <f>IF((AND(R750&lt;&gt;"",W750&lt;&gt;1,K:K="stroke",M:M="negative",#REF!=#REF!)),IF(W750&lt;&gt;0,"",1),"")</f>
        <v>#REF!</v>
      </c>
      <c r="V750" s="8" t="e">
        <f t="shared" ref="V750:V813" si="52">IF(R750="","",(SUM(S750:U750)+W750))</f>
        <v>#REF!</v>
      </c>
      <c r="W750" s="8" t="e">
        <f>IF(#REF!&lt;&gt;#REF!,COUNTIFS($K$112:$K$1378,"up",#REF!,#REF!),"")</f>
        <v>#REF!</v>
      </c>
      <c r="X750" s="8" t="e">
        <f>IF(#REF!&lt;&gt;#REF!,COUNTIFS($K$112:$K$1378,"SRS",#REF!,#REF!),"")</f>
        <v>#REF!</v>
      </c>
      <c r="Y750" s="8" t="e">
        <f>IF(R750&lt;&gt;"",IF(R750=1,"",COUNTIFS($O$112:$O$1378,"&gt;40",#REF!,#REF!)),"")</f>
        <v>#REF!</v>
      </c>
    </row>
    <row r="751" spans="1:34" x14ac:dyDescent="0.25">
      <c r="A751" s="4">
        <f t="shared" si="49"/>
        <v>56257</v>
      </c>
      <c r="B751" s="33" t="str">
        <f t="shared" si="50"/>
        <v>20171129153737</v>
      </c>
      <c r="C751" s="4" t="str">
        <f t="shared" si="51"/>
        <v>20171129</v>
      </c>
      <c r="D751" s="4">
        <v>2017</v>
      </c>
      <c r="E751" s="4">
        <v>11</v>
      </c>
      <c r="F751" s="4">
        <v>29</v>
      </c>
      <c r="G751" s="4">
        <v>15</v>
      </c>
      <c r="H751" s="4">
        <v>37</v>
      </c>
      <c r="I751" s="4">
        <v>37</v>
      </c>
      <c r="J751" s="4">
        <v>207</v>
      </c>
      <c r="K751" s="4" t="s">
        <v>49</v>
      </c>
      <c r="L751" s="8" t="e">
        <f>IF(#REF!=#REF!,IF(K751="Stroke",IF(K752="Stroke",IF((J752-J751)&lt;0,1000+J752-J751,J752-J751),""),""),"")</f>
        <v>#REF!</v>
      </c>
      <c r="M751" s="4" t="s">
        <v>21</v>
      </c>
      <c r="N751" s="4" t="s">
        <v>27</v>
      </c>
      <c r="O751" s="4">
        <v>97</v>
      </c>
      <c r="P751" s="8" t="e">
        <f>IF(#REF!=#REF!,IF(K751="Stroke",IF(K752="Stroke",IF(#REF!=#REF!,IF(Q751=Q752,IF((J752-J751)&lt;0,1000+J752-J751-O751,J752-J751-O751),""),""),""),""),"")</f>
        <v>#REF!</v>
      </c>
      <c r="Q751" s="4">
        <v>1</v>
      </c>
      <c r="R751" s="8" t="e">
        <f>IF(#REF!&lt;&gt;#REF!,COUNTIFS($K$112:$K$1378,$K$112,#REF!,#REF!),"")</f>
        <v>#REF!</v>
      </c>
      <c r="S751" s="8" t="e">
        <f>IF(AND(#REF!&lt;&gt;#REF!,#REF!=#REF!,M751="positive",M752="negative"),1,"")</f>
        <v>#REF!</v>
      </c>
      <c r="T751" s="8" t="e">
        <f>IF(AND(#REF!=#REF!,K:K="stroke",M:M="positive",S751&lt;&gt;"1"),1,"")</f>
        <v>#REF!</v>
      </c>
      <c r="U751" s="8" t="e">
        <f>IF((AND(R751&lt;&gt;"",W751&lt;&gt;1,K:K="stroke",M:M="negative",#REF!=#REF!)),IF(W751&lt;&gt;0,"",1),"")</f>
        <v>#REF!</v>
      </c>
      <c r="V751" s="8" t="e">
        <f t="shared" si="52"/>
        <v>#REF!</v>
      </c>
      <c r="W751" s="8" t="e">
        <f>IF(#REF!&lt;&gt;#REF!,COUNTIFS($K$112:$K$1378,"up",#REF!,#REF!),"")</f>
        <v>#REF!</v>
      </c>
      <c r="X751" s="8" t="e">
        <f>IF(#REF!&lt;&gt;#REF!,COUNTIFS($K$112:$K$1378,"SRS",#REF!,#REF!),"")</f>
        <v>#REF!</v>
      </c>
      <c r="Y751" s="8" t="e">
        <f>IF(R751&lt;&gt;"",IF(R751=1,"",COUNTIFS($O$112:$O$1378,"&gt;40",#REF!,#REF!)),"")</f>
        <v>#REF!</v>
      </c>
    </row>
    <row r="752" spans="1:34" x14ac:dyDescent="0.25">
      <c r="A752" s="7">
        <f t="shared" si="49"/>
        <v>56811</v>
      </c>
      <c r="B752" s="11" t="str">
        <f t="shared" si="50"/>
        <v>20171129154651</v>
      </c>
      <c r="C752" s="7" t="str">
        <f t="shared" si="51"/>
        <v>20171129</v>
      </c>
      <c r="D752" s="7">
        <v>2017</v>
      </c>
      <c r="E752" s="7">
        <v>11</v>
      </c>
      <c r="F752" s="7">
        <v>29</v>
      </c>
      <c r="G752" s="7">
        <v>15</v>
      </c>
      <c r="H752" s="7">
        <v>46</v>
      </c>
      <c r="I752" s="7">
        <v>51</v>
      </c>
      <c r="J752" s="7">
        <v>34</v>
      </c>
      <c r="K752" s="7" t="s">
        <v>44</v>
      </c>
      <c r="L752" s="7" t="e">
        <f>IF(#REF!=#REF!,IF(K752="Stroke",IF(K753="Stroke",IF((J753-J752)&lt;0,1000+J753-J752,J753-J752),""),""),"")</f>
        <v>#REF!</v>
      </c>
      <c r="M752" s="7" t="s">
        <v>21</v>
      </c>
      <c r="N752" s="7" t="s">
        <v>27</v>
      </c>
      <c r="O752" s="7">
        <v>341</v>
      </c>
      <c r="P752" s="7" t="e">
        <f>IF(#REF!=#REF!,IF(K752="Stroke",IF(K753="Stroke",IF(#REF!=#REF!,IF(Q752=Q753,IF((J753-J752)&lt;0,1000+J753-J752-O752,J753-J752-O752),""),""),""),""),"")</f>
        <v>#REF!</v>
      </c>
      <c r="Q752" s="7">
        <v>1</v>
      </c>
      <c r="R752" s="7" t="e">
        <f>IF(#REF!&lt;&gt;#REF!,COUNTIFS($K$112:$K$1378,$K$112,#REF!,#REF!),"")</f>
        <v>#REF!</v>
      </c>
      <c r="S752" s="7" t="e">
        <f>IF(AND(#REF!&lt;&gt;#REF!,#REF!=#REF!,M752="positive",M753="negative"),1,"")</f>
        <v>#REF!</v>
      </c>
      <c r="T752" s="7" t="e">
        <f>IF(AND(#REF!=#REF!,K:K="stroke",M:M="positive",S752&lt;&gt;"1"),1,"")</f>
        <v>#REF!</v>
      </c>
      <c r="U752" s="7" t="e">
        <f>IF((AND(R752&lt;&gt;"",W752&lt;&gt;1,K:K="stroke",M:M="negative",#REF!=#REF!)),IF(W752&lt;&gt;0,"",1),"")</f>
        <v>#REF!</v>
      </c>
      <c r="V752" s="7" t="e">
        <f t="shared" si="52"/>
        <v>#REF!</v>
      </c>
      <c r="W752" s="7" t="e">
        <f>IF(#REF!&lt;&gt;#REF!,COUNTIFS($K$112:$K$1378,"up",#REF!,#REF!),"")</f>
        <v>#REF!</v>
      </c>
      <c r="X752" s="7" t="e">
        <f>IF(#REF!&lt;&gt;#REF!,COUNTIFS($K$112:$K$1378,"SRS",#REF!,#REF!),"")</f>
        <v>#REF!</v>
      </c>
      <c r="Y752" s="7" t="e">
        <f>IF(R752&lt;&gt;"",IF(R752=1,"",COUNTIFS($O$112:$O$1378,"&gt;40",#REF!,#REF!)),"")</f>
        <v>#REF!</v>
      </c>
      <c r="Z752" s="7" t="s">
        <v>45</v>
      </c>
      <c r="AA752" s="7"/>
      <c r="AB752" s="7"/>
      <c r="AC752" s="7"/>
      <c r="AD752" s="7"/>
      <c r="AE752" s="7"/>
      <c r="AF752" s="7"/>
      <c r="AG752" s="7"/>
      <c r="AH752" s="7"/>
    </row>
    <row r="753" spans="1:34" x14ac:dyDescent="0.25">
      <c r="A753" s="4">
        <f t="shared" si="49"/>
        <v>56811</v>
      </c>
      <c r="B753" s="33" t="str">
        <f t="shared" si="50"/>
        <v>20171129154651</v>
      </c>
      <c r="C753" s="4" t="str">
        <f t="shared" si="51"/>
        <v>20171129</v>
      </c>
      <c r="D753" s="4">
        <v>2017</v>
      </c>
      <c r="E753" s="4">
        <v>11</v>
      </c>
      <c r="F753" s="4">
        <v>29</v>
      </c>
      <c r="G753" s="4">
        <v>15</v>
      </c>
      <c r="H753" s="4">
        <v>46</v>
      </c>
      <c r="I753" s="4">
        <v>51</v>
      </c>
      <c r="J753" s="4">
        <v>83</v>
      </c>
      <c r="K753" s="4" t="s">
        <v>44</v>
      </c>
      <c r="L753" s="8" t="e">
        <f>IF(#REF!=#REF!,IF(K753="Stroke",IF(K754="Stroke",IF((J754-J753)&lt;0,1000+J754-J753,J754-J753),""),""),"")</f>
        <v>#REF!</v>
      </c>
      <c r="M753" s="4" t="s">
        <v>21</v>
      </c>
      <c r="N753" s="4" t="s">
        <v>27</v>
      </c>
      <c r="O753" s="4">
        <v>485</v>
      </c>
      <c r="P753" s="8" t="e">
        <f>IF(#REF!=#REF!,IF(K753="Stroke",IF(K754="Stroke",IF(#REF!=#REF!,IF(Q753=Q754,IF((J754-J753)&lt;0,1000+J754-J753-O753,J754-J753-O753),""),""),""),""),"")</f>
        <v>#REF!</v>
      </c>
      <c r="Q753" s="4">
        <v>2</v>
      </c>
      <c r="R753" s="8" t="e">
        <f>IF(#REF!&lt;&gt;#REF!,COUNTIFS($K$112:$K$1378,$K$112,#REF!,#REF!),"")</f>
        <v>#REF!</v>
      </c>
      <c r="S753" s="8" t="e">
        <f>IF(AND(#REF!&lt;&gt;#REF!,#REF!=#REF!,M753="positive",M754="negative"),1,"")</f>
        <v>#REF!</v>
      </c>
      <c r="T753" s="8" t="e">
        <f>IF(AND(#REF!=#REF!,K:K="stroke",M:M="positive",S753&lt;&gt;"1"),1,"")</f>
        <v>#REF!</v>
      </c>
      <c r="U753" s="8" t="e">
        <f>IF((AND(R753&lt;&gt;"",W753&lt;&gt;1,K:K="stroke",M:M="negative",#REF!=#REF!)),IF(W753&lt;&gt;0,"",1),"")</f>
        <v>#REF!</v>
      </c>
      <c r="V753" s="8" t="e">
        <f t="shared" si="52"/>
        <v>#REF!</v>
      </c>
      <c r="W753" s="8" t="e">
        <f>IF(#REF!&lt;&gt;#REF!,COUNTIFS($K$112:$K$1378,"up",#REF!,#REF!),"")</f>
        <v>#REF!</v>
      </c>
      <c r="X753" s="8" t="e">
        <f>IF(#REF!&lt;&gt;#REF!,COUNTIFS($K$112:$K$1378,"SRS",#REF!,#REF!),"")</f>
        <v>#REF!</v>
      </c>
      <c r="Y753" s="8" t="e">
        <f>IF(R753&lt;&gt;"",IF(R753=1,"",COUNTIFS($O$112:$O$1378,"&gt;40",#REF!,#REF!)),"")</f>
        <v>#REF!</v>
      </c>
      <c r="Z753" s="4" t="s">
        <v>98</v>
      </c>
    </row>
    <row r="754" spans="1:34" s="7" customFormat="1" x14ac:dyDescent="0.25">
      <c r="A754" s="4">
        <f t="shared" si="49"/>
        <v>56811</v>
      </c>
      <c r="B754" s="33" t="str">
        <f t="shared" si="50"/>
        <v>20171129154651</v>
      </c>
      <c r="C754" s="4" t="str">
        <f t="shared" si="51"/>
        <v>20171129</v>
      </c>
      <c r="D754" s="4">
        <v>2017</v>
      </c>
      <c r="E754" s="4">
        <v>11</v>
      </c>
      <c r="F754" s="4">
        <v>29</v>
      </c>
      <c r="G754" s="4">
        <v>15</v>
      </c>
      <c r="H754" s="4">
        <v>46</v>
      </c>
      <c r="I754" s="4">
        <v>51</v>
      </c>
      <c r="J754" s="4">
        <v>238</v>
      </c>
      <c r="K754" s="32" t="s">
        <v>47</v>
      </c>
      <c r="L754" s="8" t="e">
        <f>IF(#REF!=#REF!,IF(K754="Stroke",IF(K755="Stroke",IF((J755-J754)&lt;0,1000+J755-J754,J755-J754),""),""),"")</f>
        <v>#REF!</v>
      </c>
      <c r="M754" s="4" t="s">
        <v>21</v>
      </c>
      <c r="N754" s="4" t="s">
        <v>27</v>
      </c>
      <c r="O754" s="4">
        <v>0</v>
      </c>
      <c r="P754" s="8" t="e">
        <f>IF(#REF!=#REF!,IF(K754="Stroke",IF(K755="Stroke",IF(#REF!=#REF!,IF(Q754=Q755,IF((J755-J754)&lt;0,1000+J755-J754-O754,J755-J754-O754),""),""),""),""),"")</f>
        <v>#REF!</v>
      </c>
      <c r="Q754" s="4">
        <v>2</v>
      </c>
      <c r="R754" s="8" t="e">
        <f>IF(#REF!&lt;&gt;#REF!,COUNTIFS($K$112:$K$1378,$K$112,#REF!,#REF!),"")</f>
        <v>#REF!</v>
      </c>
      <c r="S754" s="8" t="e">
        <f>IF(AND(#REF!&lt;&gt;#REF!,#REF!=#REF!,M754="positive",M755="negative"),1,"")</f>
        <v>#REF!</v>
      </c>
      <c r="T754" s="8" t="e">
        <f>IF(AND(#REF!=#REF!,K:K="stroke",M:M="positive",S754&lt;&gt;"1"),1,"")</f>
        <v>#REF!</v>
      </c>
      <c r="U754" s="8" t="e">
        <f>IF((AND(R754&lt;&gt;"",W754&lt;&gt;1,K:K="stroke",M:M="negative",#REF!=#REF!)),IF(W754&lt;&gt;0,"",1),"")</f>
        <v>#REF!</v>
      </c>
      <c r="V754" s="8" t="e">
        <f t="shared" si="52"/>
        <v>#REF!</v>
      </c>
      <c r="W754" s="8" t="e">
        <f>IF(#REF!&lt;&gt;#REF!,COUNTIFS($K$112:$K$1378,"up",#REF!,#REF!),"")</f>
        <v>#REF!</v>
      </c>
      <c r="X754" s="8" t="e">
        <f>IF(#REF!&lt;&gt;#REF!,COUNTIFS($K$112:$K$1378,"SRS",#REF!,#REF!),"")</f>
        <v>#REF!</v>
      </c>
      <c r="Y754" s="8" t="e">
        <f>IF(R754&lt;&gt;"",IF(R754=1,"",COUNTIFS($O$112:$O$1378,"&gt;40",#REF!,#REF!)),"")</f>
        <v>#REF!</v>
      </c>
      <c r="Z754" s="16"/>
      <c r="AA754" s="4"/>
      <c r="AB754" s="4"/>
      <c r="AC754" s="4"/>
      <c r="AD754" s="4"/>
      <c r="AE754" s="4"/>
      <c r="AF754" s="4"/>
      <c r="AG754" s="4"/>
      <c r="AH754" s="4"/>
    </row>
    <row r="755" spans="1:34" x14ac:dyDescent="0.25">
      <c r="A755" s="4">
        <f t="shared" si="49"/>
        <v>56811</v>
      </c>
      <c r="B755" s="33" t="str">
        <f t="shared" si="50"/>
        <v>20171129154651</v>
      </c>
      <c r="C755" s="4" t="str">
        <f t="shared" si="51"/>
        <v>20171129</v>
      </c>
      <c r="D755" s="4">
        <v>2017</v>
      </c>
      <c r="E755" s="4">
        <v>11</v>
      </c>
      <c r="F755" s="4">
        <v>29</v>
      </c>
      <c r="G755" s="4">
        <v>15</v>
      </c>
      <c r="H755" s="4">
        <v>46</v>
      </c>
      <c r="I755" s="4">
        <v>51</v>
      </c>
      <c r="J755" s="4">
        <v>267</v>
      </c>
      <c r="K755" s="32" t="s">
        <v>47</v>
      </c>
      <c r="L755" s="8" t="e">
        <f>IF(#REF!=#REF!,IF(K755="Stroke",IF(K756="Stroke",IF((J756-J755)&lt;0,1000+J756-J755,J756-J755),""),""),"")</f>
        <v>#REF!</v>
      </c>
      <c r="M755" s="4" t="s">
        <v>21</v>
      </c>
      <c r="N755" s="4" t="s">
        <v>27</v>
      </c>
      <c r="O755" s="4">
        <v>0</v>
      </c>
      <c r="P755" s="8" t="e">
        <f>IF(#REF!=#REF!,IF(K755="Stroke",IF(K756="Stroke",IF(#REF!=#REF!,IF(Q755=Q756,IF((J756-J755)&lt;0,1000+J756-J755-O755,J756-J755-O755),""),""),""),""),"")</f>
        <v>#REF!</v>
      </c>
      <c r="Q755" s="4">
        <v>2</v>
      </c>
      <c r="R755" s="8" t="e">
        <f>IF(#REF!&lt;&gt;#REF!,COUNTIFS($K$112:$K$1378,$K$112,#REF!,#REF!),"")</f>
        <v>#REF!</v>
      </c>
      <c r="S755" s="8" t="e">
        <f>IF(AND(#REF!&lt;&gt;#REF!,#REF!=#REF!,M755="positive",M756="negative"),1,"")</f>
        <v>#REF!</v>
      </c>
      <c r="T755" s="8" t="e">
        <f>IF(AND(#REF!=#REF!,K:K="stroke",M:M="positive",S755&lt;&gt;"1"),1,"")</f>
        <v>#REF!</v>
      </c>
      <c r="U755" s="8" t="e">
        <f>IF((AND(R755&lt;&gt;"",W755&lt;&gt;1,K:K="stroke",M:M="negative",#REF!=#REF!)),IF(W755&lt;&gt;0,"",1),"")</f>
        <v>#REF!</v>
      </c>
      <c r="V755" s="8" t="e">
        <f t="shared" si="52"/>
        <v>#REF!</v>
      </c>
      <c r="W755" s="8" t="e">
        <f>IF(#REF!&lt;&gt;#REF!,COUNTIFS($K$112:$K$1378,"up",#REF!,#REF!),"")</f>
        <v>#REF!</v>
      </c>
      <c r="X755" s="8" t="e">
        <f>IF(#REF!&lt;&gt;#REF!,COUNTIFS($K$112:$K$1378,"SRS",#REF!,#REF!),"")</f>
        <v>#REF!</v>
      </c>
      <c r="Y755" s="8" t="e">
        <f>IF(R755&lt;&gt;"",IF(R755=1,"",COUNTIFS($O$112:$O$1378,"&gt;40",#REF!,#REF!)),"")</f>
        <v>#REF!</v>
      </c>
      <c r="Z755" s="23" t="s">
        <v>99</v>
      </c>
    </row>
    <row r="756" spans="1:34" x14ac:dyDescent="0.25">
      <c r="A756" s="4">
        <f t="shared" si="49"/>
        <v>56811</v>
      </c>
      <c r="B756" s="33" t="str">
        <f t="shared" si="50"/>
        <v>20171129154651</v>
      </c>
      <c r="C756" s="4" t="str">
        <f t="shared" si="51"/>
        <v>20171129</v>
      </c>
      <c r="D756" s="4">
        <v>2017</v>
      </c>
      <c r="E756" s="4">
        <v>11</v>
      </c>
      <c r="F756" s="4">
        <v>29</v>
      </c>
      <c r="G756" s="4">
        <v>15</v>
      </c>
      <c r="H756" s="4">
        <v>46</v>
      </c>
      <c r="I756" s="4">
        <v>51</v>
      </c>
      <c r="J756" s="4">
        <v>286</v>
      </c>
      <c r="K756" s="32" t="s">
        <v>47</v>
      </c>
      <c r="L756" s="8" t="e">
        <f>IF(#REF!=#REF!,IF(K756="Stroke",IF(K757="Stroke",IF((J757-J756)&lt;0,1000+J757-J756,J757-J756),""),""),"")</f>
        <v>#REF!</v>
      </c>
      <c r="M756" s="4" t="s">
        <v>21</v>
      </c>
      <c r="N756" s="4" t="s">
        <v>27</v>
      </c>
      <c r="O756" s="4">
        <v>0</v>
      </c>
      <c r="P756" s="8" t="e">
        <f>IF(#REF!=#REF!,IF(K756="Stroke",IF(K757="Stroke",IF(#REF!=#REF!,IF(Q756=Q757,IF((J757-J756)&lt;0,1000+J757-J756-O756,J757-J756-O756),""),""),""),""),"")</f>
        <v>#REF!</v>
      </c>
      <c r="Q756" s="4">
        <v>2</v>
      </c>
      <c r="R756" s="8" t="e">
        <f>IF(#REF!&lt;&gt;#REF!,COUNTIFS($K$112:$K$1378,$K$112,#REF!,#REF!),"")</f>
        <v>#REF!</v>
      </c>
      <c r="S756" s="8" t="e">
        <f>IF(AND(#REF!&lt;&gt;#REF!,#REF!=#REF!,M756="positive",M757="negative"),1,"")</f>
        <v>#REF!</v>
      </c>
      <c r="T756" s="8" t="e">
        <f>IF(AND(#REF!=#REF!,K:K="stroke",M:M="positive",S756&lt;&gt;"1"),1,"")</f>
        <v>#REF!</v>
      </c>
      <c r="U756" s="8" t="e">
        <f>IF((AND(R756&lt;&gt;"",W756&lt;&gt;1,K:K="stroke",M:M="negative",#REF!=#REF!)),IF(W756&lt;&gt;0,"",1),"")</f>
        <v>#REF!</v>
      </c>
      <c r="V756" s="8" t="e">
        <f t="shared" si="52"/>
        <v>#REF!</v>
      </c>
      <c r="W756" s="8" t="e">
        <f>IF(#REF!&lt;&gt;#REF!,COUNTIFS($K$112:$K$1378,"up",#REF!,#REF!),"")</f>
        <v>#REF!</v>
      </c>
      <c r="X756" s="8" t="e">
        <f>IF(#REF!&lt;&gt;#REF!,COUNTIFS($K$112:$K$1378,"SRS",#REF!,#REF!),"")</f>
        <v>#REF!</v>
      </c>
      <c r="Y756" s="8" t="e">
        <f>IF(R756&lt;&gt;"",IF(R756=1,"",COUNTIFS($O$112:$O$1378,"&gt;40",#REF!,#REF!)),"")</f>
        <v>#REF!</v>
      </c>
      <c r="Z756" s="16"/>
    </row>
    <row r="757" spans="1:34" x14ac:dyDescent="0.25">
      <c r="A757" s="4">
        <f t="shared" si="49"/>
        <v>56811</v>
      </c>
      <c r="B757" s="33" t="str">
        <f t="shared" si="50"/>
        <v>20171129154651</v>
      </c>
      <c r="C757" s="4" t="str">
        <f t="shared" si="51"/>
        <v>20171129</v>
      </c>
      <c r="D757" s="4">
        <v>2017</v>
      </c>
      <c r="E757" s="4">
        <v>11</v>
      </c>
      <c r="F757" s="4">
        <v>29</v>
      </c>
      <c r="G757" s="4">
        <v>15</v>
      </c>
      <c r="H757" s="4">
        <v>46</v>
      </c>
      <c r="I757" s="4">
        <v>51</v>
      </c>
      <c r="J757" s="4">
        <v>299</v>
      </c>
      <c r="K757" s="32" t="s">
        <v>47</v>
      </c>
      <c r="L757" s="8" t="e">
        <f>IF(#REF!=#REF!,IF(K757="Stroke",IF(K758="Stroke",IF((J758-J757)&lt;0,1000+J758-J757,J758-J757),""),""),"")</f>
        <v>#REF!</v>
      </c>
      <c r="M757" s="4" t="s">
        <v>21</v>
      </c>
      <c r="N757" s="4" t="s">
        <v>27</v>
      </c>
      <c r="O757" s="4">
        <v>0</v>
      </c>
      <c r="P757" s="8" t="e">
        <f>IF(#REF!=#REF!,IF(K757="Stroke",IF(K758="Stroke",IF(#REF!=#REF!,IF(Q757=Q758,IF((J758-J757)&lt;0,1000+J758-J757-O757,J758-J757-O757),""),""),""),""),"")</f>
        <v>#REF!</v>
      </c>
      <c r="Q757" s="4">
        <v>2</v>
      </c>
      <c r="R757" s="8" t="e">
        <f>IF(#REF!&lt;&gt;#REF!,COUNTIFS($K$112:$K$1378,$K$112,#REF!,#REF!),"")</f>
        <v>#REF!</v>
      </c>
      <c r="S757" s="8" t="e">
        <f>IF(AND(#REF!&lt;&gt;#REF!,#REF!=#REF!,M757="positive",M758="negative"),1,"")</f>
        <v>#REF!</v>
      </c>
      <c r="T757" s="8" t="e">
        <f>IF(AND(#REF!=#REF!,K:K="stroke",M:M="positive",S757&lt;&gt;"1"),1,"")</f>
        <v>#REF!</v>
      </c>
      <c r="U757" s="8" t="e">
        <f>IF((AND(R757&lt;&gt;"",W757&lt;&gt;1,K:K="stroke",M:M="negative",#REF!=#REF!)),IF(W757&lt;&gt;0,"",1),"")</f>
        <v>#REF!</v>
      </c>
      <c r="V757" s="8" t="e">
        <f t="shared" si="52"/>
        <v>#REF!</v>
      </c>
      <c r="W757" s="8" t="e">
        <f>IF(#REF!&lt;&gt;#REF!,COUNTIFS($K$112:$K$1378,"up",#REF!,#REF!),"")</f>
        <v>#REF!</v>
      </c>
      <c r="X757" s="8" t="e">
        <f>IF(#REF!&lt;&gt;#REF!,COUNTIFS($K$112:$K$1378,"SRS",#REF!,#REF!),"")</f>
        <v>#REF!</v>
      </c>
      <c r="Y757" s="8" t="e">
        <f>IF(R757&lt;&gt;"",IF(R757=1,"",COUNTIFS($O$112:$O$1378,"&gt;40",#REF!,#REF!)),"")</f>
        <v>#REF!</v>
      </c>
      <c r="Z757" s="16"/>
    </row>
    <row r="758" spans="1:34" s="7" customFormat="1" x14ac:dyDescent="0.25">
      <c r="A758" s="4">
        <f t="shared" si="49"/>
        <v>56811</v>
      </c>
      <c r="B758" s="33" t="str">
        <f t="shared" si="50"/>
        <v>20171129154651</v>
      </c>
      <c r="C758" s="4" t="str">
        <f t="shared" si="51"/>
        <v>20171129</v>
      </c>
      <c r="D758" s="4">
        <v>2017</v>
      </c>
      <c r="E758" s="4">
        <v>11</v>
      </c>
      <c r="F758" s="4">
        <v>29</v>
      </c>
      <c r="G758" s="4">
        <v>15</v>
      </c>
      <c r="H758" s="4">
        <v>46</v>
      </c>
      <c r="I758" s="4">
        <v>51</v>
      </c>
      <c r="J758" s="4">
        <v>309</v>
      </c>
      <c r="K758" s="32" t="s">
        <v>47</v>
      </c>
      <c r="L758" s="8" t="e">
        <f>IF(#REF!=#REF!,IF(K758="Stroke",IF(K759="Stroke",IF((J759-J758)&lt;0,1000+J759-J758,J759-J758),""),""),"")</f>
        <v>#REF!</v>
      </c>
      <c r="M758" s="4" t="s">
        <v>21</v>
      </c>
      <c r="N758" s="4" t="s">
        <v>27</v>
      </c>
      <c r="O758" s="4">
        <v>0</v>
      </c>
      <c r="P758" s="8" t="e">
        <f>IF(#REF!=#REF!,IF(K758="Stroke",IF(K759="Stroke",IF(#REF!=#REF!,IF(Q758=Q759,IF((J759-J758)&lt;0,1000+J759-J758-O758,J759-J758-O758),""),""),""),""),"")</f>
        <v>#REF!</v>
      </c>
      <c r="Q758" s="4">
        <v>2</v>
      </c>
      <c r="R758" s="8" t="e">
        <f>IF(#REF!&lt;&gt;#REF!,COUNTIFS($K$112:$K$1378,$K$112,#REF!,#REF!),"")</f>
        <v>#REF!</v>
      </c>
      <c r="S758" s="8" t="e">
        <f>IF(AND(#REF!&lt;&gt;#REF!,#REF!=#REF!,M758="positive",M759="negative"),1,"")</f>
        <v>#REF!</v>
      </c>
      <c r="T758" s="8" t="e">
        <f>IF(AND(#REF!=#REF!,K:K="stroke",M:M="positive",S758&lt;&gt;"1"),1,"")</f>
        <v>#REF!</v>
      </c>
      <c r="U758" s="8" t="e">
        <f>IF((AND(R758&lt;&gt;"",W758&lt;&gt;1,K:K="stroke",M:M="negative",#REF!=#REF!)),IF(W758&lt;&gt;0,"",1),"")</f>
        <v>#REF!</v>
      </c>
      <c r="V758" s="8" t="e">
        <f t="shared" si="52"/>
        <v>#REF!</v>
      </c>
      <c r="W758" s="8" t="e">
        <f>IF(#REF!&lt;&gt;#REF!,COUNTIFS($K$112:$K$1378,"up",#REF!,#REF!),"")</f>
        <v>#REF!</v>
      </c>
      <c r="X758" s="8" t="e">
        <f>IF(#REF!&lt;&gt;#REF!,COUNTIFS($K$112:$K$1378,"SRS",#REF!,#REF!),"")</f>
        <v>#REF!</v>
      </c>
      <c r="Y758" s="8" t="e">
        <f>IF(R758&lt;&gt;"",IF(R758=1,"",COUNTIFS($O$112:$O$1378,"&gt;40",#REF!,#REF!)),"")</f>
        <v>#REF!</v>
      </c>
      <c r="Z758" s="16"/>
      <c r="AA758" s="4"/>
      <c r="AB758" s="4"/>
      <c r="AC758" s="4"/>
      <c r="AD758" s="4"/>
      <c r="AE758" s="4"/>
      <c r="AF758" s="4"/>
      <c r="AG758" s="4"/>
      <c r="AH758" s="4"/>
    </row>
    <row r="759" spans="1:34" x14ac:dyDescent="0.25">
      <c r="A759" s="4">
        <f t="shared" si="49"/>
        <v>56811</v>
      </c>
      <c r="B759" s="33" t="str">
        <f t="shared" si="50"/>
        <v>20171129154651</v>
      </c>
      <c r="C759" s="4" t="str">
        <f t="shared" si="51"/>
        <v>20171129</v>
      </c>
      <c r="D759" s="4">
        <v>2017</v>
      </c>
      <c r="E759" s="4">
        <v>11</v>
      </c>
      <c r="F759" s="4">
        <v>29</v>
      </c>
      <c r="G759" s="4">
        <v>15</v>
      </c>
      <c r="H759" s="4">
        <v>46</v>
      </c>
      <c r="I759" s="4">
        <v>51</v>
      </c>
      <c r="J759" s="4">
        <v>348</v>
      </c>
      <c r="K759" s="32" t="s">
        <v>47</v>
      </c>
      <c r="L759" s="8" t="e">
        <f>IF(#REF!=#REF!,IF(K759="Stroke",IF(K760="Stroke",IF((J760-J759)&lt;0,1000+J760-J759,J760-J759),""),""),"")</f>
        <v>#REF!</v>
      </c>
      <c r="M759" s="4" t="s">
        <v>21</v>
      </c>
      <c r="N759" s="4" t="s">
        <v>27</v>
      </c>
      <c r="O759" s="4">
        <v>0</v>
      </c>
      <c r="P759" s="8" t="e">
        <f>IF(#REF!=#REF!,IF(K759="Stroke",IF(K760="Stroke",IF(#REF!=#REF!,IF(Q759=Q760,IF((J760-J759)&lt;0,1000+J760-J759-O759,J760-J759-O759),""),""),""),""),"")</f>
        <v>#REF!</v>
      </c>
      <c r="Q759" s="4">
        <v>2</v>
      </c>
      <c r="R759" s="8" t="e">
        <f>IF(#REF!&lt;&gt;#REF!,COUNTIFS($K$112:$K$1378,$K$112,#REF!,#REF!),"")</f>
        <v>#REF!</v>
      </c>
      <c r="S759" s="8" t="e">
        <f>IF(AND(#REF!&lt;&gt;#REF!,#REF!=#REF!,M759="positive",M760="negative"),1,"")</f>
        <v>#REF!</v>
      </c>
      <c r="T759" s="8" t="e">
        <f>IF(AND(#REF!=#REF!,K:K="stroke",M:M="positive",S759&lt;&gt;"1"),1,"")</f>
        <v>#REF!</v>
      </c>
      <c r="U759" s="8" t="e">
        <f>IF((AND(R759&lt;&gt;"",W759&lt;&gt;1,K:K="stroke",M:M="negative",#REF!=#REF!)),IF(W759&lt;&gt;0,"",1),"")</f>
        <v>#REF!</v>
      </c>
      <c r="V759" s="8" t="e">
        <f t="shared" si="52"/>
        <v>#REF!</v>
      </c>
      <c r="W759" s="8" t="e">
        <f>IF(#REF!&lt;&gt;#REF!,COUNTIFS($K$112:$K$1378,"up",#REF!,#REF!),"")</f>
        <v>#REF!</v>
      </c>
      <c r="X759" s="8" t="e">
        <f>IF(#REF!&lt;&gt;#REF!,COUNTIFS($K$112:$K$1378,"SRS",#REF!,#REF!),"")</f>
        <v>#REF!</v>
      </c>
      <c r="Y759" s="8" t="e">
        <f>IF(R759&lt;&gt;"",IF(R759=1,"",COUNTIFS($O$112:$O$1378,"&gt;40",#REF!,#REF!)),"")</f>
        <v>#REF!</v>
      </c>
      <c r="Z759" s="16"/>
    </row>
    <row r="760" spans="1:34" x14ac:dyDescent="0.25">
      <c r="A760" s="4">
        <f t="shared" si="49"/>
        <v>56811</v>
      </c>
      <c r="B760" s="33" t="str">
        <f t="shared" si="50"/>
        <v>20171129154651</v>
      </c>
      <c r="C760" s="4" t="str">
        <f t="shared" si="51"/>
        <v>20171129</v>
      </c>
      <c r="D760" s="4">
        <v>2017</v>
      </c>
      <c r="E760" s="4">
        <v>11</v>
      </c>
      <c r="F760" s="4">
        <v>29</v>
      </c>
      <c r="G760" s="4">
        <v>15</v>
      </c>
      <c r="H760" s="4">
        <v>46</v>
      </c>
      <c r="I760" s="4">
        <v>51</v>
      </c>
      <c r="J760" s="4">
        <v>382</v>
      </c>
      <c r="K760" s="32" t="s">
        <v>47</v>
      </c>
      <c r="L760" s="8" t="e">
        <f>IF(#REF!=#REF!,IF(K760="Stroke",IF(K761="Stroke",IF((J761-J760)&lt;0,1000+J761-J760,J761-J760),""),""),"")</f>
        <v>#REF!</v>
      </c>
      <c r="M760" s="4" t="s">
        <v>21</v>
      </c>
      <c r="N760" s="4" t="s">
        <v>27</v>
      </c>
      <c r="O760" s="4">
        <v>0</v>
      </c>
      <c r="P760" s="8" t="e">
        <f>IF(#REF!=#REF!,IF(K760="Stroke",IF(K761="Stroke",IF(#REF!=#REF!,IF(Q760=Q761,IF((J761-J760)&lt;0,1000+J761-J760-O760,J761-J760-O760),""),""),""),""),"")</f>
        <v>#REF!</v>
      </c>
      <c r="Q760" s="4">
        <v>2</v>
      </c>
      <c r="R760" s="8" t="e">
        <f>IF(#REF!&lt;&gt;#REF!,COUNTIFS($K$112:$K$1378,$K$112,#REF!,#REF!),"")</f>
        <v>#REF!</v>
      </c>
      <c r="S760" s="8" t="e">
        <f>IF(AND(#REF!&lt;&gt;#REF!,#REF!=#REF!,M760="positive",M761="negative"),1,"")</f>
        <v>#REF!</v>
      </c>
      <c r="T760" s="8" t="e">
        <f>IF(AND(#REF!=#REF!,K:K="stroke",M:M="positive",S760&lt;&gt;"1"),1,"")</f>
        <v>#REF!</v>
      </c>
      <c r="U760" s="8" t="e">
        <f>IF((AND(R760&lt;&gt;"",W760&lt;&gt;1,K:K="stroke",M:M="negative",#REF!=#REF!)),IF(W760&lt;&gt;0,"",1),"")</f>
        <v>#REF!</v>
      </c>
      <c r="V760" s="8" t="e">
        <f t="shared" si="52"/>
        <v>#REF!</v>
      </c>
      <c r="W760" s="8" t="e">
        <f>IF(#REF!&lt;&gt;#REF!,COUNTIFS($K$112:$K$1378,"up",#REF!,#REF!),"")</f>
        <v>#REF!</v>
      </c>
      <c r="X760" s="8" t="e">
        <f>IF(#REF!&lt;&gt;#REF!,COUNTIFS($K$112:$K$1378,"SRS",#REF!,#REF!),"")</f>
        <v>#REF!</v>
      </c>
      <c r="Y760" s="8" t="e">
        <f>IF(R760&lt;&gt;"",IF(R760=1,"",COUNTIFS($O$112:$O$1378,"&gt;40",#REF!,#REF!)),"")</f>
        <v>#REF!</v>
      </c>
      <c r="Z760" s="16"/>
    </row>
    <row r="761" spans="1:34" x14ac:dyDescent="0.25">
      <c r="A761" s="4">
        <f t="shared" si="49"/>
        <v>56811</v>
      </c>
      <c r="B761" s="33" t="str">
        <f t="shared" si="50"/>
        <v>20171129154651</v>
      </c>
      <c r="C761" s="4" t="str">
        <f t="shared" si="51"/>
        <v>20171129</v>
      </c>
      <c r="D761" s="4">
        <v>2017</v>
      </c>
      <c r="E761" s="4">
        <v>11</v>
      </c>
      <c r="F761" s="4">
        <v>29</v>
      </c>
      <c r="G761" s="4">
        <v>15</v>
      </c>
      <c r="H761" s="4">
        <v>46</v>
      </c>
      <c r="I761" s="4">
        <v>51</v>
      </c>
      <c r="J761" s="4">
        <v>415</v>
      </c>
      <c r="K761" s="32" t="s">
        <v>47</v>
      </c>
      <c r="L761" s="8" t="e">
        <f>IF(#REF!=#REF!,IF(K761="Stroke",IF(K762="Stroke",IF((J762-J761)&lt;0,1000+J762-J761,J762-J761),""),""),"")</f>
        <v>#REF!</v>
      </c>
      <c r="M761" s="4" t="s">
        <v>21</v>
      </c>
      <c r="N761" s="4" t="s">
        <v>27</v>
      </c>
      <c r="O761" s="4">
        <v>0</v>
      </c>
      <c r="P761" s="8" t="e">
        <f>IF(#REF!=#REF!,IF(K761="Stroke",IF(K762="Stroke",IF(#REF!=#REF!,IF(Q761=Q762,IF((J762-J761)&lt;0,1000+J762-J761-O761,J762-J761-O761),""),""),""),""),"")</f>
        <v>#REF!</v>
      </c>
      <c r="Q761" s="4">
        <v>2</v>
      </c>
      <c r="R761" s="8" t="e">
        <f>IF(#REF!&lt;&gt;#REF!,COUNTIFS($K$112:$K$1378,$K$112,#REF!,#REF!),"")</f>
        <v>#REF!</v>
      </c>
      <c r="S761" s="8" t="e">
        <f>IF(AND(#REF!&lt;&gt;#REF!,#REF!=#REF!,M761="positive",M762="negative"),1,"")</f>
        <v>#REF!</v>
      </c>
      <c r="T761" s="8" t="e">
        <f>IF(AND(#REF!=#REF!,K:K="stroke",M:M="positive",S761&lt;&gt;"1"),1,"")</f>
        <v>#REF!</v>
      </c>
      <c r="U761" s="8" t="e">
        <f>IF((AND(R761&lt;&gt;"",W761&lt;&gt;1,K:K="stroke",M:M="negative",#REF!=#REF!)),IF(W761&lt;&gt;0,"",1),"")</f>
        <v>#REF!</v>
      </c>
      <c r="V761" s="8" t="e">
        <f t="shared" si="52"/>
        <v>#REF!</v>
      </c>
      <c r="W761" s="8" t="e">
        <f>IF(#REF!&lt;&gt;#REF!,COUNTIFS($K$112:$K$1378,"up",#REF!,#REF!),"")</f>
        <v>#REF!</v>
      </c>
      <c r="X761" s="8" t="e">
        <f>IF(#REF!&lt;&gt;#REF!,COUNTIFS($K$112:$K$1378,"SRS",#REF!,#REF!),"")</f>
        <v>#REF!</v>
      </c>
      <c r="Y761" s="8" t="e">
        <f>IF(R761&lt;&gt;"",IF(R761=1,"",COUNTIFS($O$112:$O$1378,"&gt;40",#REF!,#REF!)),"")</f>
        <v>#REF!</v>
      </c>
      <c r="Z761" s="16"/>
    </row>
    <row r="762" spans="1:34" x14ac:dyDescent="0.25">
      <c r="A762" s="4">
        <f t="shared" si="49"/>
        <v>56811</v>
      </c>
      <c r="B762" s="33" t="str">
        <f t="shared" si="50"/>
        <v>20171129154651</v>
      </c>
      <c r="C762" s="4" t="str">
        <f t="shared" si="51"/>
        <v>20171129</v>
      </c>
      <c r="D762" s="4">
        <v>2017</v>
      </c>
      <c r="E762" s="4">
        <v>11</v>
      </c>
      <c r="F762" s="4">
        <v>29</v>
      </c>
      <c r="G762" s="4">
        <v>15</v>
      </c>
      <c r="H762" s="4">
        <v>46</v>
      </c>
      <c r="I762" s="4">
        <v>51</v>
      </c>
      <c r="J762" s="4">
        <v>436</v>
      </c>
      <c r="K762" s="32" t="s">
        <v>47</v>
      </c>
      <c r="L762" s="8" t="e">
        <f>IF(#REF!=#REF!,IF(K762="Stroke",IF(K763="Stroke",IF((J763-J762)&lt;0,1000+J763-J762,J763-J762),""),""),"")</f>
        <v>#REF!</v>
      </c>
      <c r="M762" s="4" t="s">
        <v>21</v>
      </c>
      <c r="N762" s="4" t="s">
        <v>27</v>
      </c>
      <c r="O762" s="4">
        <v>0</v>
      </c>
      <c r="P762" s="8" t="e">
        <f>IF(#REF!=#REF!,IF(K762="Stroke",IF(K763="Stroke",IF(#REF!=#REF!,IF(Q762=Q763,IF((J763-J762)&lt;0,1000+J763-J762-O762,J763-J762-O762),""),""),""),""),"")</f>
        <v>#REF!</v>
      </c>
      <c r="Q762" s="4">
        <v>2</v>
      </c>
      <c r="R762" s="8" t="e">
        <f>IF(#REF!&lt;&gt;#REF!,COUNTIFS($K$112:$K$1378,$K$112,#REF!,#REF!),"")</f>
        <v>#REF!</v>
      </c>
      <c r="S762" s="8" t="e">
        <f>IF(AND(#REF!&lt;&gt;#REF!,#REF!=#REF!,M762="positive",M763="negative"),1,"")</f>
        <v>#REF!</v>
      </c>
      <c r="T762" s="8" t="e">
        <f>IF(AND(#REF!=#REF!,K:K="stroke",M:M="positive",S762&lt;&gt;"1"),1,"")</f>
        <v>#REF!</v>
      </c>
      <c r="U762" s="8" t="e">
        <f>IF((AND(R762&lt;&gt;"",W762&lt;&gt;1,K:K="stroke",M:M="negative",#REF!=#REF!)),IF(W762&lt;&gt;0,"",1),"")</f>
        <v>#REF!</v>
      </c>
      <c r="V762" s="8" t="e">
        <f t="shared" si="52"/>
        <v>#REF!</v>
      </c>
      <c r="W762" s="8" t="e">
        <f>IF(#REF!&lt;&gt;#REF!,COUNTIFS($K$112:$K$1378,"up",#REF!,#REF!),"")</f>
        <v>#REF!</v>
      </c>
      <c r="X762" s="8" t="e">
        <f>IF(#REF!&lt;&gt;#REF!,COUNTIFS($K$112:$K$1378,"SRS",#REF!,#REF!),"")</f>
        <v>#REF!</v>
      </c>
      <c r="Y762" s="8" t="e">
        <f>IF(R762&lt;&gt;"",IF(R762=1,"",COUNTIFS($O$112:$O$1378,"&gt;40",#REF!,#REF!)),"")</f>
        <v>#REF!</v>
      </c>
      <c r="Z762" s="16"/>
    </row>
    <row r="763" spans="1:34" x14ac:dyDescent="0.25">
      <c r="A763" s="4">
        <f t="shared" si="49"/>
        <v>56811</v>
      </c>
      <c r="B763" s="33" t="str">
        <f t="shared" si="50"/>
        <v>20171129154651</v>
      </c>
      <c r="C763" s="4" t="str">
        <f t="shared" si="51"/>
        <v>20171129</v>
      </c>
      <c r="D763" s="4">
        <v>2017</v>
      </c>
      <c r="E763" s="4">
        <v>11</v>
      </c>
      <c r="F763" s="4">
        <v>29</v>
      </c>
      <c r="G763" s="4">
        <v>15</v>
      </c>
      <c r="H763" s="4">
        <v>46</v>
      </c>
      <c r="I763" s="4">
        <v>51</v>
      </c>
      <c r="J763" s="4">
        <v>467</v>
      </c>
      <c r="K763" s="32" t="s">
        <v>47</v>
      </c>
      <c r="L763" s="8" t="e">
        <f>IF(#REF!=#REF!,IF(K763="Stroke",IF(K764="Stroke",IF((J764-J763)&lt;0,1000+J764-J763,J764-J763),""),""),"")</f>
        <v>#REF!</v>
      </c>
      <c r="M763" s="4" t="s">
        <v>21</v>
      </c>
      <c r="N763" s="4" t="s">
        <v>27</v>
      </c>
      <c r="O763" s="4">
        <v>0</v>
      </c>
      <c r="P763" s="8" t="e">
        <f>IF(#REF!=#REF!,IF(K763="Stroke",IF(K764="Stroke",IF(#REF!=#REF!,IF(Q763=Q764,IF((J764-J763)&lt;0,1000+J764-J763-O763,J764-J763-O763),""),""),""),""),"")</f>
        <v>#REF!</v>
      </c>
      <c r="Q763" s="4">
        <v>2</v>
      </c>
      <c r="R763" s="8" t="e">
        <f>IF(#REF!&lt;&gt;#REF!,COUNTIFS($K$112:$K$1378,$K$112,#REF!,#REF!),"")</f>
        <v>#REF!</v>
      </c>
      <c r="S763" s="8" t="e">
        <f>IF(AND(#REF!&lt;&gt;#REF!,#REF!=#REF!,M763="positive",M764="negative"),1,"")</f>
        <v>#REF!</v>
      </c>
      <c r="T763" s="8" t="e">
        <f>IF(AND(#REF!=#REF!,K:K="stroke",M:M="positive",S763&lt;&gt;"1"),1,"")</f>
        <v>#REF!</v>
      </c>
      <c r="U763" s="8" t="e">
        <f>IF((AND(R763&lt;&gt;"",W763&lt;&gt;1,K:K="stroke",M:M="negative",#REF!=#REF!)),IF(W763&lt;&gt;0,"",1),"")</f>
        <v>#REF!</v>
      </c>
      <c r="V763" s="8" t="e">
        <f t="shared" si="52"/>
        <v>#REF!</v>
      </c>
      <c r="W763" s="8" t="e">
        <f>IF(#REF!&lt;&gt;#REF!,COUNTIFS($K$112:$K$1378,"up",#REF!,#REF!),"")</f>
        <v>#REF!</v>
      </c>
      <c r="X763" s="8" t="e">
        <f>IF(#REF!&lt;&gt;#REF!,COUNTIFS($K$112:$K$1378,"SRS",#REF!,#REF!),"")</f>
        <v>#REF!</v>
      </c>
      <c r="Y763" s="8" t="e">
        <f>IF(R763&lt;&gt;"",IF(R763=1,"",COUNTIFS($O$112:$O$1378,"&gt;40",#REF!,#REF!)),"")</f>
        <v>#REF!</v>
      </c>
      <c r="Z763" s="16"/>
    </row>
    <row r="764" spans="1:34" x14ac:dyDescent="0.25">
      <c r="A764" s="4">
        <f t="shared" si="49"/>
        <v>56811</v>
      </c>
      <c r="B764" s="33" t="str">
        <f t="shared" si="50"/>
        <v>20171129154651</v>
      </c>
      <c r="C764" s="4" t="str">
        <f t="shared" si="51"/>
        <v>20171129</v>
      </c>
      <c r="D764" s="4">
        <v>2017</v>
      </c>
      <c r="E764" s="4">
        <v>11</v>
      </c>
      <c r="F764" s="4">
        <v>29</v>
      </c>
      <c r="G764" s="4">
        <v>15</v>
      </c>
      <c r="H764" s="4">
        <v>46</v>
      </c>
      <c r="I764" s="4">
        <v>51</v>
      </c>
      <c r="J764" s="4">
        <v>607</v>
      </c>
      <c r="K764" s="4" t="s">
        <v>49</v>
      </c>
      <c r="L764" s="8" t="e">
        <f>IF(#REF!=#REF!,IF(K764="Stroke",IF(K765="Stroke",IF((J765-J764)&lt;0,1000+J765-J764,J765-J764),""),""),"")</f>
        <v>#REF!</v>
      </c>
      <c r="M764" s="4" t="s">
        <v>21</v>
      </c>
      <c r="N764" s="4" t="s">
        <v>27</v>
      </c>
      <c r="O764" s="4">
        <v>6</v>
      </c>
      <c r="P764" s="8" t="e">
        <f>IF(#REF!=#REF!,IF(K764="Stroke",IF(K765="Stroke",IF(#REF!=#REF!,IF(Q764=Q765,IF((J765-J764)&lt;0,1000+J765-J764-O764,J765-J764-O764),""),""),""),""),"")</f>
        <v>#REF!</v>
      </c>
      <c r="Q764" s="4">
        <v>2</v>
      </c>
      <c r="R764" s="8" t="e">
        <f>IF(#REF!&lt;&gt;#REF!,COUNTIFS($K$112:$K$1378,$K$112,#REF!,#REF!),"")</f>
        <v>#REF!</v>
      </c>
      <c r="S764" s="8" t="e">
        <f>IF(AND(#REF!&lt;&gt;#REF!,#REF!=#REF!,M764="positive",M765="negative"),1,"")</f>
        <v>#REF!</v>
      </c>
      <c r="T764" s="8" t="e">
        <f>IF(AND(#REF!=#REF!,K:K="stroke",M:M="positive",S764&lt;&gt;"1"),1,"")</f>
        <v>#REF!</v>
      </c>
      <c r="U764" s="8" t="e">
        <f>IF((AND(R764&lt;&gt;"",W764&lt;&gt;1,K:K="stroke",M:M="negative",#REF!=#REF!)),IF(W764&lt;&gt;0,"",1),"")</f>
        <v>#REF!</v>
      </c>
      <c r="V764" s="8" t="e">
        <f t="shared" si="52"/>
        <v>#REF!</v>
      </c>
      <c r="W764" s="8" t="e">
        <f>IF(#REF!&lt;&gt;#REF!,COUNTIFS($K$112:$K$1378,"up",#REF!,#REF!),"")</f>
        <v>#REF!</v>
      </c>
      <c r="X764" s="8" t="e">
        <f>IF(#REF!&lt;&gt;#REF!,COUNTIFS($K$112:$K$1378,"SRS",#REF!,#REF!),"")</f>
        <v>#REF!</v>
      </c>
      <c r="Y764" s="8" t="e">
        <f>IF(R764&lt;&gt;"",IF(R764=1,"",COUNTIFS($O$112:$O$1378,"&gt;40",#REF!,#REF!)),"")</f>
        <v>#REF!</v>
      </c>
    </row>
    <row r="765" spans="1:34" x14ac:dyDescent="0.25">
      <c r="A765" s="4">
        <f t="shared" si="49"/>
        <v>56811</v>
      </c>
      <c r="B765" s="33" t="str">
        <f t="shared" si="50"/>
        <v>20171129154651</v>
      </c>
      <c r="C765" s="4" t="str">
        <f t="shared" si="51"/>
        <v>20171129</v>
      </c>
      <c r="D765" s="4">
        <v>2017</v>
      </c>
      <c r="E765" s="4">
        <v>11</v>
      </c>
      <c r="F765" s="4">
        <v>29</v>
      </c>
      <c r="G765" s="4">
        <v>15</v>
      </c>
      <c r="H765" s="4">
        <v>46</v>
      </c>
      <c r="I765" s="4">
        <v>51</v>
      </c>
      <c r="J765" s="4">
        <v>637</v>
      </c>
      <c r="K765" s="4" t="s">
        <v>49</v>
      </c>
      <c r="L765" s="8" t="e">
        <f>IF(#REF!=#REF!,IF(K765="Stroke",IF(K766="Stroke",IF((J766-J765)&lt;0,1000+J766-J765,J766-J765),""),""),"")</f>
        <v>#REF!</v>
      </c>
      <c r="M765" s="4" t="s">
        <v>21</v>
      </c>
      <c r="N765" s="4" t="s">
        <v>27</v>
      </c>
      <c r="O765" s="4">
        <v>1</v>
      </c>
      <c r="P765" s="8" t="e">
        <f>IF(#REF!=#REF!,IF(K765="Stroke",IF(K766="Stroke",IF(#REF!=#REF!,IF(Q765=Q766,IF((J766-J765)&lt;0,1000+J766-J765-O765,J766-J765-O765),""),""),""),""),"")</f>
        <v>#REF!</v>
      </c>
      <c r="Q765" s="4">
        <v>2</v>
      </c>
      <c r="R765" s="8" t="e">
        <f>IF(#REF!&lt;&gt;#REF!,COUNTIFS($K$112:$K$1378,$K$112,#REF!,#REF!),"")</f>
        <v>#REF!</v>
      </c>
      <c r="S765" s="8" t="e">
        <f>IF(AND(#REF!&lt;&gt;#REF!,#REF!=#REF!,M765="positive",M766="negative"),1,"")</f>
        <v>#REF!</v>
      </c>
      <c r="T765" s="8" t="e">
        <f>IF(AND(#REF!=#REF!,K:K="stroke",M:M="positive",S765&lt;&gt;"1"),1,"")</f>
        <v>#REF!</v>
      </c>
      <c r="U765" s="8" t="e">
        <f>IF((AND(R765&lt;&gt;"",W765&lt;&gt;1,K:K="stroke",M:M="negative",#REF!=#REF!)),IF(W765&lt;&gt;0,"",1),"")</f>
        <v>#REF!</v>
      </c>
      <c r="V765" s="8" t="e">
        <f t="shared" si="52"/>
        <v>#REF!</v>
      </c>
      <c r="W765" s="8" t="e">
        <f>IF(#REF!&lt;&gt;#REF!,COUNTIFS($K$112:$K$1378,"up",#REF!,#REF!),"")</f>
        <v>#REF!</v>
      </c>
      <c r="X765" s="8" t="e">
        <f>IF(#REF!&lt;&gt;#REF!,COUNTIFS($K$112:$K$1378,"SRS",#REF!,#REF!),"")</f>
        <v>#REF!</v>
      </c>
      <c r="Y765" s="8" t="e">
        <f>IF(R765&lt;&gt;"",IF(R765=1,"",COUNTIFS($O$112:$O$1378,"&gt;40",#REF!,#REF!)),"")</f>
        <v>#REF!</v>
      </c>
    </row>
    <row r="766" spans="1:34" x14ac:dyDescent="0.25">
      <c r="A766" s="4">
        <f t="shared" si="49"/>
        <v>56811</v>
      </c>
      <c r="B766" s="33" t="str">
        <f t="shared" si="50"/>
        <v>20171129154651</v>
      </c>
      <c r="C766" s="4" t="str">
        <f t="shared" si="51"/>
        <v>20171129</v>
      </c>
      <c r="D766" s="4">
        <v>2017</v>
      </c>
      <c r="E766" s="4">
        <v>11</v>
      </c>
      <c r="F766" s="4">
        <v>29</v>
      </c>
      <c r="G766" s="4">
        <v>15</v>
      </c>
      <c r="H766" s="4">
        <v>46</v>
      </c>
      <c r="I766" s="4">
        <v>51</v>
      </c>
      <c r="J766" s="4">
        <v>678</v>
      </c>
      <c r="K766" s="4" t="s">
        <v>49</v>
      </c>
      <c r="L766" s="8" t="e">
        <f>IF(#REF!=#REF!,IF(K766="Stroke",IF(K767="Stroke",IF((J767-J766)&lt;0,1000+J767-J766,J767-J766),""),""),"")</f>
        <v>#REF!</v>
      </c>
      <c r="M766" s="4" t="s">
        <v>21</v>
      </c>
      <c r="N766" s="4" t="s">
        <v>27</v>
      </c>
      <c r="O766" s="4">
        <v>6</v>
      </c>
      <c r="P766" s="8" t="e">
        <f>IF(#REF!=#REF!,IF(K766="Stroke",IF(K767="Stroke",IF(#REF!=#REF!,IF(Q766=Q767,IF((J767-J766)&lt;0,1000+J767-J766-O766,J767-J766-O766),""),""),""),""),"")</f>
        <v>#REF!</v>
      </c>
      <c r="Q766" s="4">
        <v>2</v>
      </c>
      <c r="R766" s="8" t="e">
        <f>IF(#REF!&lt;&gt;#REF!,COUNTIFS($K$112:$K$1378,$K$112,#REF!,#REF!),"")</f>
        <v>#REF!</v>
      </c>
      <c r="S766" s="8" t="e">
        <f>IF(AND(#REF!&lt;&gt;#REF!,#REF!=#REF!,M766="positive",M767="negative"),1,"")</f>
        <v>#REF!</v>
      </c>
      <c r="T766" s="8" t="e">
        <f>IF(AND(#REF!=#REF!,K:K="stroke",M:M="positive",S766&lt;&gt;"1"),1,"")</f>
        <v>#REF!</v>
      </c>
      <c r="U766" s="8" t="e">
        <f>IF((AND(R766&lt;&gt;"",W766&lt;&gt;1,K:K="stroke",M:M="negative",#REF!=#REF!)),IF(W766&lt;&gt;0,"",1),"")</f>
        <v>#REF!</v>
      </c>
      <c r="V766" s="8" t="e">
        <f t="shared" si="52"/>
        <v>#REF!</v>
      </c>
      <c r="W766" s="8" t="e">
        <f>IF(#REF!&lt;&gt;#REF!,COUNTIFS($K$112:$K$1378,"up",#REF!,#REF!),"")</f>
        <v>#REF!</v>
      </c>
      <c r="X766" s="8" t="e">
        <f>IF(#REF!&lt;&gt;#REF!,COUNTIFS($K$112:$K$1378,"SRS",#REF!,#REF!),"")</f>
        <v>#REF!</v>
      </c>
      <c r="Y766" s="8" t="e">
        <f>IF(R766&lt;&gt;"",IF(R766=1,"",COUNTIFS($O$112:$O$1378,"&gt;40",#REF!,#REF!)),"")</f>
        <v>#REF!</v>
      </c>
    </row>
    <row r="767" spans="1:34" x14ac:dyDescent="0.25">
      <c r="A767" s="4">
        <f t="shared" si="49"/>
        <v>56811</v>
      </c>
      <c r="B767" s="33" t="str">
        <f t="shared" si="50"/>
        <v>20171129154651</v>
      </c>
      <c r="C767" s="4" t="str">
        <f t="shared" si="51"/>
        <v>20171129</v>
      </c>
      <c r="D767" s="4">
        <v>2017</v>
      </c>
      <c r="E767" s="4">
        <v>11</v>
      </c>
      <c r="F767" s="4">
        <v>29</v>
      </c>
      <c r="G767" s="4">
        <v>15</v>
      </c>
      <c r="H767" s="4">
        <v>46</v>
      </c>
      <c r="I767" s="4">
        <v>51</v>
      </c>
      <c r="J767" s="4">
        <v>708</v>
      </c>
      <c r="K767" s="4" t="s">
        <v>49</v>
      </c>
      <c r="L767" s="8" t="e">
        <f>IF(#REF!=#REF!,IF(K767="Stroke",IF(K768="Stroke",IF((J768-J767)&lt;0,1000+J768-J767,J768-J767),""),""),"")</f>
        <v>#REF!</v>
      </c>
      <c r="M767" s="4" t="s">
        <v>21</v>
      </c>
      <c r="N767" s="4" t="s">
        <v>27</v>
      </c>
      <c r="O767" s="4">
        <v>28</v>
      </c>
      <c r="P767" s="8" t="e">
        <f>IF(#REF!=#REF!,IF(K767="Stroke",IF(K768="Stroke",IF(#REF!=#REF!,IF(Q767=Q768,IF((J768-J767)&lt;0,1000+J768-J767-O767,J768-J767-O767),""),""),""),""),"")</f>
        <v>#REF!</v>
      </c>
      <c r="Q767" s="4">
        <v>2</v>
      </c>
      <c r="R767" s="8" t="e">
        <f>IF(#REF!&lt;&gt;#REF!,COUNTIFS($K$112:$K$1378,$K$112,#REF!,#REF!),"")</f>
        <v>#REF!</v>
      </c>
      <c r="S767" s="8" t="e">
        <f>IF(AND(#REF!&lt;&gt;#REF!,#REF!=#REF!,M767="positive",M768="negative"),1,"")</f>
        <v>#REF!</v>
      </c>
      <c r="T767" s="8" t="e">
        <f>IF(AND(#REF!=#REF!,K:K="stroke",M:M="positive",S767&lt;&gt;"1"),1,"")</f>
        <v>#REF!</v>
      </c>
      <c r="U767" s="8" t="e">
        <f>IF((AND(R767&lt;&gt;"",W767&lt;&gt;1,K:K="stroke",M:M="negative",#REF!=#REF!)),IF(W767&lt;&gt;0,"",1),"")</f>
        <v>#REF!</v>
      </c>
      <c r="V767" s="8" t="e">
        <f t="shared" si="52"/>
        <v>#REF!</v>
      </c>
      <c r="W767" s="8" t="e">
        <f>IF(#REF!&lt;&gt;#REF!,COUNTIFS($K$112:$K$1378,"up",#REF!,#REF!),"")</f>
        <v>#REF!</v>
      </c>
      <c r="X767" s="8" t="e">
        <f>IF(#REF!&lt;&gt;#REF!,COUNTIFS($K$112:$K$1378,"SRS",#REF!,#REF!),"")</f>
        <v>#REF!</v>
      </c>
      <c r="Y767" s="8" t="e">
        <f>IF(R767&lt;&gt;"",IF(R767=1,"",COUNTIFS($O$112:$O$1378,"&gt;40",#REF!,#REF!)),"")</f>
        <v>#REF!</v>
      </c>
    </row>
    <row r="768" spans="1:34" x14ac:dyDescent="0.25">
      <c r="A768" s="4">
        <f t="shared" si="49"/>
        <v>56811</v>
      </c>
      <c r="B768" s="33" t="str">
        <f t="shared" si="50"/>
        <v>20171129154651</v>
      </c>
      <c r="C768" s="4" t="str">
        <f t="shared" si="51"/>
        <v>20171129</v>
      </c>
      <c r="D768" s="4">
        <v>2017</v>
      </c>
      <c r="E768" s="4">
        <v>11</v>
      </c>
      <c r="F768" s="4">
        <v>29</v>
      </c>
      <c r="G768" s="4">
        <v>15</v>
      </c>
      <c r="H768" s="4">
        <v>46</v>
      </c>
      <c r="I768" s="4">
        <v>51</v>
      </c>
      <c r="J768" s="4">
        <v>826</v>
      </c>
      <c r="K768" s="4" t="s">
        <v>49</v>
      </c>
      <c r="L768" s="8" t="e">
        <f>IF(#REF!=#REF!,IF(K768="Stroke",IF(K769="Stroke",IF((J769-J768)&lt;0,1000+J769-J768,J769-J768),""),""),"")</f>
        <v>#REF!</v>
      </c>
      <c r="M768" s="4" t="s">
        <v>21</v>
      </c>
      <c r="N768" s="4" t="s">
        <v>27</v>
      </c>
      <c r="O768" s="4">
        <v>1</v>
      </c>
      <c r="P768" s="8" t="e">
        <f>IF(#REF!=#REF!,IF(K768="Stroke",IF(K769="Stroke",IF(#REF!=#REF!,IF(Q768=Q769,IF((J769-J768)&lt;0,1000+J769-J768-O768,J769-J768-O768),""),""),""),""),"")</f>
        <v>#REF!</v>
      </c>
      <c r="Q768" s="4">
        <v>2</v>
      </c>
      <c r="R768" s="8" t="e">
        <f>IF(#REF!&lt;&gt;#REF!,COUNTIFS($K$112:$K$1378,$K$112,#REF!,#REF!),"")</f>
        <v>#REF!</v>
      </c>
      <c r="S768" s="8" t="e">
        <f>IF(AND(#REF!&lt;&gt;#REF!,#REF!=#REF!,M768="positive",M769="negative"),1,"")</f>
        <v>#REF!</v>
      </c>
      <c r="T768" s="8" t="e">
        <f>IF(AND(#REF!=#REF!,K:K="stroke",M:M="positive",S768&lt;&gt;"1"),1,"")</f>
        <v>#REF!</v>
      </c>
      <c r="U768" s="8" t="e">
        <f>IF((AND(R768&lt;&gt;"",W768&lt;&gt;1,K:K="stroke",M:M="negative",#REF!=#REF!)),IF(W768&lt;&gt;0,"",1),"")</f>
        <v>#REF!</v>
      </c>
      <c r="V768" s="8" t="e">
        <f t="shared" si="52"/>
        <v>#REF!</v>
      </c>
      <c r="W768" s="8" t="e">
        <f>IF(#REF!&lt;&gt;#REF!,COUNTIFS($K$112:$K$1378,"up",#REF!,#REF!),"")</f>
        <v>#REF!</v>
      </c>
      <c r="X768" s="8" t="e">
        <f>IF(#REF!&lt;&gt;#REF!,COUNTIFS($K$112:$K$1378,"SRS",#REF!,#REF!),"")</f>
        <v>#REF!</v>
      </c>
      <c r="Y768" s="8" t="e">
        <f>IF(R768&lt;&gt;"",IF(R768=1,"",COUNTIFS($O$112:$O$1378,"&gt;40",#REF!,#REF!)),"")</f>
        <v>#REF!</v>
      </c>
    </row>
    <row r="769" spans="1:34" x14ac:dyDescent="0.25">
      <c r="A769" s="7">
        <f t="shared" ref="A769:A832" si="53">I769+(H769*60)+(G769*3600)</f>
        <v>57853</v>
      </c>
      <c r="B769" s="11" t="str">
        <f t="shared" ref="B769:B832" si="54">CONCATENATE(D769,E769,F769,G769,H769,I769)</f>
        <v>2017112916413</v>
      </c>
      <c r="C769" s="7" t="str">
        <f t="shared" si="51"/>
        <v>20171129</v>
      </c>
      <c r="D769" s="7">
        <v>2017</v>
      </c>
      <c r="E769" s="7">
        <v>11</v>
      </c>
      <c r="F769" s="7">
        <v>29</v>
      </c>
      <c r="G769" s="7">
        <v>16</v>
      </c>
      <c r="H769" s="7">
        <v>4</v>
      </c>
      <c r="I769" s="7">
        <v>13</v>
      </c>
      <c r="J769" s="7">
        <v>344</v>
      </c>
      <c r="K769" s="7" t="s">
        <v>37</v>
      </c>
      <c r="L769" s="7" t="e">
        <f>IF(#REF!=#REF!,IF(K769="Stroke",IF(K770="Stroke",IF((J770-J769)&lt;0,1000+J770-J769,J770-J769),""),""),"")</f>
        <v>#REF!</v>
      </c>
      <c r="M769" s="7" t="s">
        <v>21</v>
      </c>
      <c r="N769" s="23" t="s">
        <v>64</v>
      </c>
      <c r="O769" s="23">
        <v>3</v>
      </c>
      <c r="P769" s="7" t="e">
        <f>IF(#REF!=#REF!,IF(K769="Stroke",IF(K770="Stroke",IF(#REF!=#REF!,IF(Q769=Q770,IF((J770-J769)&lt;0,1000+J770-J769-O769,J770-J769-O769),""),""),""),""),"")</f>
        <v>#REF!</v>
      </c>
      <c r="Q769" s="7">
        <v>1</v>
      </c>
      <c r="R769" s="7" t="e">
        <f>IF(#REF!&lt;&gt;#REF!,COUNTIFS($K$112:$K$1378,$K$112,#REF!,#REF!),"")</f>
        <v>#REF!</v>
      </c>
      <c r="S769" s="7" t="e">
        <f>IF(AND(#REF!&lt;&gt;#REF!,#REF!=#REF!,M769="positive",M770="negative"),1,"")</f>
        <v>#REF!</v>
      </c>
      <c r="T769" s="7" t="e">
        <f>IF(AND(#REF!=#REF!,K:K="stroke",M:M="positive",S769&lt;&gt;"1"),1,"")</f>
        <v>#REF!</v>
      </c>
      <c r="U769" s="7" t="e">
        <f>IF((AND(R769&lt;&gt;"",W769&lt;&gt;1,K:K="stroke",M:M="negative",#REF!=#REF!)),IF(W769&lt;&gt;0,"",1),"")</f>
        <v>#REF!</v>
      </c>
      <c r="V769" s="7" t="e">
        <f t="shared" si="52"/>
        <v>#REF!</v>
      </c>
      <c r="W769" s="7" t="e">
        <f>IF(#REF!&lt;&gt;#REF!,COUNTIFS($K$112:$K$1378,"up",#REF!,#REF!),"")</f>
        <v>#REF!</v>
      </c>
      <c r="X769" s="7" t="e">
        <f>IF(#REF!&lt;&gt;#REF!,COUNTIFS($K$112:$K$1378,"SRS",#REF!,#REF!),"")</f>
        <v>#REF!</v>
      </c>
      <c r="Y769" s="7" t="e">
        <f>IF(R769&lt;&gt;"",IF(R769=1,"",COUNTIFS($O$112:$O$1378,"&gt;40",#REF!,#REF!)),"")</f>
        <v>#REF!</v>
      </c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x14ac:dyDescent="0.25">
      <c r="A770" s="7">
        <f t="shared" si="53"/>
        <v>62649</v>
      </c>
      <c r="B770" s="11" t="str">
        <f t="shared" si="54"/>
        <v>2017112917249</v>
      </c>
      <c r="C770" s="7" t="str">
        <f t="shared" si="51"/>
        <v>20171129</v>
      </c>
      <c r="D770" s="7">
        <v>2017</v>
      </c>
      <c r="E770" s="7">
        <v>11</v>
      </c>
      <c r="F770" s="7">
        <v>29</v>
      </c>
      <c r="G770" s="7">
        <v>17</v>
      </c>
      <c r="H770" s="7">
        <v>24</v>
      </c>
      <c r="I770" s="7">
        <v>9</v>
      </c>
      <c r="J770" s="7">
        <v>116</v>
      </c>
      <c r="K770" s="7" t="s">
        <v>44</v>
      </c>
      <c r="L770" s="7" t="e">
        <f>IF(#REF!=#REF!,IF(K770="Stroke",IF(K771="Stroke",IF((J771-J770)&lt;0,1000+J771-J770,J771-J770),""),""),"")</f>
        <v>#REF!</v>
      </c>
      <c r="M770" s="7" t="s">
        <v>21</v>
      </c>
      <c r="N770" s="7" t="s">
        <v>27</v>
      </c>
      <c r="O770" s="7">
        <v>524</v>
      </c>
      <c r="P770" s="7" t="e">
        <f>IF(#REF!=#REF!,IF(K770="Stroke",IF(K771="Stroke",IF(#REF!=#REF!,IF(Q770=Q771,IF((J771-J770)&lt;0,1000+J771-J770-O770,J771-J770-O770),""),""),""),""),"")</f>
        <v>#REF!</v>
      </c>
      <c r="Q770" s="7">
        <v>1</v>
      </c>
      <c r="R770" s="7" t="e">
        <f>IF(#REF!&lt;&gt;#REF!,COUNTIFS($K$112:$K$1378,$K$112,#REF!,#REF!),"")</f>
        <v>#REF!</v>
      </c>
      <c r="S770" s="7" t="e">
        <f>IF(AND(#REF!&lt;&gt;#REF!,#REF!=#REF!,M770="positive",M771="negative"),1,"")</f>
        <v>#REF!</v>
      </c>
      <c r="T770" s="7" t="e">
        <f>IF(AND(#REF!=#REF!,K:K="stroke",M:M="positive",S770&lt;&gt;"1"),1,"")</f>
        <v>#REF!</v>
      </c>
      <c r="U770" s="7" t="e">
        <f>IF((AND(R770&lt;&gt;"",W770&lt;&gt;1,K:K="stroke",M:M="negative",#REF!=#REF!)),IF(W770&lt;&gt;0,"",1),"")</f>
        <v>#REF!</v>
      </c>
      <c r="V770" s="7" t="e">
        <f t="shared" si="52"/>
        <v>#REF!</v>
      </c>
      <c r="W770" s="7" t="e">
        <f>IF(#REF!&lt;&gt;#REF!,COUNTIFS($K$112:$K$1378,"up",#REF!,#REF!),"")</f>
        <v>#REF!</v>
      </c>
      <c r="X770" s="7" t="e">
        <f>IF(#REF!&lt;&gt;#REF!,COUNTIFS($K$112:$K$1378,"SRS",#REF!,#REF!),"")</f>
        <v>#REF!</v>
      </c>
      <c r="Y770" s="7" t="e">
        <f>IF(R770&lt;&gt;"",IF(R770=1,"",COUNTIFS($O$112:$O$1378,"&gt;40",#REF!,#REF!)),"")</f>
        <v>#REF!</v>
      </c>
      <c r="Z770" s="7" t="s">
        <v>100</v>
      </c>
      <c r="AA770" s="7"/>
      <c r="AB770" s="7"/>
      <c r="AC770" s="7"/>
      <c r="AD770" s="7"/>
      <c r="AE770" s="7"/>
      <c r="AF770" s="7"/>
      <c r="AG770" s="7"/>
      <c r="AH770" s="7"/>
    </row>
    <row r="771" spans="1:34" x14ac:dyDescent="0.25">
      <c r="A771" s="4">
        <f t="shared" si="53"/>
        <v>62649</v>
      </c>
      <c r="B771" s="33" t="str">
        <f t="shared" si="54"/>
        <v>2017112917249</v>
      </c>
      <c r="C771" s="4" t="str">
        <f t="shared" si="51"/>
        <v>20171129</v>
      </c>
      <c r="D771" s="4">
        <v>2017</v>
      </c>
      <c r="E771" s="4">
        <v>11</v>
      </c>
      <c r="F771" s="4">
        <v>29</v>
      </c>
      <c r="G771" s="4">
        <v>17</v>
      </c>
      <c r="H771" s="4">
        <v>24</v>
      </c>
      <c r="I771" s="4">
        <v>9</v>
      </c>
      <c r="J771" s="4">
        <v>149</v>
      </c>
      <c r="K771" s="4" t="s">
        <v>44</v>
      </c>
      <c r="L771" s="8" t="e">
        <f>IF(#REF!=#REF!,IF(K771="Stroke",IF(K772="Stroke",IF((J772-J771)&lt;0,1000+J772-J771,J772-J771),""),""),"")</f>
        <v>#REF!</v>
      </c>
      <c r="M771" s="4" t="s">
        <v>21</v>
      </c>
      <c r="N771" s="4" t="s">
        <v>27</v>
      </c>
      <c r="O771" s="4">
        <v>451</v>
      </c>
      <c r="P771" s="8" t="e">
        <f>IF(#REF!=#REF!,IF(K771="Stroke",IF(K772="Stroke",IF(#REF!=#REF!,IF(Q771=Q772,IF((J772-J771)&lt;0,1000+J772-J771-O771,J772-J771-O771),""),""),""),""),"")</f>
        <v>#REF!</v>
      </c>
      <c r="Q771" s="4">
        <v>2</v>
      </c>
      <c r="R771" s="8" t="e">
        <f>IF(#REF!&lt;&gt;#REF!,COUNTIFS($K$112:$K$1378,$K$112,#REF!,#REF!),"")</f>
        <v>#REF!</v>
      </c>
      <c r="S771" s="8" t="e">
        <f>IF(AND(#REF!&lt;&gt;#REF!,#REF!=#REF!,M771="positive",M772="negative"),1,"")</f>
        <v>#REF!</v>
      </c>
      <c r="T771" s="8" t="e">
        <f>IF(AND(#REF!=#REF!,K:K="stroke",M:M="positive",S771&lt;&gt;"1"),1,"")</f>
        <v>#REF!</v>
      </c>
      <c r="U771" s="8" t="e">
        <f>IF((AND(R771&lt;&gt;"",W771&lt;&gt;1,K:K="stroke",M:M="negative",#REF!=#REF!)),IF(W771&lt;&gt;0,"",1),"")</f>
        <v>#REF!</v>
      </c>
      <c r="V771" s="8" t="e">
        <f t="shared" si="52"/>
        <v>#REF!</v>
      </c>
      <c r="W771" s="8" t="e">
        <f>IF(#REF!&lt;&gt;#REF!,COUNTIFS($K$112:$K$1378,"up",#REF!,#REF!),"")</f>
        <v>#REF!</v>
      </c>
      <c r="X771" s="8" t="e">
        <f>IF(#REF!&lt;&gt;#REF!,COUNTIFS($K$112:$K$1378,"SRS",#REF!,#REF!),"")</f>
        <v>#REF!</v>
      </c>
      <c r="Y771" s="8" t="e">
        <f>IF(R771&lt;&gt;"",IF(R771=1,"",COUNTIFS($O$112:$O$1378,"&gt;40",#REF!,#REF!)),"")</f>
        <v>#REF!</v>
      </c>
      <c r="Z771" s="4" t="s">
        <v>98</v>
      </c>
    </row>
    <row r="772" spans="1:34" x14ac:dyDescent="0.25">
      <c r="A772" s="4">
        <f t="shared" si="53"/>
        <v>62649</v>
      </c>
      <c r="B772" s="33" t="str">
        <f t="shared" si="54"/>
        <v>2017112917249</v>
      </c>
      <c r="C772" s="4" t="str">
        <f t="shared" si="51"/>
        <v>20171129</v>
      </c>
      <c r="D772" s="4">
        <v>2017</v>
      </c>
      <c r="E772" s="4">
        <v>11</v>
      </c>
      <c r="F772" s="4">
        <v>29</v>
      </c>
      <c r="G772" s="4">
        <v>17</v>
      </c>
      <c r="H772" s="4">
        <v>24</v>
      </c>
      <c r="I772" s="4">
        <v>9</v>
      </c>
      <c r="J772" s="4">
        <v>349</v>
      </c>
      <c r="K772" s="32" t="s">
        <v>47</v>
      </c>
      <c r="L772" s="8" t="e">
        <f>IF(#REF!=#REF!,IF(K772="Stroke",IF(K773="Stroke",IF((J773-J772)&lt;0,1000+J773-J772,J773-J772),""),""),"")</f>
        <v>#REF!</v>
      </c>
      <c r="M772" s="4" t="s">
        <v>21</v>
      </c>
      <c r="N772" s="4" t="s">
        <v>27</v>
      </c>
      <c r="O772" s="4">
        <v>0</v>
      </c>
      <c r="P772" s="8" t="e">
        <f>IF(#REF!=#REF!,IF(K772="Stroke",IF(K773="Stroke",IF(#REF!=#REF!,IF(Q772=Q773,IF((J773-J772)&lt;0,1000+J773-J772-O772,J773-J772-O772),""),""),""),""),"")</f>
        <v>#REF!</v>
      </c>
      <c r="Q772" s="4">
        <v>1</v>
      </c>
      <c r="R772" s="8" t="e">
        <f>IF(#REF!&lt;&gt;#REF!,COUNTIFS($K$112:$K$1378,$K$112,#REF!,#REF!),"")</f>
        <v>#REF!</v>
      </c>
      <c r="S772" s="8" t="e">
        <f>IF(AND(#REF!&lt;&gt;#REF!,#REF!=#REF!,M772="positive",M773="negative"),1,"")</f>
        <v>#REF!</v>
      </c>
      <c r="T772" s="8" t="e">
        <f>IF(AND(#REF!=#REF!,K:K="stroke",M:M="positive",S772&lt;&gt;"1"),1,"")</f>
        <v>#REF!</v>
      </c>
      <c r="U772" s="8" t="e">
        <f>IF((AND(R772&lt;&gt;"",W772&lt;&gt;1,K:K="stroke",M:M="negative",#REF!=#REF!)),IF(W772&lt;&gt;0,"",1),"")</f>
        <v>#REF!</v>
      </c>
      <c r="V772" s="8" t="e">
        <f t="shared" si="52"/>
        <v>#REF!</v>
      </c>
      <c r="W772" s="8" t="e">
        <f>IF(#REF!&lt;&gt;#REF!,COUNTIFS($K$112:$K$1378,"up",#REF!,#REF!),"")</f>
        <v>#REF!</v>
      </c>
      <c r="X772" s="8" t="e">
        <f>IF(#REF!&lt;&gt;#REF!,COUNTIFS($K$112:$K$1378,"SRS",#REF!,#REF!),"")</f>
        <v>#REF!</v>
      </c>
      <c r="Y772" s="8" t="e">
        <f>IF(R772&lt;&gt;"",IF(R772=1,"",COUNTIFS($O$112:$O$1378,"&gt;40",#REF!,#REF!)),"")</f>
        <v>#REF!</v>
      </c>
    </row>
    <row r="773" spans="1:34" s="7" customFormat="1" x14ac:dyDescent="0.25">
      <c r="A773" s="4">
        <f t="shared" si="53"/>
        <v>62649</v>
      </c>
      <c r="B773" s="33" t="str">
        <f t="shared" si="54"/>
        <v>2017112917249</v>
      </c>
      <c r="C773" s="4" t="str">
        <f t="shared" si="51"/>
        <v>20171129</v>
      </c>
      <c r="D773" s="4">
        <v>2017</v>
      </c>
      <c r="E773" s="4">
        <v>11</v>
      </c>
      <c r="F773" s="4">
        <v>29</v>
      </c>
      <c r="G773" s="4">
        <v>17</v>
      </c>
      <c r="H773" s="4">
        <v>24</v>
      </c>
      <c r="I773" s="4">
        <v>9</v>
      </c>
      <c r="J773" s="4">
        <v>388</v>
      </c>
      <c r="K773" s="32" t="s">
        <v>47</v>
      </c>
      <c r="L773" s="8" t="e">
        <f>IF(#REF!=#REF!,IF(K773="Stroke",IF(K774="Stroke",IF((J774-J773)&lt;0,1000+J774-J773,J774-J773),""),""),"")</f>
        <v>#REF!</v>
      </c>
      <c r="M773" s="4" t="s">
        <v>21</v>
      </c>
      <c r="N773" s="4" t="s">
        <v>27</v>
      </c>
      <c r="O773" s="4">
        <v>0</v>
      </c>
      <c r="P773" s="8" t="e">
        <f>IF(#REF!=#REF!,IF(K773="Stroke",IF(K774="Stroke",IF(#REF!=#REF!,IF(Q773=Q774,IF((J774-J773)&lt;0,1000+J774-J773-O773,J774-J773-O773),""),""),""),""),"")</f>
        <v>#REF!</v>
      </c>
      <c r="Q773" s="4">
        <v>1</v>
      </c>
      <c r="R773" s="8" t="e">
        <f>IF(#REF!&lt;&gt;#REF!,COUNTIFS($K$112:$K$1378,$K$112,#REF!,#REF!),"")</f>
        <v>#REF!</v>
      </c>
      <c r="S773" s="8" t="e">
        <f>IF(AND(#REF!&lt;&gt;#REF!,#REF!=#REF!,M773="positive",M774="negative"),1,"")</f>
        <v>#REF!</v>
      </c>
      <c r="T773" s="8" t="e">
        <f>IF(AND(#REF!=#REF!,K:K="stroke",M:M="positive",S773&lt;&gt;"1"),1,"")</f>
        <v>#REF!</v>
      </c>
      <c r="U773" s="8" t="e">
        <f>IF((AND(R773&lt;&gt;"",W773&lt;&gt;1,K:K="stroke",M:M="negative",#REF!=#REF!)),IF(W773&lt;&gt;0,"",1),"")</f>
        <v>#REF!</v>
      </c>
      <c r="V773" s="8" t="e">
        <f t="shared" si="52"/>
        <v>#REF!</v>
      </c>
      <c r="W773" s="8" t="e">
        <f>IF(#REF!&lt;&gt;#REF!,COUNTIFS($K$112:$K$1378,"up",#REF!,#REF!),"")</f>
        <v>#REF!</v>
      </c>
      <c r="X773" s="8" t="e">
        <f>IF(#REF!&lt;&gt;#REF!,COUNTIFS($K$112:$K$1378,"SRS",#REF!,#REF!),"")</f>
        <v>#REF!</v>
      </c>
      <c r="Y773" s="8" t="e">
        <f>IF(R773&lt;&gt;"",IF(R773=1,"",COUNTIFS($O$112:$O$1378,"&gt;40",#REF!,#REF!)),"")</f>
        <v>#REF!</v>
      </c>
      <c r="Z773" s="23" t="s">
        <v>99</v>
      </c>
      <c r="AA773" s="4"/>
      <c r="AB773" s="4"/>
      <c r="AC773" s="4"/>
      <c r="AD773" s="4"/>
      <c r="AE773" s="4"/>
      <c r="AF773" s="4"/>
      <c r="AG773" s="4"/>
      <c r="AH773" s="4"/>
    </row>
    <row r="774" spans="1:34" x14ac:dyDescent="0.25">
      <c r="A774" s="4">
        <f t="shared" si="53"/>
        <v>62649</v>
      </c>
      <c r="B774" s="33" t="str">
        <f t="shared" si="54"/>
        <v>2017112917249</v>
      </c>
      <c r="C774" s="4" t="str">
        <f t="shared" si="51"/>
        <v>20171129</v>
      </c>
      <c r="D774" s="4">
        <v>2017</v>
      </c>
      <c r="E774" s="4">
        <v>11</v>
      </c>
      <c r="F774" s="4">
        <v>29</v>
      </c>
      <c r="G774" s="4">
        <v>17</v>
      </c>
      <c r="H774" s="4">
        <v>24</v>
      </c>
      <c r="I774" s="4">
        <v>9</v>
      </c>
      <c r="J774" s="4">
        <v>399</v>
      </c>
      <c r="K774" s="32" t="s">
        <v>47</v>
      </c>
      <c r="L774" s="8" t="e">
        <f>IF(#REF!=#REF!,IF(K774="Stroke",IF(K775="Stroke",IF((J775-J774)&lt;0,1000+J775-J774,J775-J774),""),""),"")</f>
        <v>#REF!</v>
      </c>
      <c r="M774" s="4" t="s">
        <v>21</v>
      </c>
      <c r="N774" s="4" t="s">
        <v>27</v>
      </c>
      <c r="O774" s="4">
        <v>0</v>
      </c>
      <c r="P774" s="8" t="e">
        <f>IF(#REF!=#REF!,IF(K774="Stroke",IF(K775="Stroke",IF(#REF!=#REF!,IF(Q774=Q775,IF((J775-J774)&lt;0,1000+J775-J774-O774,J775-J774-O774),""),""),""),""),"")</f>
        <v>#REF!</v>
      </c>
      <c r="Q774" s="4">
        <v>2</v>
      </c>
      <c r="R774" s="8" t="e">
        <f>IF(#REF!&lt;&gt;#REF!,COUNTIFS($K$112:$K$1378,$K$112,#REF!,#REF!),"")</f>
        <v>#REF!</v>
      </c>
      <c r="S774" s="8" t="e">
        <f>IF(AND(#REF!&lt;&gt;#REF!,#REF!=#REF!,M774="positive",M775="negative"),1,"")</f>
        <v>#REF!</v>
      </c>
      <c r="T774" s="8" t="e">
        <f>IF(AND(#REF!=#REF!,K:K="stroke",M:M="positive",S774&lt;&gt;"1"),1,"")</f>
        <v>#REF!</v>
      </c>
      <c r="U774" s="8" t="e">
        <f>IF((AND(R774&lt;&gt;"",W774&lt;&gt;1,K:K="stroke",M:M="negative",#REF!=#REF!)),IF(W774&lt;&gt;0,"",1),"")</f>
        <v>#REF!</v>
      </c>
      <c r="V774" s="8" t="e">
        <f t="shared" si="52"/>
        <v>#REF!</v>
      </c>
      <c r="W774" s="8" t="e">
        <f>IF(#REF!&lt;&gt;#REF!,COUNTIFS($K$112:$K$1378,"up",#REF!,#REF!),"")</f>
        <v>#REF!</v>
      </c>
      <c r="X774" s="8" t="e">
        <f>IF(#REF!&lt;&gt;#REF!,COUNTIFS($K$112:$K$1378,"SRS",#REF!,#REF!),"")</f>
        <v>#REF!</v>
      </c>
      <c r="Y774" s="8" t="e">
        <f>IF(R774&lt;&gt;"",IF(R774=1,"",COUNTIFS($O$112:$O$1378,"&gt;40",#REF!,#REF!)),"")</f>
        <v>#REF!</v>
      </c>
      <c r="Z774" s="4" t="s">
        <v>101</v>
      </c>
    </row>
    <row r="775" spans="1:34" x14ac:dyDescent="0.25">
      <c r="A775" s="4">
        <f t="shared" si="53"/>
        <v>62649</v>
      </c>
      <c r="B775" s="33" t="str">
        <f t="shared" si="54"/>
        <v>2017112917249</v>
      </c>
      <c r="C775" s="4" t="str">
        <f t="shared" si="51"/>
        <v>20171129</v>
      </c>
      <c r="D775" s="4">
        <v>2017</v>
      </c>
      <c r="E775" s="4">
        <v>11</v>
      </c>
      <c r="F775" s="4">
        <v>29</v>
      </c>
      <c r="G775" s="4">
        <v>17</v>
      </c>
      <c r="H775" s="4">
        <v>24</v>
      </c>
      <c r="I775" s="4">
        <v>9</v>
      </c>
      <c r="J775" s="4">
        <v>410</v>
      </c>
      <c r="K775" s="32" t="s">
        <v>47</v>
      </c>
      <c r="L775" s="8" t="e">
        <f>IF(#REF!=#REF!,IF(K775="Stroke",IF(K776="Stroke",IF((J776-J775)&lt;0,1000+J776-J775,J776-J775),""),""),"")</f>
        <v>#REF!</v>
      </c>
      <c r="M775" s="4" t="s">
        <v>21</v>
      </c>
      <c r="N775" s="4" t="s">
        <v>27</v>
      </c>
      <c r="O775" s="4">
        <v>0</v>
      </c>
      <c r="P775" s="8" t="e">
        <f>IF(#REF!=#REF!,IF(K775="Stroke",IF(K776="Stroke",IF(#REF!=#REF!,IF(Q775=Q776,IF((J776-J775)&lt;0,1000+J776-J775-O775,J776-J775-O775),""),""),""),""),"")</f>
        <v>#REF!</v>
      </c>
      <c r="Q775" s="4">
        <v>1</v>
      </c>
      <c r="R775" s="8" t="e">
        <f>IF(#REF!&lt;&gt;#REF!,COUNTIFS($K$112:$K$1378,$K$112,#REF!,#REF!),"")</f>
        <v>#REF!</v>
      </c>
      <c r="S775" s="8" t="e">
        <f>IF(AND(#REF!&lt;&gt;#REF!,#REF!=#REF!,M775="positive",M776="negative"),1,"")</f>
        <v>#REF!</v>
      </c>
      <c r="T775" s="8" t="e">
        <f>IF(AND(#REF!=#REF!,K:K="stroke",M:M="positive",S775&lt;&gt;"1"),1,"")</f>
        <v>#REF!</v>
      </c>
      <c r="U775" s="8" t="e">
        <f>IF((AND(R775&lt;&gt;"",W775&lt;&gt;1,K:K="stroke",M:M="negative",#REF!=#REF!)),IF(W775&lt;&gt;0,"",1),"")</f>
        <v>#REF!</v>
      </c>
      <c r="V775" s="8" t="e">
        <f t="shared" si="52"/>
        <v>#REF!</v>
      </c>
      <c r="W775" s="8" t="e">
        <f>IF(#REF!&lt;&gt;#REF!,COUNTIFS($K$112:$K$1378,"up",#REF!,#REF!),"")</f>
        <v>#REF!</v>
      </c>
      <c r="X775" s="8" t="e">
        <f>IF(#REF!&lt;&gt;#REF!,COUNTIFS($K$112:$K$1378,"SRS",#REF!,#REF!),"")</f>
        <v>#REF!</v>
      </c>
      <c r="Y775" s="8" t="e">
        <f>IF(R775&lt;&gt;"",IF(R775=1,"",COUNTIFS($O$112:$O$1378,"&gt;40",#REF!,#REF!)),"")</f>
        <v>#REF!</v>
      </c>
    </row>
    <row r="776" spans="1:34" x14ac:dyDescent="0.25">
      <c r="A776" s="4">
        <f t="shared" si="53"/>
        <v>62649</v>
      </c>
      <c r="B776" s="33" t="str">
        <f t="shared" si="54"/>
        <v>2017112917249</v>
      </c>
      <c r="C776" s="4" t="str">
        <f t="shared" si="51"/>
        <v>20171129</v>
      </c>
      <c r="D776" s="4">
        <v>2017</v>
      </c>
      <c r="E776" s="4">
        <v>11</v>
      </c>
      <c r="F776" s="4">
        <v>29</v>
      </c>
      <c r="G776" s="4">
        <v>17</v>
      </c>
      <c r="H776" s="4">
        <v>24</v>
      </c>
      <c r="I776" s="4">
        <v>9</v>
      </c>
      <c r="J776" s="4">
        <v>427</v>
      </c>
      <c r="K776" s="32" t="s">
        <v>47</v>
      </c>
      <c r="L776" s="8" t="e">
        <f>IF(#REF!=#REF!,IF(K776="Stroke",IF(K777="Stroke",IF((J777-J776)&lt;0,1000+J777-J776,J777-J776),""),""),"")</f>
        <v>#REF!</v>
      </c>
      <c r="M776" s="4" t="s">
        <v>21</v>
      </c>
      <c r="N776" s="4" t="s">
        <v>27</v>
      </c>
      <c r="O776" s="4">
        <v>0</v>
      </c>
      <c r="P776" s="8" t="e">
        <f>IF(#REF!=#REF!,IF(K776="Stroke",IF(K777="Stroke",IF(#REF!=#REF!,IF(Q776=Q777,IF((J777-J776)&lt;0,1000+J777-J776-O776,J777-J776-O776),""),""),""),""),"")</f>
        <v>#REF!</v>
      </c>
      <c r="Q776" s="4">
        <v>2</v>
      </c>
      <c r="R776" s="8" t="e">
        <f>IF(#REF!&lt;&gt;#REF!,COUNTIFS($K$112:$K$1378,$K$112,#REF!,#REF!),"")</f>
        <v>#REF!</v>
      </c>
      <c r="S776" s="8" t="e">
        <f>IF(AND(#REF!&lt;&gt;#REF!,#REF!=#REF!,M776="positive",M777="negative"),1,"")</f>
        <v>#REF!</v>
      </c>
      <c r="T776" s="8" t="e">
        <f>IF(AND(#REF!=#REF!,K:K="stroke",M:M="positive",S776&lt;&gt;"1"),1,"")</f>
        <v>#REF!</v>
      </c>
      <c r="U776" s="8" t="e">
        <f>IF((AND(R776&lt;&gt;"",W776&lt;&gt;1,K:K="stroke",M:M="negative",#REF!=#REF!)),IF(W776&lt;&gt;0,"",1),"")</f>
        <v>#REF!</v>
      </c>
      <c r="V776" s="8" t="e">
        <f t="shared" si="52"/>
        <v>#REF!</v>
      </c>
      <c r="W776" s="8" t="e">
        <f>IF(#REF!&lt;&gt;#REF!,COUNTIFS($K$112:$K$1378,"up",#REF!,#REF!),"")</f>
        <v>#REF!</v>
      </c>
      <c r="X776" s="8" t="e">
        <f>IF(#REF!&lt;&gt;#REF!,COUNTIFS($K$112:$K$1378,"SRS",#REF!,#REF!),"")</f>
        <v>#REF!</v>
      </c>
      <c r="Y776" s="8" t="e">
        <f>IF(R776&lt;&gt;"",IF(R776=1,"",COUNTIFS($O$112:$O$1378,"&gt;40",#REF!,#REF!)),"")</f>
        <v>#REF!</v>
      </c>
    </row>
    <row r="777" spans="1:34" s="7" customFormat="1" x14ac:dyDescent="0.25">
      <c r="A777" s="4">
        <f t="shared" si="53"/>
        <v>62649</v>
      </c>
      <c r="B777" s="33" t="str">
        <f t="shared" si="54"/>
        <v>2017112917249</v>
      </c>
      <c r="C777" s="4" t="str">
        <f t="shared" si="51"/>
        <v>20171129</v>
      </c>
      <c r="D777" s="4">
        <v>2017</v>
      </c>
      <c r="E777" s="4">
        <v>11</v>
      </c>
      <c r="F777" s="4">
        <v>29</v>
      </c>
      <c r="G777" s="4">
        <v>17</v>
      </c>
      <c r="H777" s="4">
        <v>24</v>
      </c>
      <c r="I777" s="4">
        <v>9</v>
      </c>
      <c r="J777" s="4">
        <v>441</v>
      </c>
      <c r="K777" s="32" t="s">
        <v>47</v>
      </c>
      <c r="L777" s="8" t="e">
        <f>IF(#REF!=#REF!,IF(K777="Stroke",IF(K778="Stroke",IF((J778-J777)&lt;0,1000+J778-J777,J778-J777),""),""),"")</f>
        <v>#REF!</v>
      </c>
      <c r="M777" s="4" t="s">
        <v>21</v>
      </c>
      <c r="N777" s="4" t="s">
        <v>27</v>
      </c>
      <c r="O777" s="4">
        <v>0</v>
      </c>
      <c r="P777" s="8" t="e">
        <f>IF(#REF!=#REF!,IF(K777="Stroke",IF(K778="Stroke",IF(#REF!=#REF!,IF(Q777=Q778,IF((J778-J777)&lt;0,1000+J778-J777-O777,J778-J777-O777),""),""),""),""),"")</f>
        <v>#REF!</v>
      </c>
      <c r="Q777" s="4">
        <v>1</v>
      </c>
      <c r="R777" s="8" t="e">
        <f>IF(#REF!&lt;&gt;#REF!,COUNTIFS($K$112:$K$1378,$K$112,#REF!,#REF!),"")</f>
        <v>#REF!</v>
      </c>
      <c r="S777" s="8" t="e">
        <f>IF(AND(#REF!&lt;&gt;#REF!,#REF!=#REF!,M777="positive",M778="negative"),1,"")</f>
        <v>#REF!</v>
      </c>
      <c r="T777" s="8" t="e">
        <f>IF(AND(#REF!=#REF!,K:K="stroke",M:M="positive",S777&lt;&gt;"1"),1,"")</f>
        <v>#REF!</v>
      </c>
      <c r="U777" s="8" t="e">
        <f>IF((AND(R777&lt;&gt;"",W777&lt;&gt;1,K:K="stroke",M:M="negative",#REF!=#REF!)),IF(W777&lt;&gt;0,"",1),"")</f>
        <v>#REF!</v>
      </c>
      <c r="V777" s="8" t="e">
        <f t="shared" si="52"/>
        <v>#REF!</v>
      </c>
      <c r="W777" s="8" t="e">
        <f>IF(#REF!&lt;&gt;#REF!,COUNTIFS($K$112:$K$1378,"up",#REF!,#REF!),"")</f>
        <v>#REF!</v>
      </c>
      <c r="X777" s="8" t="e">
        <f>IF(#REF!&lt;&gt;#REF!,COUNTIFS($K$112:$K$1378,"SRS",#REF!,#REF!),"")</f>
        <v>#REF!</v>
      </c>
      <c r="Y777" s="8" t="e">
        <f>IF(R777&lt;&gt;"",IF(R777=1,"",COUNTIFS($O$112:$O$1378,"&gt;40",#REF!,#REF!)),"")</f>
        <v>#REF!</v>
      </c>
      <c r="Z777" s="4"/>
      <c r="AA777" s="4"/>
      <c r="AB777" s="4"/>
      <c r="AC777" s="4"/>
      <c r="AD777" s="4"/>
      <c r="AE777" s="4"/>
      <c r="AF777" s="4"/>
      <c r="AG777" s="4"/>
      <c r="AH777" s="4"/>
    </row>
    <row r="778" spans="1:34" s="16" customFormat="1" x14ac:dyDescent="0.25">
      <c r="A778" s="4">
        <f t="shared" si="53"/>
        <v>62649</v>
      </c>
      <c r="B778" s="33" t="str">
        <f t="shared" si="54"/>
        <v>2017112917249</v>
      </c>
      <c r="C778" s="4" t="str">
        <f t="shared" si="51"/>
        <v>20171129</v>
      </c>
      <c r="D778" s="4">
        <v>2017</v>
      </c>
      <c r="E778" s="4">
        <v>11</v>
      </c>
      <c r="F778" s="4">
        <v>29</v>
      </c>
      <c r="G778" s="4">
        <v>17</v>
      </c>
      <c r="H778" s="4">
        <v>24</v>
      </c>
      <c r="I778" s="4">
        <v>9</v>
      </c>
      <c r="J778" s="4">
        <v>445</v>
      </c>
      <c r="K778" s="32" t="s">
        <v>47</v>
      </c>
      <c r="L778" s="8" t="e">
        <f>IF(#REF!=#REF!,IF(K778="Stroke",IF(K779="Stroke",IF((J779-J778)&lt;0,1000+J779-J778,J779-J778),""),""),"")</f>
        <v>#REF!</v>
      </c>
      <c r="M778" s="4" t="s">
        <v>21</v>
      </c>
      <c r="N778" s="4" t="s">
        <v>27</v>
      </c>
      <c r="O778" s="4">
        <v>0</v>
      </c>
      <c r="P778" s="8" t="e">
        <f>IF(#REF!=#REF!,IF(K778="Stroke",IF(K779="Stroke",IF(#REF!=#REF!,IF(Q778=Q779,IF((J779-J778)&lt;0,1000+J779-J778-O778,J779-J778-O778),""),""),""),""),"")</f>
        <v>#REF!</v>
      </c>
      <c r="Q778" s="4">
        <v>2</v>
      </c>
      <c r="R778" s="8" t="e">
        <f>IF(#REF!&lt;&gt;#REF!,COUNTIFS($K$112:$K$1378,$K$112,#REF!,#REF!),"")</f>
        <v>#REF!</v>
      </c>
      <c r="S778" s="8" t="e">
        <f>IF(AND(#REF!&lt;&gt;#REF!,#REF!=#REF!,M778="positive",M779="negative"),1,"")</f>
        <v>#REF!</v>
      </c>
      <c r="T778" s="8" t="e">
        <f>IF(AND(#REF!=#REF!,K:K="stroke",M:M="positive",S778&lt;&gt;"1"),1,"")</f>
        <v>#REF!</v>
      </c>
      <c r="U778" s="8" t="e">
        <f>IF((AND(R778&lt;&gt;"",W778&lt;&gt;1,K:K="stroke",M:M="negative",#REF!=#REF!)),IF(W778&lt;&gt;0,"",1),"")</f>
        <v>#REF!</v>
      </c>
      <c r="V778" s="8" t="e">
        <f t="shared" si="52"/>
        <v>#REF!</v>
      </c>
      <c r="W778" s="8" t="e">
        <f>IF(#REF!&lt;&gt;#REF!,COUNTIFS($K$112:$K$1378,"up",#REF!,#REF!),"")</f>
        <v>#REF!</v>
      </c>
      <c r="X778" s="8" t="e">
        <f>IF(#REF!&lt;&gt;#REF!,COUNTIFS($K$112:$K$1378,"SRS",#REF!,#REF!),"")</f>
        <v>#REF!</v>
      </c>
      <c r="Y778" s="8" t="e">
        <f>IF(R778&lt;&gt;"",IF(R778=1,"",COUNTIFS($O$112:$O$1378,"&gt;40",#REF!,#REF!)),"")</f>
        <v>#REF!</v>
      </c>
      <c r="Z778" s="4"/>
      <c r="AA778" s="4"/>
      <c r="AB778" s="4"/>
      <c r="AC778" s="4"/>
      <c r="AD778" s="4"/>
      <c r="AE778" s="4"/>
      <c r="AF778" s="4"/>
      <c r="AG778" s="4"/>
      <c r="AH778" s="4"/>
    </row>
    <row r="779" spans="1:34" s="7" customFormat="1" x14ac:dyDescent="0.25">
      <c r="A779" s="4">
        <f t="shared" si="53"/>
        <v>62649</v>
      </c>
      <c r="B779" s="33" t="str">
        <f t="shared" si="54"/>
        <v>2017112917249</v>
      </c>
      <c r="C779" s="4" t="str">
        <f t="shared" si="51"/>
        <v>20171129</v>
      </c>
      <c r="D779" s="4">
        <v>2017</v>
      </c>
      <c r="E779" s="4">
        <v>11</v>
      </c>
      <c r="F779" s="4">
        <v>29</v>
      </c>
      <c r="G779" s="4">
        <v>17</v>
      </c>
      <c r="H779" s="4">
        <v>24</v>
      </c>
      <c r="I779" s="4">
        <v>9</v>
      </c>
      <c r="J779" s="4">
        <v>466</v>
      </c>
      <c r="K779" s="32" t="s">
        <v>47</v>
      </c>
      <c r="L779" s="8" t="e">
        <f>IF(#REF!=#REF!,IF(K779="Stroke",IF(K780="Stroke",IF((J780-J779)&lt;0,1000+J780-J779,J780-J779),""),""),"")</f>
        <v>#REF!</v>
      </c>
      <c r="M779" s="4" t="s">
        <v>21</v>
      </c>
      <c r="N779" s="4" t="s">
        <v>27</v>
      </c>
      <c r="O779" s="4">
        <v>0</v>
      </c>
      <c r="P779" s="8" t="e">
        <f>IF(#REF!=#REF!,IF(K779="Stroke",IF(K780="Stroke",IF(#REF!=#REF!,IF(Q779=Q780,IF((J780-J779)&lt;0,1000+J780-J779-O779,J780-J779-O779),""),""),""),""),"")</f>
        <v>#REF!</v>
      </c>
      <c r="Q779" s="4">
        <v>1</v>
      </c>
      <c r="R779" s="8" t="e">
        <f>IF(#REF!&lt;&gt;#REF!,COUNTIFS($K$112:$K$1378,$K$112,#REF!,#REF!),"")</f>
        <v>#REF!</v>
      </c>
      <c r="S779" s="8" t="e">
        <f>IF(AND(#REF!&lt;&gt;#REF!,#REF!=#REF!,M779="positive",M780="negative"),1,"")</f>
        <v>#REF!</v>
      </c>
      <c r="T779" s="8" t="e">
        <f>IF(AND(#REF!=#REF!,K:K="stroke",M:M="positive",S779&lt;&gt;"1"),1,"")</f>
        <v>#REF!</v>
      </c>
      <c r="U779" s="8" t="e">
        <f>IF((AND(R779&lt;&gt;"",W779&lt;&gt;1,K:K="stroke",M:M="negative",#REF!=#REF!)),IF(W779&lt;&gt;0,"",1),"")</f>
        <v>#REF!</v>
      </c>
      <c r="V779" s="8" t="e">
        <f t="shared" si="52"/>
        <v>#REF!</v>
      </c>
      <c r="W779" s="8" t="e">
        <f>IF(#REF!&lt;&gt;#REF!,COUNTIFS($K$112:$K$1378,"up",#REF!,#REF!),"")</f>
        <v>#REF!</v>
      </c>
      <c r="X779" s="8" t="e">
        <f>IF(#REF!&lt;&gt;#REF!,COUNTIFS($K$112:$K$1378,"SRS",#REF!,#REF!),"")</f>
        <v>#REF!</v>
      </c>
      <c r="Y779" s="8" t="e">
        <f>IF(R779&lt;&gt;"",IF(R779=1,"",COUNTIFS($O$112:$O$1378,"&gt;40",#REF!,#REF!)),"")</f>
        <v>#REF!</v>
      </c>
      <c r="Z779" s="4"/>
      <c r="AA779" s="4"/>
      <c r="AB779" s="4"/>
      <c r="AC779" s="4"/>
      <c r="AD779" s="4"/>
      <c r="AE779" s="4"/>
      <c r="AF779" s="4"/>
      <c r="AG779" s="4"/>
      <c r="AH779" s="4"/>
    </row>
    <row r="780" spans="1:34" s="7" customFormat="1" x14ac:dyDescent="0.25">
      <c r="A780" s="4">
        <f t="shared" si="53"/>
        <v>62649</v>
      </c>
      <c r="B780" s="33" t="str">
        <f t="shared" si="54"/>
        <v>2017112917249</v>
      </c>
      <c r="C780" s="4" t="str">
        <f t="shared" si="51"/>
        <v>20171129</v>
      </c>
      <c r="D780" s="4">
        <v>2017</v>
      </c>
      <c r="E780" s="4">
        <v>11</v>
      </c>
      <c r="F780" s="4">
        <v>29</v>
      </c>
      <c r="G780" s="4">
        <v>17</v>
      </c>
      <c r="H780" s="4">
        <v>24</v>
      </c>
      <c r="I780" s="4">
        <v>9</v>
      </c>
      <c r="J780" s="4">
        <v>486</v>
      </c>
      <c r="K780" s="32" t="s">
        <v>47</v>
      </c>
      <c r="L780" s="8" t="e">
        <f>IF(#REF!=#REF!,IF(K780="Stroke",IF(K781="Stroke",IF((J781-J780)&lt;0,1000+J781-J780,J781-J780),""),""),"")</f>
        <v>#REF!</v>
      </c>
      <c r="M780" s="4" t="s">
        <v>21</v>
      </c>
      <c r="N780" s="4" t="s">
        <v>27</v>
      </c>
      <c r="O780" s="4">
        <v>0</v>
      </c>
      <c r="P780" s="8" t="e">
        <f>IF(#REF!=#REF!,IF(K780="Stroke",IF(K781="Stroke",IF(#REF!=#REF!,IF(Q780=Q781,IF((J781-J780)&lt;0,1000+J781-J780-O780,J781-J780-O780),""),""),""),""),"")</f>
        <v>#REF!</v>
      </c>
      <c r="Q780" s="4">
        <v>1</v>
      </c>
      <c r="R780" s="8" t="e">
        <f>IF(#REF!&lt;&gt;#REF!,COUNTIFS($K$112:$K$1378,$K$112,#REF!,#REF!),"")</f>
        <v>#REF!</v>
      </c>
      <c r="S780" s="8" t="e">
        <f>IF(AND(#REF!&lt;&gt;#REF!,#REF!=#REF!,M780="positive",M781="negative"),1,"")</f>
        <v>#REF!</v>
      </c>
      <c r="T780" s="8" t="e">
        <f>IF(AND(#REF!=#REF!,K:K="stroke",M:M="positive",S780&lt;&gt;"1"),1,"")</f>
        <v>#REF!</v>
      </c>
      <c r="U780" s="8" t="e">
        <f>IF((AND(R780&lt;&gt;"",W780&lt;&gt;1,K:K="stroke",M:M="negative",#REF!=#REF!)),IF(W780&lt;&gt;0,"",1),"")</f>
        <v>#REF!</v>
      </c>
      <c r="V780" s="8" t="e">
        <f t="shared" si="52"/>
        <v>#REF!</v>
      </c>
      <c r="W780" s="8" t="e">
        <f>IF(#REF!&lt;&gt;#REF!,COUNTIFS($K$112:$K$1378,"up",#REF!,#REF!),"")</f>
        <v>#REF!</v>
      </c>
      <c r="X780" s="8" t="e">
        <f>IF(#REF!&lt;&gt;#REF!,COUNTIFS($K$112:$K$1378,"SRS",#REF!,#REF!),"")</f>
        <v>#REF!</v>
      </c>
      <c r="Y780" s="8" t="e">
        <f>IF(R780&lt;&gt;"",IF(R780=1,"",COUNTIFS($O$112:$O$1378,"&gt;40",#REF!,#REF!)),"")</f>
        <v>#REF!</v>
      </c>
      <c r="Z780" s="4"/>
      <c r="AA780" s="4"/>
      <c r="AB780" s="4"/>
      <c r="AC780" s="4"/>
      <c r="AD780" s="4"/>
      <c r="AE780" s="4"/>
      <c r="AF780" s="4"/>
      <c r="AG780" s="4"/>
      <c r="AH780" s="4"/>
    </row>
    <row r="781" spans="1:34" s="7" customFormat="1" x14ac:dyDescent="0.25">
      <c r="A781" s="4">
        <f t="shared" si="53"/>
        <v>62649</v>
      </c>
      <c r="B781" s="33" t="str">
        <f t="shared" si="54"/>
        <v>2017112917249</v>
      </c>
      <c r="C781" s="4" t="str">
        <f t="shared" si="51"/>
        <v>20171129</v>
      </c>
      <c r="D781" s="4">
        <v>2017</v>
      </c>
      <c r="E781" s="4">
        <v>11</v>
      </c>
      <c r="F781" s="4">
        <v>29</v>
      </c>
      <c r="G781" s="4">
        <v>17</v>
      </c>
      <c r="H781" s="4">
        <v>24</v>
      </c>
      <c r="I781" s="4">
        <v>9</v>
      </c>
      <c r="J781" s="4">
        <v>497</v>
      </c>
      <c r="K781" s="32" t="s">
        <v>47</v>
      </c>
      <c r="L781" s="8" t="e">
        <f>IF(#REF!=#REF!,IF(K781="Stroke",IF(K782="Stroke",IF((J782-J781)&lt;0,1000+J782-J781,J782-J781),""),""),"")</f>
        <v>#REF!</v>
      </c>
      <c r="M781" s="4" t="s">
        <v>21</v>
      </c>
      <c r="N781" s="4" t="s">
        <v>27</v>
      </c>
      <c r="O781" s="4">
        <v>0</v>
      </c>
      <c r="P781" s="8" t="e">
        <f>IF(#REF!=#REF!,IF(K781="Stroke",IF(K782="Stroke",IF(#REF!=#REF!,IF(Q781=Q782,IF((J782-J781)&lt;0,1000+J782-J781-O781,J782-J781-O781),""),""),""),""),"")</f>
        <v>#REF!</v>
      </c>
      <c r="Q781" s="4">
        <v>1</v>
      </c>
      <c r="R781" s="8" t="e">
        <f>IF(#REF!&lt;&gt;#REF!,COUNTIFS($K$112:$K$1378,$K$112,#REF!,#REF!),"")</f>
        <v>#REF!</v>
      </c>
      <c r="S781" s="8" t="e">
        <f>IF(AND(#REF!&lt;&gt;#REF!,#REF!=#REF!,M781="positive",M782="negative"),1,"")</f>
        <v>#REF!</v>
      </c>
      <c r="T781" s="8" t="e">
        <f>IF(AND(#REF!=#REF!,K:K="stroke",M:M="positive",S781&lt;&gt;"1"),1,"")</f>
        <v>#REF!</v>
      </c>
      <c r="U781" s="8" t="e">
        <f>IF((AND(R781&lt;&gt;"",W781&lt;&gt;1,K:K="stroke",M:M="negative",#REF!=#REF!)),IF(W781&lt;&gt;0,"",1),"")</f>
        <v>#REF!</v>
      </c>
      <c r="V781" s="8" t="e">
        <f t="shared" si="52"/>
        <v>#REF!</v>
      </c>
      <c r="W781" s="8" t="e">
        <f>IF(#REF!&lt;&gt;#REF!,COUNTIFS($K$112:$K$1378,"up",#REF!,#REF!),"")</f>
        <v>#REF!</v>
      </c>
      <c r="X781" s="8" t="e">
        <f>IF(#REF!&lt;&gt;#REF!,COUNTIFS($K$112:$K$1378,"SRS",#REF!,#REF!),"")</f>
        <v>#REF!</v>
      </c>
      <c r="Y781" s="8" t="e">
        <f>IF(R781&lt;&gt;"",IF(R781=1,"",COUNTIFS($O$112:$O$1378,"&gt;40",#REF!,#REF!)),"")</f>
        <v>#REF!</v>
      </c>
      <c r="Z781" s="4"/>
      <c r="AA781" s="4"/>
      <c r="AB781" s="4"/>
      <c r="AC781" s="4"/>
      <c r="AD781" s="4"/>
      <c r="AE781" s="4"/>
      <c r="AF781" s="4"/>
      <c r="AG781" s="4"/>
      <c r="AH781" s="4"/>
    </row>
    <row r="782" spans="1:34" s="7" customFormat="1" x14ac:dyDescent="0.25">
      <c r="A782" s="4">
        <f t="shared" si="53"/>
        <v>62649</v>
      </c>
      <c r="B782" s="33" t="str">
        <f t="shared" si="54"/>
        <v>2017112917249</v>
      </c>
      <c r="C782" s="4" t="str">
        <f t="shared" si="51"/>
        <v>20171129</v>
      </c>
      <c r="D782" s="4">
        <v>2017</v>
      </c>
      <c r="E782" s="4">
        <v>11</v>
      </c>
      <c r="F782" s="4">
        <v>29</v>
      </c>
      <c r="G782" s="4">
        <v>17</v>
      </c>
      <c r="H782" s="4">
        <v>24</v>
      </c>
      <c r="I782" s="4">
        <v>9</v>
      </c>
      <c r="J782" s="4">
        <v>517</v>
      </c>
      <c r="K782" s="32" t="s">
        <v>47</v>
      </c>
      <c r="L782" s="8" t="e">
        <f>IF(#REF!=#REF!,IF(K782="Stroke",IF(K783="Stroke",IF((J783-J782)&lt;0,1000+J783-J782,J783-J782),""),""),"")</f>
        <v>#REF!</v>
      </c>
      <c r="M782" s="4" t="s">
        <v>21</v>
      </c>
      <c r="N782" s="4" t="s">
        <v>27</v>
      </c>
      <c r="O782" s="4">
        <v>0</v>
      </c>
      <c r="P782" s="8" t="e">
        <f>IF(#REF!=#REF!,IF(K782="Stroke",IF(K783="Stroke",IF(#REF!=#REF!,IF(Q782=Q783,IF((J783-J782)&lt;0,1000+J783-J782-O782,J783-J782-O782),""),""),""),""),"")</f>
        <v>#REF!</v>
      </c>
      <c r="Q782" s="4">
        <v>2</v>
      </c>
      <c r="R782" s="8" t="e">
        <f>IF(#REF!&lt;&gt;#REF!,COUNTIFS($K$112:$K$1378,$K$112,#REF!,#REF!),"")</f>
        <v>#REF!</v>
      </c>
      <c r="S782" s="8" t="e">
        <f>IF(AND(#REF!&lt;&gt;#REF!,#REF!=#REF!,M782="positive",M783="negative"),1,"")</f>
        <v>#REF!</v>
      </c>
      <c r="T782" s="8" t="e">
        <f>IF(AND(#REF!=#REF!,K:K="stroke",M:M="positive",S782&lt;&gt;"1"),1,"")</f>
        <v>#REF!</v>
      </c>
      <c r="U782" s="8" t="e">
        <f>IF((AND(R782&lt;&gt;"",W782&lt;&gt;1,K:K="stroke",M:M="negative",#REF!=#REF!)),IF(W782&lt;&gt;0,"",1),"")</f>
        <v>#REF!</v>
      </c>
      <c r="V782" s="8" t="e">
        <f t="shared" si="52"/>
        <v>#REF!</v>
      </c>
      <c r="W782" s="8" t="e">
        <f>IF(#REF!&lt;&gt;#REF!,COUNTIFS($K$112:$K$1378,"up",#REF!,#REF!),"")</f>
        <v>#REF!</v>
      </c>
      <c r="X782" s="8" t="e">
        <f>IF(#REF!&lt;&gt;#REF!,COUNTIFS($K$112:$K$1378,"SRS",#REF!,#REF!),"")</f>
        <v>#REF!</v>
      </c>
      <c r="Y782" s="8" t="e">
        <f>IF(R782&lt;&gt;"",IF(R782=1,"",COUNTIFS($O$112:$O$1378,"&gt;40",#REF!,#REF!)),"")</f>
        <v>#REF!</v>
      </c>
      <c r="Z782" s="4"/>
      <c r="AA782" s="4"/>
      <c r="AB782" s="4"/>
      <c r="AC782" s="4"/>
      <c r="AD782" s="4"/>
      <c r="AE782" s="4"/>
      <c r="AF782" s="4"/>
      <c r="AG782" s="4"/>
      <c r="AH782" s="4"/>
    </row>
    <row r="783" spans="1:34" s="16" customFormat="1" x14ac:dyDescent="0.25">
      <c r="A783" s="4">
        <f t="shared" si="53"/>
        <v>62649</v>
      </c>
      <c r="B783" s="33" t="str">
        <f t="shared" si="54"/>
        <v>2017112917249</v>
      </c>
      <c r="C783" s="4" t="str">
        <f t="shared" si="51"/>
        <v>20171129</v>
      </c>
      <c r="D783" s="4">
        <v>2017</v>
      </c>
      <c r="E783" s="4">
        <v>11</v>
      </c>
      <c r="F783" s="4">
        <v>29</v>
      </c>
      <c r="G783" s="4">
        <v>17</v>
      </c>
      <c r="H783" s="4">
        <v>24</v>
      </c>
      <c r="I783" s="4">
        <v>9</v>
      </c>
      <c r="J783" s="4">
        <v>531</v>
      </c>
      <c r="K783" s="32" t="s">
        <v>47</v>
      </c>
      <c r="L783" s="8" t="e">
        <f>IF(#REF!=#REF!,IF(K783="Stroke",IF(K784="Stroke",IF((J784-J783)&lt;0,1000+J784-J783,J784-J783),""),""),"")</f>
        <v>#REF!</v>
      </c>
      <c r="M783" s="4" t="s">
        <v>21</v>
      </c>
      <c r="N783" s="4" t="s">
        <v>27</v>
      </c>
      <c r="O783" s="4">
        <v>0</v>
      </c>
      <c r="P783" s="8" t="e">
        <f>IF(#REF!=#REF!,IF(K783="Stroke",IF(K784="Stroke",IF(#REF!=#REF!,IF(Q783=Q784,IF((J784-J783)&lt;0,1000+J784-J783-O783,J784-J783-O783),""),""),""),""),"")</f>
        <v>#REF!</v>
      </c>
      <c r="Q783" s="4">
        <v>1</v>
      </c>
      <c r="R783" s="8" t="e">
        <f>IF(#REF!&lt;&gt;#REF!,COUNTIFS($K$112:$K$1378,$K$112,#REF!,#REF!),"")</f>
        <v>#REF!</v>
      </c>
      <c r="S783" s="8" t="e">
        <f>IF(AND(#REF!&lt;&gt;#REF!,#REF!=#REF!,M783="positive",M784="negative"),1,"")</f>
        <v>#REF!</v>
      </c>
      <c r="T783" s="8" t="e">
        <f>IF(AND(#REF!=#REF!,K:K="stroke",M:M="positive",S783&lt;&gt;"1"),1,"")</f>
        <v>#REF!</v>
      </c>
      <c r="U783" s="8" t="e">
        <f>IF((AND(R783&lt;&gt;"",W783&lt;&gt;1,K:K="stroke",M:M="negative",#REF!=#REF!)),IF(W783&lt;&gt;0,"",1),"")</f>
        <v>#REF!</v>
      </c>
      <c r="V783" s="8" t="e">
        <f t="shared" si="52"/>
        <v>#REF!</v>
      </c>
      <c r="W783" s="8" t="e">
        <f>IF(#REF!&lt;&gt;#REF!,COUNTIFS($K$112:$K$1378,"up",#REF!,#REF!),"")</f>
        <v>#REF!</v>
      </c>
      <c r="X783" s="8" t="e">
        <f>IF(#REF!&lt;&gt;#REF!,COUNTIFS($K$112:$K$1378,"SRS",#REF!,#REF!),"")</f>
        <v>#REF!</v>
      </c>
      <c r="Y783" s="8" t="e">
        <f>IF(R783&lt;&gt;"",IF(R783=1,"",COUNTIFS($O$112:$O$1378,"&gt;40",#REF!,#REF!)),"")</f>
        <v>#REF!</v>
      </c>
      <c r="Z783" s="4"/>
      <c r="AA783" s="4"/>
      <c r="AB783" s="4"/>
      <c r="AC783" s="4"/>
      <c r="AD783" s="4"/>
      <c r="AE783" s="4"/>
      <c r="AF783" s="4"/>
      <c r="AG783" s="4"/>
      <c r="AH783" s="4"/>
    </row>
    <row r="784" spans="1:34" x14ac:dyDescent="0.25">
      <c r="A784" s="4">
        <f t="shared" si="53"/>
        <v>62649</v>
      </c>
      <c r="B784" s="33" t="str">
        <f t="shared" si="54"/>
        <v>2017112917249</v>
      </c>
      <c r="C784" s="4" t="str">
        <f t="shared" si="51"/>
        <v>20171129</v>
      </c>
      <c r="D784" s="4">
        <v>2017</v>
      </c>
      <c r="E784" s="4">
        <v>11</v>
      </c>
      <c r="F784" s="4">
        <v>29</v>
      </c>
      <c r="G784" s="4">
        <v>17</v>
      </c>
      <c r="H784" s="4">
        <v>24</v>
      </c>
      <c r="I784" s="4">
        <v>9</v>
      </c>
      <c r="J784" s="4">
        <v>533</v>
      </c>
      <c r="K784" s="32" t="s">
        <v>47</v>
      </c>
      <c r="L784" s="8" t="e">
        <f>IF(#REF!=#REF!,IF(K784="Stroke",IF(K785="Stroke",IF((J785-J784)&lt;0,1000+J785-J784,J785-J784),""),""),"")</f>
        <v>#REF!</v>
      </c>
      <c r="M784" s="4" t="s">
        <v>21</v>
      </c>
      <c r="N784" s="4" t="s">
        <v>27</v>
      </c>
      <c r="O784" s="4">
        <v>0</v>
      </c>
      <c r="P784" s="8" t="e">
        <f>IF(#REF!=#REF!,IF(K784="Stroke",IF(K785="Stroke",IF(#REF!=#REF!,IF(Q784=Q785,IF((J785-J784)&lt;0,1000+J785-J784-O784,J785-J784-O784),""),""),""),""),"")</f>
        <v>#REF!</v>
      </c>
      <c r="Q784" s="4">
        <v>1</v>
      </c>
      <c r="R784" s="8" t="e">
        <f>IF(#REF!&lt;&gt;#REF!,COUNTIFS($K$112:$K$1378,$K$112,#REF!,#REF!),"")</f>
        <v>#REF!</v>
      </c>
      <c r="S784" s="8" t="e">
        <f>IF(AND(#REF!&lt;&gt;#REF!,#REF!=#REF!,M784="positive",M785="negative"),1,"")</f>
        <v>#REF!</v>
      </c>
      <c r="T784" s="8" t="e">
        <f>IF(AND(#REF!=#REF!,K:K="stroke",M:M="positive",S784&lt;&gt;"1"),1,"")</f>
        <v>#REF!</v>
      </c>
      <c r="U784" s="8" t="e">
        <f>IF((AND(R784&lt;&gt;"",W784&lt;&gt;1,K:K="stroke",M:M="negative",#REF!=#REF!)),IF(W784&lt;&gt;0,"",1),"")</f>
        <v>#REF!</v>
      </c>
      <c r="V784" s="8" t="e">
        <f t="shared" si="52"/>
        <v>#REF!</v>
      </c>
      <c r="W784" s="8" t="e">
        <f>IF(#REF!&lt;&gt;#REF!,COUNTIFS($K$112:$K$1378,"up",#REF!,#REF!),"")</f>
        <v>#REF!</v>
      </c>
      <c r="X784" s="8" t="e">
        <f>IF(#REF!&lt;&gt;#REF!,COUNTIFS($K$112:$K$1378,"SRS",#REF!,#REF!),"")</f>
        <v>#REF!</v>
      </c>
      <c r="Y784" s="8" t="e">
        <f>IF(R784&lt;&gt;"",IF(R784=1,"",COUNTIFS($O$112:$O$1378,"&gt;40",#REF!,#REF!)),"")</f>
        <v>#REF!</v>
      </c>
    </row>
    <row r="785" spans="1:34" x14ac:dyDescent="0.25">
      <c r="A785" s="4">
        <f t="shared" si="53"/>
        <v>62649</v>
      </c>
      <c r="B785" s="33" t="str">
        <f t="shared" si="54"/>
        <v>2017112917249</v>
      </c>
      <c r="C785" s="4" t="str">
        <f t="shared" si="51"/>
        <v>20171129</v>
      </c>
      <c r="D785" s="4">
        <v>2017</v>
      </c>
      <c r="E785" s="4">
        <v>11</v>
      </c>
      <c r="F785" s="4">
        <v>29</v>
      </c>
      <c r="G785" s="4">
        <v>17</v>
      </c>
      <c r="H785" s="4">
        <v>24</v>
      </c>
      <c r="I785" s="4">
        <v>9</v>
      </c>
      <c r="J785" s="4">
        <v>538</v>
      </c>
      <c r="K785" s="32" t="s">
        <v>47</v>
      </c>
      <c r="L785" s="8" t="e">
        <f>IF(#REF!=#REF!,IF(K785="Stroke",IF(K786="Stroke",IF((J786-J785)&lt;0,1000+J786-J785,J786-J785),""),""),"")</f>
        <v>#REF!</v>
      </c>
      <c r="M785" s="4" t="s">
        <v>21</v>
      </c>
      <c r="N785" s="4" t="s">
        <v>27</v>
      </c>
      <c r="O785" s="4">
        <v>0</v>
      </c>
      <c r="P785" s="8" t="e">
        <f>IF(#REF!=#REF!,IF(K785="Stroke",IF(K786="Stroke",IF(#REF!=#REF!,IF(Q785=Q786,IF((J786-J785)&lt;0,1000+J786-J785-O785,J786-J785-O785),""),""),""),""),"")</f>
        <v>#REF!</v>
      </c>
      <c r="Q785" s="4">
        <v>2</v>
      </c>
      <c r="R785" s="8" t="e">
        <f>IF(#REF!&lt;&gt;#REF!,COUNTIFS($K$112:$K$1378,$K$112,#REF!,#REF!),"")</f>
        <v>#REF!</v>
      </c>
      <c r="S785" s="8" t="e">
        <f>IF(AND(#REF!&lt;&gt;#REF!,#REF!=#REF!,M785="positive",M786="negative"),1,"")</f>
        <v>#REF!</v>
      </c>
      <c r="T785" s="8" t="e">
        <f>IF(AND(#REF!=#REF!,K:K="stroke",M:M="positive",S785&lt;&gt;"1"),1,"")</f>
        <v>#REF!</v>
      </c>
      <c r="U785" s="8" t="e">
        <f>IF((AND(R785&lt;&gt;"",W785&lt;&gt;1,K:K="stroke",M:M="negative",#REF!=#REF!)),IF(W785&lt;&gt;0,"",1),"")</f>
        <v>#REF!</v>
      </c>
      <c r="V785" s="8" t="e">
        <f t="shared" si="52"/>
        <v>#REF!</v>
      </c>
      <c r="W785" s="8" t="e">
        <f>IF(#REF!&lt;&gt;#REF!,COUNTIFS($K$112:$K$1378,"up",#REF!,#REF!),"")</f>
        <v>#REF!</v>
      </c>
      <c r="X785" s="8" t="e">
        <f>IF(#REF!&lt;&gt;#REF!,COUNTIFS($K$112:$K$1378,"SRS",#REF!,#REF!),"")</f>
        <v>#REF!</v>
      </c>
      <c r="Y785" s="8" t="e">
        <f>IF(R785&lt;&gt;"",IF(R785=1,"",COUNTIFS($O$112:$O$1378,"&gt;40",#REF!,#REF!)),"")</f>
        <v>#REF!</v>
      </c>
    </row>
    <row r="786" spans="1:34" x14ac:dyDescent="0.25">
      <c r="A786" s="4">
        <f t="shared" si="53"/>
        <v>62649</v>
      </c>
      <c r="B786" s="33" t="str">
        <f t="shared" si="54"/>
        <v>2017112917249</v>
      </c>
      <c r="C786" s="4" t="str">
        <f t="shared" si="51"/>
        <v>20171129</v>
      </c>
      <c r="D786" s="4">
        <v>2017</v>
      </c>
      <c r="E786" s="4">
        <v>11</v>
      </c>
      <c r="F786" s="4">
        <v>29</v>
      </c>
      <c r="G786" s="4">
        <v>17</v>
      </c>
      <c r="H786" s="4">
        <v>24</v>
      </c>
      <c r="I786" s="4">
        <v>9</v>
      </c>
      <c r="J786" s="4">
        <v>542</v>
      </c>
      <c r="K786" s="32" t="s">
        <v>47</v>
      </c>
      <c r="L786" s="8" t="e">
        <f>IF(#REF!=#REF!,IF(K786="Stroke",IF(K787="Stroke",IF((J787-J786)&lt;0,1000+J787-J786,J787-J786),""),""),"")</f>
        <v>#REF!</v>
      </c>
      <c r="M786" s="4" t="s">
        <v>21</v>
      </c>
      <c r="N786" s="4" t="s">
        <v>27</v>
      </c>
      <c r="O786" s="4">
        <v>0</v>
      </c>
      <c r="P786" s="8" t="e">
        <f>IF(#REF!=#REF!,IF(K786="Stroke",IF(K787="Stroke",IF(#REF!=#REF!,IF(Q786=Q787,IF((J787-J786)&lt;0,1000+J787-J786-O786,J787-J786-O786),""),""),""),""),"")</f>
        <v>#REF!</v>
      </c>
      <c r="Q786" s="4">
        <v>2</v>
      </c>
      <c r="R786" s="8" t="e">
        <f>IF(#REF!&lt;&gt;#REF!,COUNTIFS($K$112:$K$1378,$K$112,#REF!,#REF!),"")</f>
        <v>#REF!</v>
      </c>
      <c r="S786" s="8" t="e">
        <f>IF(AND(#REF!&lt;&gt;#REF!,#REF!=#REF!,M786="positive",M787="negative"),1,"")</f>
        <v>#REF!</v>
      </c>
      <c r="T786" s="8" t="e">
        <f>IF(AND(#REF!=#REF!,K:K="stroke",M:M="positive",S786&lt;&gt;"1"),1,"")</f>
        <v>#REF!</v>
      </c>
      <c r="U786" s="8" t="e">
        <f>IF((AND(R786&lt;&gt;"",W786&lt;&gt;1,K:K="stroke",M:M="negative",#REF!=#REF!)),IF(W786&lt;&gt;0,"",1),"")</f>
        <v>#REF!</v>
      </c>
      <c r="V786" s="8" t="e">
        <f t="shared" si="52"/>
        <v>#REF!</v>
      </c>
      <c r="W786" s="8" t="e">
        <f>IF(#REF!&lt;&gt;#REF!,COUNTIFS($K$112:$K$1378,"up",#REF!,#REF!),"")</f>
        <v>#REF!</v>
      </c>
      <c r="X786" s="8" t="e">
        <f>IF(#REF!&lt;&gt;#REF!,COUNTIFS($K$112:$K$1378,"SRS",#REF!,#REF!),"")</f>
        <v>#REF!</v>
      </c>
      <c r="Y786" s="8" t="e">
        <f>IF(R786&lt;&gt;"",IF(R786=1,"",COUNTIFS($O$112:$O$1378,"&gt;40",#REF!,#REF!)),"")</f>
        <v>#REF!</v>
      </c>
    </row>
    <row r="787" spans="1:34" s="7" customFormat="1" x14ac:dyDescent="0.25">
      <c r="A787" s="4">
        <f t="shared" si="53"/>
        <v>62649</v>
      </c>
      <c r="B787" s="33" t="str">
        <f t="shared" si="54"/>
        <v>2017112917249</v>
      </c>
      <c r="C787" s="4" t="str">
        <f t="shared" si="51"/>
        <v>20171129</v>
      </c>
      <c r="D787" s="4">
        <v>2017</v>
      </c>
      <c r="E787" s="4">
        <v>11</v>
      </c>
      <c r="F787" s="4">
        <v>29</v>
      </c>
      <c r="G787" s="4">
        <v>17</v>
      </c>
      <c r="H787" s="4">
        <v>24</v>
      </c>
      <c r="I787" s="4">
        <v>9</v>
      </c>
      <c r="J787" s="4">
        <v>551</v>
      </c>
      <c r="K787" s="32" t="s">
        <v>47</v>
      </c>
      <c r="L787" s="8" t="e">
        <f>IF(#REF!=#REF!,IF(K787="Stroke",IF(K788="Stroke",IF((J788-J787)&lt;0,1000+J788-J787,J788-J787),""),""),"")</f>
        <v>#REF!</v>
      </c>
      <c r="M787" s="4" t="s">
        <v>21</v>
      </c>
      <c r="N787" s="4" t="s">
        <v>27</v>
      </c>
      <c r="O787" s="4">
        <v>0</v>
      </c>
      <c r="P787" s="8" t="e">
        <f>IF(#REF!=#REF!,IF(K787="Stroke",IF(K788="Stroke",IF(#REF!=#REF!,IF(Q787=Q788,IF((J788-J787)&lt;0,1000+J788-J787-O787,J788-J787-O787),""),""),""),""),"")</f>
        <v>#REF!</v>
      </c>
      <c r="Q787" s="4">
        <v>2</v>
      </c>
      <c r="R787" s="8" t="e">
        <f>IF(#REF!&lt;&gt;#REF!,COUNTIFS($K$112:$K$1378,$K$112,#REF!,#REF!),"")</f>
        <v>#REF!</v>
      </c>
      <c r="S787" s="8" t="e">
        <f>IF(AND(#REF!&lt;&gt;#REF!,#REF!=#REF!,M787="positive",M788="negative"),1,"")</f>
        <v>#REF!</v>
      </c>
      <c r="T787" s="8" t="e">
        <f>IF(AND(#REF!=#REF!,K:K="stroke",M:M="positive",S787&lt;&gt;"1"),1,"")</f>
        <v>#REF!</v>
      </c>
      <c r="U787" s="8" t="e">
        <f>IF((AND(R787&lt;&gt;"",W787&lt;&gt;1,K:K="stroke",M:M="negative",#REF!=#REF!)),IF(W787&lt;&gt;0,"",1),"")</f>
        <v>#REF!</v>
      </c>
      <c r="V787" s="8" t="e">
        <f t="shared" si="52"/>
        <v>#REF!</v>
      </c>
      <c r="W787" s="8" t="e">
        <f>IF(#REF!&lt;&gt;#REF!,COUNTIFS($K$112:$K$1378,"up",#REF!,#REF!),"")</f>
        <v>#REF!</v>
      </c>
      <c r="X787" s="8" t="e">
        <f>IF(#REF!&lt;&gt;#REF!,COUNTIFS($K$112:$K$1378,"SRS",#REF!,#REF!),"")</f>
        <v>#REF!</v>
      </c>
      <c r="Y787" s="8" t="e">
        <f>IF(R787&lt;&gt;"",IF(R787=1,"",COUNTIFS($O$112:$O$1378,"&gt;40",#REF!,#REF!)),"")</f>
        <v>#REF!</v>
      </c>
      <c r="Z787" s="4"/>
      <c r="AA787" s="4"/>
      <c r="AB787" s="4"/>
      <c r="AC787" s="4"/>
      <c r="AD787" s="4"/>
      <c r="AE787" s="4"/>
      <c r="AF787" s="4"/>
      <c r="AG787" s="4"/>
      <c r="AH787" s="4"/>
    </row>
    <row r="788" spans="1:34" x14ac:dyDescent="0.25">
      <c r="A788" s="4">
        <f t="shared" si="53"/>
        <v>62649</v>
      </c>
      <c r="B788" s="33" t="str">
        <f t="shared" si="54"/>
        <v>2017112917249</v>
      </c>
      <c r="C788" s="4" t="str">
        <f t="shared" si="51"/>
        <v>20171129</v>
      </c>
      <c r="D788" s="4">
        <v>2017</v>
      </c>
      <c r="E788" s="4">
        <v>11</v>
      </c>
      <c r="F788" s="4">
        <v>29</v>
      </c>
      <c r="G788" s="4">
        <v>17</v>
      </c>
      <c r="H788" s="4">
        <v>24</v>
      </c>
      <c r="I788" s="4">
        <v>9</v>
      </c>
      <c r="J788" s="4">
        <v>554</v>
      </c>
      <c r="K788" s="32" t="s">
        <v>47</v>
      </c>
      <c r="L788" s="8" t="e">
        <f>IF(#REF!=#REF!,IF(K788="Stroke",IF(K789="Stroke",IF((J789-J788)&lt;0,1000+J789-J788,J789-J788),""),""),"")</f>
        <v>#REF!</v>
      </c>
      <c r="M788" s="4" t="s">
        <v>21</v>
      </c>
      <c r="N788" s="4" t="s">
        <v>27</v>
      </c>
      <c r="O788" s="4">
        <v>0</v>
      </c>
      <c r="P788" s="8" t="e">
        <f>IF(#REF!=#REF!,IF(K788="Stroke",IF(K789="Stroke",IF(#REF!=#REF!,IF(Q788=Q789,IF((J789-J788)&lt;0,1000+J789-J788-O788,J789-J788-O788),""),""),""),""),"")</f>
        <v>#REF!</v>
      </c>
      <c r="Q788" s="4">
        <v>1</v>
      </c>
      <c r="R788" s="8" t="e">
        <f>IF(#REF!&lt;&gt;#REF!,COUNTIFS($K$112:$K$1378,$K$112,#REF!,#REF!),"")</f>
        <v>#REF!</v>
      </c>
      <c r="S788" s="8" t="e">
        <f>IF(AND(#REF!&lt;&gt;#REF!,#REF!=#REF!,M788="positive",M789="negative"),1,"")</f>
        <v>#REF!</v>
      </c>
      <c r="T788" s="8" t="e">
        <f>IF(AND(#REF!=#REF!,K:K="stroke",M:M="positive",S788&lt;&gt;"1"),1,"")</f>
        <v>#REF!</v>
      </c>
      <c r="U788" s="8" t="e">
        <f>IF((AND(R788&lt;&gt;"",W788&lt;&gt;1,K:K="stroke",M:M="negative",#REF!=#REF!)),IF(W788&lt;&gt;0,"",1),"")</f>
        <v>#REF!</v>
      </c>
      <c r="V788" s="8" t="e">
        <f t="shared" si="52"/>
        <v>#REF!</v>
      </c>
      <c r="W788" s="8" t="e">
        <f>IF(#REF!&lt;&gt;#REF!,COUNTIFS($K$112:$K$1378,"up",#REF!,#REF!),"")</f>
        <v>#REF!</v>
      </c>
      <c r="X788" s="8" t="e">
        <f>IF(#REF!&lt;&gt;#REF!,COUNTIFS($K$112:$K$1378,"SRS",#REF!,#REF!),"")</f>
        <v>#REF!</v>
      </c>
      <c r="Y788" s="8" t="e">
        <f>IF(R788&lt;&gt;"",IF(R788=1,"",COUNTIFS($O$112:$O$1378,"&gt;40",#REF!,#REF!)),"")</f>
        <v>#REF!</v>
      </c>
    </row>
    <row r="789" spans="1:34" x14ac:dyDescent="0.25">
      <c r="A789" s="4">
        <f t="shared" si="53"/>
        <v>62649</v>
      </c>
      <c r="B789" s="33" t="str">
        <f t="shared" si="54"/>
        <v>2017112917249</v>
      </c>
      <c r="C789" s="4" t="str">
        <f t="shared" si="51"/>
        <v>20171129</v>
      </c>
      <c r="D789" s="4">
        <v>2017</v>
      </c>
      <c r="E789" s="4">
        <v>11</v>
      </c>
      <c r="F789" s="4">
        <v>29</v>
      </c>
      <c r="G789" s="4">
        <v>17</v>
      </c>
      <c r="H789" s="4">
        <v>24</v>
      </c>
      <c r="I789" s="4">
        <v>9</v>
      </c>
      <c r="J789" s="4">
        <v>560</v>
      </c>
      <c r="K789" s="32" t="s">
        <v>47</v>
      </c>
      <c r="L789" s="8" t="e">
        <f>IF(#REF!=#REF!,IF(K789="Stroke",IF(K790="Stroke",IF((J790-J789)&lt;0,1000+J790-J789,J790-J789),""),""),"")</f>
        <v>#REF!</v>
      </c>
      <c r="M789" s="4" t="s">
        <v>21</v>
      </c>
      <c r="N789" s="4" t="s">
        <v>27</v>
      </c>
      <c r="O789" s="4">
        <v>0</v>
      </c>
      <c r="P789" s="8" t="e">
        <f>IF(#REF!=#REF!,IF(K789="Stroke",IF(K790="Stroke",IF(#REF!=#REF!,IF(Q789=Q790,IF((J790-J789)&lt;0,1000+J790-J789-O789,J790-J789-O789),""),""),""),""),"")</f>
        <v>#REF!</v>
      </c>
      <c r="Q789" s="4">
        <v>1</v>
      </c>
      <c r="R789" s="8" t="e">
        <f>IF(#REF!&lt;&gt;#REF!,COUNTIFS($K$112:$K$1378,$K$112,#REF!,#REF!),"")</f>
        <v>#REF!</v>
      </c>
      <c r="S789" s="8" t="e">
        <f>IF(AND(#REF!&lt;&gt;#REF!,#REF!=#REF!,M789="positive",M790="negative"),1,"")</f>
        <v>#REF!</v>
      </c>
      <c r="T789" s="8" t="e">
        <f>IF(AND(#REF!=#REF!,K:K="stroke",M:M="positive",S789&lt;&gt;"1"),1,"")</f>
        <v>#REF!</v>
      </c>
      <c r="U789" s="8" t="e">
        <f>IF((AND(R789&lt;&gt;"",W789&lt;&gt;1,K:K="stroke",M:M="negative",#REF!=#REF!)),IF(W789&lt;&gt;0,"",1),"")</f>
        <v>#REF!</v>
      </c>
      <c r="V789" s="8" t="e">
        <f t="shared" si="52"/>
        <v>#REF!</v>
      </c>
      <c r="W789" s="8" t="e">
        <f>IF(#REF!&lt;&gt;#REF!,COUNTIFS($K$112:$K$1378,"up",#REF!,#REF!),"")</f>
        <v>#REF!</v>
      </c>
      <c r="X789" s="8" t="e">
        <f>IF(#REF!&lt;&gt;#REF!,COUNTIFS($K$112:$K$1378,"SRS",#REF!,#REF!),"")</f>
        <v>#REF!</v>
      </c>
      <c r="Y789" s="8" t="e">
        <f>IF(R789&lt;&gt;"",IF(R789=1,"",COUNTIFS($O$112:$O$1378,"&gt;40",#REF!,#REF!)),"")</f>
        <v>#REF!</v>
      </c>
    </row>
    <row r="790" spans="1:34" x14ac:dyDescent="0.25">
      <c r="A790" s="4">
        <f t="shared" si="53"/>
        <v>62649</v>
      </c>
      <c r="B790" s="33" t="str">
        <f t="shared" si="54"/>
        <v>2017112917249</v>
      </c>
      <c r="C790" s="4" t="str">
        <f t="shared" si="51"/>
        <v>20171129</v>
      </c>
      <c r="D790" s="4">
        <v>2017</v>
      </c>
      <c r="E790" s="4">
        <v>11</v>
      </c>
      <c r="F790" s="4">
        <v>29</v>
      </c>
      <c r="G790" s="4">
        <v>17</v>
      </c>
      <c r="H790" s="4">
        <v>24</v>
      </c>
      <c r="I790" s="4">
        <v>9</v>
      </c>
      <c r="J790" s="4">
        <v>585</v>
      </c>
      <c r="K790" s="32" t="s">
        <v>47</v>
      </c>
      <c r="L790" s="8" t="e">
        <f>IF(#REF!=#REF!,IF(K790="Stroke",IF(K791="Stroke",IF((J791-J790)&lt;0,1000+J791-J790,J791-J790),""),""),"")</f>
        <v>#REF!</v>
      </c>
      <c r="M790" s="4" t="s">
        <v>21</v>
      </c>
      <c r="N790" s="4" t="s">
        <v>27</v>
      </c>
      <c r="O790" s="4">
        <v>0</v>
      </c>
      <c r="P790" s="8" t="e">
        <f>IF(#REF!=#REF!,IF(K790="Stroke",IF(K791="Stroke",IF(#REF!=#REF!,IF(Q790=Q791,IF((J791-J790)&lt;0,1000+J791-J790-O790,J791-J790-O790),""),""),""),""),"")</f>
        <v>#REF!</v>
      </c>
      <c r="Q790" s="4">
        <v>1</v>
      </c>
      <c r="R790" s="8" t="e">
        <f>IF(#REF!&lt;&gt;#REF!,COUNTIFS($K$112:$K$1378,$K$112,#REF!,#REF!),"")</f>
        <v>#REF!</v>
      </c>
      <c r="S790" s="8" t="e">
        <f>IF(AND(#REF!&lt;&gt;#REF!,#REF!=#REF!,M790="positive",M791="negative"),1,"")</f>
        <v>#REF!</v>
      </c>
      <c r="T790" s="8" t="e">
        <f>IF(AND(#REF!=#REF!,K:K="stroke",M:M="positive",S790&lt;&gt;"1"),1,"")</f>
        <v>#REF!</v>
      </c>
      <c r="U790" s="8" t="e">
        <f>IF((AND(R790&lt;&gt;"",W790&lt;&gt;1,K:K="stroke",M:M="negative",#REF!=#REF!)),IF(W790&lt;&gt;0,"",1),"")</f>
        <v>#REF!</v>
      </c>
      <c r="V790" s="8" t="e">
        <f t="shared" si="52"/>
        <v>#REF!</v>
      </c>
      <c r="W790" s="8" t="e">
        <f>IF(#REF!&lt;&gt;#REF!,COUNTIFS($K$112:$K$1378,"up",#REF!,#REF!),"")</f>
        <v>#REF!</v>
      </c>
      <c r="X790" s="8" t="e">
        <f>IF(#REF!&lt;&gt;#REF!,COUNTIFS($K$112:$K$1378,"SRS",#REF!,#REF!),"")</f>
        <v>#REF!</v>
      </c>
      <c r="Y790" s="8" t="e">
        <f>IF(R790&lt;&gt;"",IF(R790=1,"",COUNTIFS($O$112:$O$1378,"&gt;40",#REF!,#REF!)),"")</f>
        <v>#REF!</v>
      </c>
    </row>
    <row r="791" spans="1:34" x14ac:dyDescent="0.25">
      <c r="A791" s="4">
        <f t="shared" si="53"/>
        <v>62649</v>
      </c>
      <c r="B791" s="33" t="str">
        <f t="shared" si="54"/>
        <v>2017112917249</v>
      </c>
      <c r="C791" s="4" t="str">
        <f t="shared" si="51"/>
        <v>20171129</v>
      </c>
      <c r="D791" s="4">
        <v>2017</v>
      </c>
      <c r="E791" s="4">
        <v>11</v>
      </c>
      <c r="F791" s="4">
        <v>29</v>
      </c>
      <c r="G791" s="4">
        <v>17</v>
      </c>
      <c r="H791" s="4">
        <v>24</v>
      </c>
      <c r="I791" s="4">
        <v>9</v>
      </c>
      <c r="J791" s="4">
        <v>598</v>
      </c>
      <c r="K791" s="32" t="s">
        <v>47</v>
      </c>
      <c r="L791" s="8" t="e">
        <f>IF(#REF!=#REF!,IF(K791="Stroke",IF(K792="Stroke",IF((J792-J791)&lt;0,1000+J792-J791,J792-J791),""),""),"")</f>
        <v>#REF!</v>
      </c>
      <c r="M791" s="4" t="s">
        <v>21</v>
      </c>
      <c r="N791" s="4" t="s">
        <v>27</v>
      </c>
      <c r="O791" s="4">
        <v>0</v>
      </c>
      <c r="P791" s="8" t="e">
        <f>IF(#REF!=#REF!,IF(K791="Stroke",IF(K792="Stroke",IF(#REF!=#REF!,IF(Q791=Q792,IF((J792-J791)&lt;0,1000+J792-J791-O791,J792-J791-O791),""),""),""),""),"")</f>
        <v>#REF!</v>
      </c>
      <c r="Q791" s="4">
        <v>2</v>
      </c>
      <c r="R791" s="8" t="e">
        <f>IF(#REF!&lt;&gt;#REF!,COUNTIFS($K$112:$K$1378,$K$112,#REF!,#REF!),"")</f>
        <v>#REF!</v>
      </c>
      <c r="S791" s="8" t="e">
        <f>IF(AND(#REF!&lt;&gt;#REF!,#REF!=#REF!,M791="positive",M792="negative"),1,"")</f>
        <v>#REF!</v>
      </c>
      <c r="T791" s="8" t="e">
        <f>IF(AND(#REF!=#REF!,K:K="stroke",M:M="positive",S791&lt;&gt;"1"),1,"")</f>
        <v>#REF!</v>
      </c>
      <c r="U791" s="8" t="e">
        <f>IF((AND(R791&lt;&gt;"",W791&lt;&gt;1,K:K="stroke",M:M="negative",#REF!=#REF!)),IF(W791&lt;&gt;0,"",1),"")</f>
        <v>#REF!</v>
      </c>
      <c r="V791" s="8" t="e">
        <f t="shared" si="52"/>
        <v>#REF!</v>
      </c>
      <c r="W791" s="8" t="e">
        <f>IF(#REF!&lt;&gt;#REF!,COUNTIFS($K$112:$K$1378,"up",#REF!,#REF!),"")</f>
        <v>#REF!</v>
      </c>
      <c r="X791" s="8" t="e">
        <f>IF(#REF!&lt;&gt;#REF!,COUNTIFS($K$112:$K$1378,"SRS",#REF!,#REF!),"")</f>
        <v>#REF!</v>
      </c>
      <c r="Y791" s="8" t="e">
        <f>IF(R791&lt;&gt;"",IF(R791=1,"",COUNTIFS($O$112:$O$1378,"&gt;40",#REF!,#REF!)),"")</f>
        <v>#REF!</v>
      </c>
    </row>
    <row r="792" spans="1:34" x14ac:dyDescent="0.25">
      <c r="A792" s="4">
        <f t="shared" si="53"/>
        <v>62649</v>
      </c>
      <c r="B792" s="33" t="str">
        <f t="shared" si="54"/>
        <v>2017112917249</v>
      </c>
      <c r="C792" s="4" t="str">
        <f t="shared" si="51"/>
        <v>20171129</v>
      </c>
      <c r="D792" s="4">
        <v>2017</v>
      </c>
      <c r="E792" s="4">
        <v>11</v>
      </c>
      <c r="F792" s="4">
        <v>29</v>
      </c>
      <c r="G792" s="4">
        <v>17</v>
      </c>
      <c r="H792" s="4">
        <v>24</v>
      </c>
      <c r="I792" s="4">
        <v>9</v>
      </c>
      <c r="J792" s="4">
        <v>603</v>
      </c>
      <c r="K792" s="32" t="s">
        <v>47</v>
      </c>
      <c r="L792" s="8" t="e">
        <f>IF(#REF!=#REF!,IF(K792="Stroke",IF(K793="Stroke",IF((J793-J792)&lt;0,1000+J793-J792,J793-J792),""),""),"")</f>
        <v>#REF!</v>
      </c>
      <c r="M792" s="4" t="s">
        <v>21</v>
      </c>
      <c r="N792" s="4" t="s">
        <v>27</v>
      </c>
      <c r="O792" s="4">
        <v>0</v>
      </c>
      <c r="P792" s="8" t="e">
        <f>IF(#REF!=#REF!,IF(K792="Stroke",IF(K793="Stroke",IF(#REF!=#REF!,IF(Q792=Q793,IF((J793-J792)&lt;0,1000+J793-J792-O792,J793-J792-O792),""),""),""),""),"")</f>
        <v>#REF!</v>
      </c>
      <c r="Q792" s="4">
        <v>1</v>
      </c>
      <c r="R792" s="8" t="e">
        <f>IF(#REF!&lt;&gt;#REF!,COUNTIFS($K$112:$K$1378,$K$112,#REF!,#REF!),"")</f>
        <v>#REF!</v>
      </c>
      <c r="S792" s="8" t="e">
        <f>IF(AND(#REF!&lt;&gt;#REF!,#REF!=#REF!,M792="positive",M793="negative"),1,"")</f>
        <v>#REF!</v>
      </c>
      <c r="T792" s="8" t="e">
        <f>IF(AND(#REF!=#REF!,K:K="stroke",M:M="positive",S792&lt;&gt;"1"),1,"")</f>
        <v>#REF!</v>
      </c>
      <c r="U792" s="8" t="e">
        <f>IF((AND(R792&lt;&gt;"",W792&lt;&gt;1,K:K="stroke",M:M="negative",#REF!=#REF!)),IF(W792&lt;&gt;0,"",1),"")</f>
        <v>#REF!</v>
      </c>
      <c r="V792" s="8" t="e">
        <f t="shared" si="52"/>
        <v>#REF!</v>
      </c>
      <c r="W792" s="8" t="e">
        <f>IF(#REF!&lt;&gt;#REF!,COUNTIFS($K$112:$K$1378,"up",#REF!,#REF!),"")</f>
        <v>#REF!</v>
      </c>
      <c r="X792" s="8" t="e">
        <f>IF(#REF!&lt;&gt;#REF!,COUNTIFS($K$112:$K$1378,"SRS",#REF!,#REF!),"")</f>
        <v>#REF!</v>
      </c>
      <c r="Y792" s="8" t="e">
        <f>IF(R792&lt;&gt;"",IF(R792=1,"",COUNTIFS($O$112:$O$1378,"&gt;40",#REF!,#REF!)),"")</f>
        <v>#REF!</v>
      </c>
    </row>
    <row r="793" spans="1:34" x14ac:dyDescent="0.25">
      <c r="A793" s="4">
        <f t="shared" si="53"/>
        <v>62649</v>
      </c>
      <c r="B793" s="33" t="str">
        <f t="shared" si="54"/>
        <v>2017112917249</v>
      </c>
      <c r="C793" s="4" t="str">
        <f t="shared" si="51"/>
        <v>20171129</v>
      </c>
      <c r="D793" s="4">
        <v>2017</v>
      </c>
      <c r="E793" s="4">
        <v>11</v>
      </c>
      <c r="F793" s="4">
        <v>29</v>
      </c>
      <c r="G793" s="4">
        <v>17</v>
      </c>
      <c r="H793" s="4">
        <v>24</v>
      </c>
      <c r="I793" s="4">
        <v>9</v>
      </c>
      <c r="J793" s="4">
        <v>627</v>
      </c>
      <c r="K793" s="32" t="s">
        <v>47</v>
      </c>
      <c r="L793" s="8" t="e">
        <f>IF(#REF!=#REF!,IF(K793="Stroke",IF(K794="Stroke",IF((J794-J793)&lt;0,1000+J794-J793,J794-J793),""),""),"")</f>
        <v>#REF!</v>
      </c>
      <c r="M793" s="4" t="s">
        <v>21</v>
      </c>
      <c r="N793" s="4" t="s">
        <v>27</v>
      </c>
      <c r="O793" s="4">
        <v>0</v>
      </c>
      <c r="P793" s="8" t="e">
        <f>IF(#REF!=#REF!,IF(K793="Stroke",IF(K794="Stroke",IF(#REF!=#REF!,IF(Q793=Q794,IF((J794-J793)&lt;0,1000+J794-J793-O793,J794-J793-O793),""),""),""),""),"")</f>
        <v>#REF!</v>
      </c>
      <c r="Q793" s="4">
        <v>1</v>
      </c>
      <c r="R793" s="8" t="e">
        <f>IF(#REF!&lt;&gt;#REF!,COUNTIFS($K$112:$K$1378,$K$112,#REF!,#REF!),"")</f>
        <v>#REF!</v>
      </c>
      <c r="S793" s="8" t="e">
        <f>IF(AND(#REF!&lt;&gt;#REF!,#REF!=#REF!,M793="positive",M794="negative"),1,"")</f>
        <v>#REF!</v>
      </c>
      <c r="T793" s="8" t="e">
        <f>IF(AND(#REF!=#REF!,K:K="stroke",M:M="positive",S793&lt;&gt;"1"),1,"")</f>
        <v>#REF!</v>
      </c>
      <c r="U793" s="8" t="e">
        <f>IF((AND(R793&lt;&gt;"",W793&lt;&gt;1,K:K="stroke",M:M="negative",#REF!=#REF!)),IF(W793&lt;&gt;0,"",1),"")</f>
        <v>#REF!</v>
      </c>
      <c r="V793" s="8" t="e">
        <f t="shared" si="52"/>
        <v>#REF!</v>
      </c>
      <c r="W793" s="8" t="e">
        <f>IF(#REF!&lt;&gt;#REF!,COUNTIFS($K$112:$K$1378,"up",#REF!,#REF!),"")</f>
        <v>#REF!</v>
      </c>
      <c r="X793" s="8" t="e">
        <f>IF(#REF!&lt;&gt;#REF!,COUNTIFS($K$112:$K$1378,"SRS",#REF!,#REF!),"")</f>
        <v>#REF!</v>
      </c>
      <c r="Y793" s="8" t="e">
        <f>IF(R793&lt;&gt;"",IF(R793=1,"",COUNTIFS($O$112:$O$1378,"&gt;40",#REF!,#REF!)),"")</f>
        <v>#REF!</v>
      </c>
    </row>
    <row r="794" spans="1:34" x14ac:dyDescent="0.25">
      <c r="A794" s="4">
        <f t="shared" si="53"/>
        <v>62649</v>
      </c>
      <c r="B794" s="33" t="str">
        <f t="shared" si="54"/>
        <v>2017112917249</v>
      </c>
      <c r="C794" s="4" t="str">
        <f t="shared" si="51"/>
        <v>20171129</v>
      </c>
      <c r="D794" s="4">
        <v>2017</v>
      </c>
      <c r="E794" s="4">
        <v>11</v>
      </c>
      <c r="F794" s="4">
        <v>29</v>
      </c>
      <c r="G794" s="4">
        <v>17</v>
      </c>
      <c r="H794" s="4">
        <v>24</v>
      </c>
      <c r="I794" s="4">
        <v>9</v>
      </c>
      <c r="J794" s="4">
        <v>638</v>
      </c>
      <c r="K794" s="32" t="s">
        <v>47</v>
      </c>
      <c r="L794" s="8" t="e">
        <f>IF(#REF!=#REF!,IF(K794="Stroke",IF(K795="Stroke",IF((J795-J794)&lt;0,1000+J795-J794,J795-J794),""),""),"")</f>
        <v>#REF!</v>
      </c>
      <c r="M794" s="4" t="s">
        <v>21</v>
      </c>
      <c r="N794" s="4" t="s">
        <v>27</v>
      </c>
      <c r="O794" s="4">
        <v>0</v>
      </c>
      <c r="P794" s="8" t="e">
        <f>IF(#REF!=#REF!,IF(K794="Stroke",IF(K795="Stroke",IF(#REF!=#REF!,IF(Q794=Q795,IF((J795-J794)&lt;0,1000+J795-J794-O794,J795-J794-O794),""),""),""),""),"")</f>
        <v>#REF!</v>
      </c>
      <c r="Q794" s="4">
        <v>1</v>
      </c>
      <c r="R794" s="8" t="e">
        <f>IF(#REF!&lt;&gt;#REF!,COUNTIFS($K$112:$K$1378,$K$112,#REF!,#REF!),"")</f>
        <v>#REF!</v>
      </c>
      <c r="S794" s="8" t="e">
        <f>IF(AND(#REF!&lt;&gt;#REF!,#REF!=#REF!,M794="positive",M795="negative"),1,"")</f>
        <v>#REF!</v>
      </c>
      <c r="T794" s="8" t="e">
        <f>IF(AND(#REF!=#REF!,K:K="stroke",M:M="positive",S794&lt;&gt;"1"),1,"")</f>
        <v>#REF!</v>
      </c>
      <c r="U794" s="8" t="e">
        <f>IF((AND(R794&lt;&gt;"",W794&lt;&gt;1,K:K="stroke",M:M="negative",#REF!=#REF!)),IF(W794&lt;&gt;0,"",1),"")</f>
        <v>#REF!</v>
      </c>
      <c r="V794" s="8" t="e">
        <f t="shared" si="52"/>
        <v>#REF!</v>
      </c>
      <c r="W794" s="8" t="e">
        <f>IF(#REF!&lt;&gt;#REF!,COUNTIFS($K$112:$K$1378,"up",#REF!,#REF!),"")</f>
        <v>#REF!</v>
      </c>
      <c r="X794" s="8" t="e">
        <f>IF(#REF!&lt;&gt;#REF!,COUNTIFS($K$112:$K$1378,"SRS",#REF!,#REF!),"")</f>
        <v>#REF!</v>
      </c>
      <c r="Y794" s="8" t="e">
        <f>IF(R794&lt;&gt;"",IF(R794=1,"",COUNTIFS($O$112:$O$1378,"&gt;40",#REF!,#REF!)),"")</f>
        <v>#REF!</v>
      </c>
    </row>
    <row r="795" spans="1:34" x14ac:dyDescent="0.25">
      <c r="A795" s="7">
        <f t="shared" si="53"/>
        <v>63946</v>
      </c>
      <c r="B795" s="11" t="str">
        <f t="shared" si="54"/>
        <v>20171129174546</v>
      </c>
      <c r="C795" s="7" t="str">
        <f t="shared" si="51"/>
        <v>20171129</v>
      </c>
      <c r="D795" s="7">
        <v>2017</v>
      </c>
      <c r="E795" s="7">
        <v>11</v>
      </c>
      <c r="F795" s="7">
        <v>29</v>
      </c>
      <c r="G795" s="7">
        <v>17</v>
      </c>
      <c r="H795" s="7">
        <v>45</v>
      </c>
      <c r="I795" s="7">
        <v>46</v>
      </c>
      <c r="J795" s="7">
        <v>241</v>
      </c>
      <c r="K795" s="7" t="s">
        <v>44</v>
      </c>
      <c r="L795" s="7" t="e">
        <f>IF(#REF!=#REF!,IF(K795="Stroke",IF(K796="Stroke",IF((J796-J795)&lt;0,1000+J796-J795,J796-J795),""),""),"")</f>
        <v>#REF!</v>
      </c>
      <c r="M795" s="7" t="s">
        <v>21</v>
      </c>
      <c r="N795" s="7" t="s">
        <v>27</v>
      </c>
      <c r="O795" s="7">
        <v>218</v>
      </c>
      <c r="P795" s="7" t="e">
        <f>IF(#REF!=#REF!,IF(K795="Stroke",IF(K796="Stroke",IF(#REF!=#REF!,IF(Q795=Q796,IF((J796-J795)&lt;0,1000+J796-J795-O795,J796-J795-O795),""),""),""),""),"")</f>
        <v>#REF!</v>
      </c>
      <c r="Q795" s="7">
        <v>1</v>
      </c>
      <c r="R795" s="7" t="e">
        <f>IF(#REF!&lt;&gt;#REF!,COUNTIFS($K$112:$K$1378,$K$112,#REF!,#REF!),"")</f>
        <v>#REF!</v>
      </c>
      <c r="S795" s="7" t="e">
        <f>IF(AND(#REF!&lt;&gt;#REF!,#REF!=#REF!,M795="positive",M796="negative"),1,"")</f>
        <v>#REF!</v>
      </c>
      <c r="T795" s="7" t="e">
        <f>IF(AND(#REF!=#REF!,K:K="stroke",M:M="positive",S795&lt;&gt;"1"),1,"")</f>
        <v>#REF!</v>
      </c>
      <c r="U795" s="7" t="e">
        <f>IF((AND(R795&lt;&gt;"",W795&lt;&gt;1,K:K="stroke",M:M="negative",#REF!=#REF!)),IF(W795&lt;&gt;0,"",1),"")</f>
        <v>#REF!</v>
      </c>
      <c r="V795" s="7" t="e">
        <f t="shared" si="52"/>
        <v>#REF!</v>
      </c>
      <c r="W795" s="7" t="e">
        <f>IF(#REF!&lt;&gt;#REF!,COUNTIFS($K$112:$K$1378,"up",#REF!,#REF!),"")</f>
        <v>#REF!</v>
      </c>
      <c r="X795" s="7" t="e">
        <f>IF(#REF!&lt;&gt;#REF!,COUNTIFS($K$112:$K$1378,"SRS",#REF!,#REF!),"")</f>
        <v>#REF!</v>
      </c>
      <c r="Y795" s="7" t="e">
        <f>IF(R795&lt;&gt;"",IF(R795=1,"",COUNTIFS($O$112:$O$1378,"&gt;40",#REF!,#REF!)),"")</f>
        <v>#REF!</v>
      </c>
      <c r="Z795" s="7" t="s">
        <v>42</v>
      </c>
      <c r="AA795" s="7"/>
      <c r="AB795" s="7"/>
      <c r="AC795" s="7"/>
      <c r="AD795" s="7"/>
      <c r="AE795" s="7"/>
      <c r="AF795" s="7"/>
      <c r="AG795" s="7"/>
      <c r="AH795" s="7"/>
    </row>
    <row r="796" spans="1:34" x14ac:dyDescent="0.25">
      <c r="A796" s="16">
        <f t="shared" si="53"/>
        <v>63946</v>
      </c>
      <c r="B796" s="18" t="str">
        <f t="shared" si="54"/>
        <v>20171129174546</v>
      </c>
      <c r="C796" s="16" t="str">
        <f t="shared" si="51"/>
        <v>20171129</v>
      </c>
      <c r="D796" s="16">
        <v>2017</v>
      </c>
      <c r="E796" s="16">
        <v>11</v>
      </c>
      <c r="F796" s="16">
        <v>29</v>
      </c>
      <c r="G796" s="16">
        <v>17</v>
      </c>
      <c r="H796" s="16">
        <v>45</v>
      </c>
      <c r="I796" s="16">
        <v>46</v>
      </c>
      <c r="J796" s="16">
        <v>421</v>
      </c>
      <c r="K796" s="32" t="s">
        <v>47</v>
      </c>
      <c r="L796" s="8" t="e">
        <f>IF(#REF!=#REF!,IF(K796="Stroke",IF(K797="Stroke",IF((J797-J796)&lt;0,1000+J797-J796,J797-J796),""),""),"")</f>
        <v>#REF!</v>
      </c>
      <c r="M796" s="16"/>
      <c r="N796" s="16"/>
      <c r="O796" s="16">
        <v>0</v>
      </c>
      <c r="P796" s="8" t="e">
        <f>IF(#REF!=#REF!,IF(K796="Stroke",IF(K797="Stroke",IF(#REF!=#REF!,IF(Q796=Q797,IF((J797-J796)&lt;0,1000+J797-J796-O796,J797-J796-O796),""),""),""),""),"")</f>
        <v>#REF!</v>
      </c>
      <c r="Q796" s="16"/>
      <c r="R796" s="8" t="e">
        <f>IF(#REF!&lt;&gt;#REF!,COUNTIFS($K$112:$K$1378,$K$112,#REF!,#REF!),"")</f>
        <v>#REF!</v>
      </c>
      <c r="S796" s="8" t="e">
        <f>IF(AND(#REF!&lt;&gt;#REF!,#REF!=#REF!,M796="positive",M797="negative"),1,"")</f>
        <v>#REF!</v>
      </c>
      <c r="T796" s="8" t="e">
        <f>IF(AND(#REF!=#REF!,K:K="stroke",M:M="positive",S796&lt;&gt;"1"),1,"")</f>
        <v>#REF!</v>
      </c>
      <c r="U796" s="8" t="e">
        <f>IF((AND(R796&lt;&gt;"",W796&lt;&gt;1,K:K="stroke",M:M="negative",#REF!=#REF!)),IF(W796&lt;&gt;0,"",1),"")</f>
        <v>#REF!</v>
      </c>
      <c r="V796" s="8" t="e">
        <f t="shared" si="52"/>
        <v>#REF!</v>
      </c>
      <c r="W796" s="8" t="e">
        <f>IF(#REF!&lt;&gt;#REF!,COUNTIFS($K$112:$K$1378,"up",#REF!,#REF!),"")</f>
        <v>#REF!</v>
      </c>
      <c r="X796" s="8" t="e">
        <f>IF(#REF!&lt;&gt;#REF!,COUNTIFS($K$112:$K$1378,"SRS",#REF!,#REF!),"")</f>
        <v>#REF!</v>
      </c>
      <c r="Y796" s="8" t="e">
        <f>IF(R796&lt;&gt;"",IF(R796=1,"",COUNTIFS($O$112:$O$1378,"&gt;40",#REF!,#REF!)),"")</f>
        <v>#REF!</v>
      </c>
      <c r="Z796" s="34" t="s">
        <v>102</v>
      </c>
      <c r="AA796" s="16"/>
      <c r="AB796" s="16"/>
      <c r="AC796" s="16"/>
      <c r="AD796" s="16"/>
      <c r="AE796" s="16"/>
      <c r="AF796" s="16"/>
      <c r="AG796" s="16"/>
      <c r="AH796" s="16"/>
    </row>
    <row r="797" spans="1:34" s="24" customFormat="1" x14ac:dyDescent="0.25">
      <c r="A797" s="7">
        <f t="shared" si="53"/>
        <v>64382</v>
      </c>
      <c r="B797" s="11" t="str">
        <f t="shared" si="54"/>
        <v>2017112917532</v>
      </c>
      <c r="C797" s="7" t="str">
        <f t="shared" si="51"/>
        <v>20171129</v>
      </c>
      <c r="D797" s="7">
        <v>2017</v>
      </c>
      <c r="E797" s="7">
        <v>11</v>
      </c>
      <c r="F797" s="7">
        <v>29</v>
      </c>
      <c r="G797" s="7">
        <v>17</v>
      </c>
      <c r="H797" s="7">
        <v>53</v>
      </c>
      <c r="I797" s="7">
        <v>2</v>
      </c>
      <c r="J797" s="7">
        <v>520</v>
      </c>
      <c r="K797" s="7" t="s">
        <v>37</v>
      </c>
      <c r="L797" s="7" t="e">
        <f>IF(#REF!=#REF!,IF(K797="Stroke",IF(K798="Stroke",IF((J798-J797)&lt;0,1000+J798-J797,J798-J797),""),""),"")</f>
        <v>#REF!</v>
      </c>
      <c r="M797" s="7" t="s">
        <v>21</v>
      </c>
      <c r="N797" s="7" t="s">
        <v>27</v>
      </c>
      <c r="O797" s="7">
        <v>142</v>
      </c>
      <c r="P797" s="7" t="e">
        <f>IF(#REF!=#REF!,IF(K797="Stroke",IF(K798="Stroke",IF(#REF!=#REF!,IF(Q797=Q798,IF((J798-J797)&lt;0,1000+J798-J797-O797,J798-J797-O797),""),""),""),""),"")</f>
        <v>#REF!</v>
      </c>
      <c r="Q797" s="7">
        <v>1</v>
      </c>
      <c r="R797" s="7" t="e">
        <f>IF(#REF!&lt;&gt;#REF!,COUNTIFS($K$112:$K$1378,$K$112,#REF!,#REF!),"")</f>
        <v>#REF!</v>
      </c>
      <c r="S797" s="7" t="e">
        <f>IF(AND(#REF!&lt;&gt;#REF!,#REF!=#REF!,M797="positive",M798="negative"),1,"")</f>
        <v>#REF!</v>
      </c>
      <c r="T797" s="7" t="e">
        <f>IF(AND(#REF!=#REF!,K:K="stroke",M:M="positive",S797&lt;&gt;"1"),1,"")</f>
        <v>#REF!</v>
      </c>
      <c r="U797" s="7" t="e">
        <f>IF((AND(R797&lt;&gt;"",W797&lt;&gt;1,K:K="stroke",M:M="negative",#REF!=#REF!)),IF(W797&lt;&gt;0,"",1),"")</f>
        <v>#REF!</v>
      </c>
      <c r="V797" s="7" t="e">
        <f t="shared" si="52"/>
        <v>#REF!</v>
      </c>
      <c r="W797" s="7" t="e">
        <f>IF(#REF!&lt;&gt;#REF!,COUNTIFS($K$112:$K$1378,"up",#REF!,#REF!),"")</f>
        <v>#REF!</v>
      </c>
      <c r="X797" s="7" t="e">
        <f>IF(#REF!&lt;&gt;#REF!,COUNTIFS($K$112:$K$1378,"SRS",#REF!,#REF!),"")</f>
        <v>#REF!</v>
      </c>
      <c r="Y797" s="7" t="e">
        <f>IF(R797&lt;&gt;"",IF(R797=1,"",COUNTIFS($O$112:$O$1378,"&gt;40",#REF!,#REF!)),"")</f>
        <v>#REF!</v>
      </c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x14ac:dyDescent="0.25">
      <c r="A798" s="7">
        <f t="shared" si="53"/>
        <v>64509</v>
      </c>
      <c r="B798" s="11" t="str">
        <f t="shared" si="54"/>
        <v>2017112917559</v>
      </c>
      <c r="C798" s="7" t="str">
        <f t="shared" si="51"/>
        <v>20171129</v>
      </c>
      <c r="D798" s="7">
        <v>2017</v>
      </c>
      <c r="E798" s="7">
        <v>11</v>
      </c>
      <c r="F798" s="7">
        <v>29</v>
      </c>
      <c r="G798" s="7">
        <v>17</v>
      </c>
      <c r="H798" s="7">
        <v>55</v>
      </c>
      <c r="I798" s="7">
        <v>9</v>
      </c>
      <c r="J798" s="7">
        <v>14</v>
      </c>
      <c r="K798" s="7" t="s">
        <v>44</v>
      </c>
      <c r="L798" s="7" t="e">
        <f>IF(#REF!=#REF!,IF(K798="Stroke",IF(K799="Stroke",IF((J799-J798)&lt;0,1000+J799-J798,J799-J798),""),""),"")</f>
        <v>#REF!</v>
      </c>
      <c r="M798" s="7" t="s">
        <v>21</v>
      </c>
      <c r="N798" s="7" t="s">
        <v>27</v>
      </c>
      <c r="O798" s="7">
        <v>0</v>
      </c>
      <c r="P798" s="7" t="e">
        <f>IF(#REF!=#REF!,IF(K798="Stroke",IF(K799="Stroke",IF(#REF!=#REF!,IF(Q798=Q799,IF((J799-J798)&lt;0,1000+J799-J798-O798,J799-J798-O798),""),""),""),""),"")</f>
        <v>#REF!</v>
      </c>
      <c r="Q798" s="7">
        <v>1</v>
      </c>
      <c r="R798" s="7" t="e">
        <f>IF(#REF!&lt;&gt;#REF!,COUNTIFS($K$112:$K$1378,$K$112,#REF!,#REF!),"")</f>
        <v>#REF!</v>
      </c>
      <c r="S798" s="7" t="e">
        <f>IF(AND(#REF!&lt;&gt;#REF!,#REF!=#REF!,M798="positive",M799="negative"),1,"")</f>
        <v>#REF!</v>
      </c>
      <c r="T798" s="7" t="e">
        <f>IF(AND(#REF!=#REF!,K:K="stroke",M:M="positive",S798&lt;&gt;"1"),1,"")</f>
        <v>#REF!</v>
      </c>
      <c r="U798" s="7" t="e">
        <f>IF((AND(R798&lt;&gt;"",W798&lt;&gt;1,K:K="stroke",M:M="negative",#REF!=#REF!)),IF(W798&lt;&gt;0,"",1),"")</f>
        <v>#REF!</v>
      </c>
      <c r="V798" s="7" t="e">
        <f t="shared" si="52"/>
        <v>#REF!</v>
      </c>
      <c r="W798" s="7" t="e">
        <f>IF(#REF!&lt;&gt;#REF!,COUNTIFS($K$112:$K$1378,"up",#REF!,#REF!),"")</f>
        <v>#REF!</v>
      </c>
      <c r="X798" s="7" t="e">
        <f>IF(#REF!&lt;&gt;#REF!,COUNTIFS($K$112:$K$1378,"SRS",#REF!,#REF!),"")</f>
        <v>#REF!</v>
      </c>
      <c r="Y798" s="7" t="e">
        <f>IF(R798&lt;&gt;"",IF(R798=1,"",COUNTIFS($O$112:$O$1378,"&gt;40",#REF!,#REF!)),"")</f>
        <v>#REF!</v>
      </c>
      <c r="Z798" s="7" t="s">
        <v>42</v>
      </c>
      <c r="AA798" s="7"/>
      <c r="AB798" s="7"/>
      <c r="AC798" s="7"/>
      <c r="AD798" s="7"/>
      <c r="AE798" s="7"/>
      <c r="AF798" s="7"/>
      <c r="AG798" s="7"/>
      <c r="AH798" s="7"/>
    </row>
    <row r="799" spans="1:34" x14ac:dyDescent="0.25">
      <c r="A799" s="4">
        <f t="shared" si="53"/>
        <v>64509</v>
      </c>
      <c r="B799" s="33" t="str">
        <f t="shared" si="54"/>
        <v>2017112917559</v>
      </c>
      <c r="C799" s="4" t="str">
        <f t="shared" si="51"/>
        <v>20171129</v>
      </c>
      <c r="D799" s="4">
        <v>2017</v>
      </c>
      <c r="E799" s="4">
        <v>11</v>
      </c>
      <c r="F799" s="4">
        <v>29</v>
      </c>
      <c r="G799" s="4">
        <v>17</v>
      </c>
      <c r="H799" s="4">
        <v>55</v>
      </c>
      <c r="I799" s="4">
        <v>9</v>
      </c>
      <c r="J799" s="4">
        <v>36</v>
      </c>
      <c r="K799" s="4" t="s">
        <v>44</v>
      </c>
      <c r="L799" s="8" t="e">
        <f>IF(#REF!=#REF!,IF(K799="Stroke",IF(K800="Stroke",IF((J800-J799)&lt;0,1000+J800-J799,J800-J799),""),""),"")</f>
        <v>#REF!</v>
      </c>
      <c r="M799" s="4" t="s">
        <v>21</v>
      </c>
      <c r="N799" s="4" t="s">
        <v>27</v>
      </c>
      <c r="O799" s="4">
        <v>0</v>
      </c>
      <c r="P799" s="8" t="e">
        <f>IF(#REF!=#REF!,IF(K799="Stroke",IF(K800="Stroke",IF(#REF!=#REF!,IF(Q799=Q800,IF((J800-J799)&lt;0,1000+J800-J799-O799,J800-J799-O799),""),""),""),""),"")</f>
        <v>#REF!</v>
      </c>
      <c r="Q799" s="4">
        <v>2</v>
      </c>
      <c r="R799" s="8" t="e">
        <f>IF(#REF!&lt;&gt;#REF!,COUNTIFS($K$112:$K$1378,$K$112,#REF!,#REF!),"")</f>
        <v>#REF!</v>
      </c>
      <c r="S799" s="8" t="e">
        <f>IF(AND(#REF!&lt;&gt;#REF!,#REF!=#REF!,M799="positive",M800="negative"),1,"")</f>
        <v>#REF!</v>
      </c>
      <c r="T799" s="8" t="e">
        <f>IF(AND(#REF!=#REF!,K:K="stroke",M:M="positive",S799&lt;&gt;"1"),1,"")</f>
        <v>#REF!</v>
      </c>
      <c r="U799" s="8" t="e">
        <f>IF((AND(R799&lt;&gt;"",W799&lt;&gt;1,K:K="stroke",M:M="negative",#REF!=#REF!)),IF(W799&lt;&gt;0,"",1),"")</f>
        <v>#REF!</v>
      </c>
      <c r="V799" s="8" t="e">
        <f t="shared" si="52"/>
        <v>#REF!</v>
      </c>
      <c r="W799" s="8" t="e">
        <f>IF(#REF!&lt;&gt;#REF!,COUNTIFS($K$112:$K$1378,"up",#REF!,#REF!),"")</f>
        <v>#REF!</v>
      </c>
      <c r="X799" s="8" t="e">
        <f>IF(#REF!&lt;&gt;#REF!,COUNTIFS($K$112:$K$1378,"SRS",#REF!,#REF!),"")</f>
        <v>#REF!</v>
      </c>
      <c r="Y799" s="8" t="e">
        <f>IF(R799&lt;&gt;"",IF(R799=1,"",COUNTIFS($O$112:$O$1378,"&gt;40",#REF!,#REF!)),"")</f>
        <v>#REF!</v>
      </c>
      <c r="Z799" s="4" t="s">
        <v>103</v>
      </c>
    </row>
    <row r="800" spans="1:34" s="7" customFormat="1" x14ac:dyDescent="0.25">
      <c r="A800" s="4">
        <f t="shared" si="53"/>
        <v>64509</v>
      </c>
      <c r="B800" s="33" t="str">
        <f t="shared" si="54"/>
        <v>2017112917559</v>
      </c>
      <c r="C800" s="4" t="str">
        <f t="shared" si="51"/>
        <v>20171129</v>
      </c>
      <c r="D800" s="4">
        <v>2017</v>
      </c>
      <c r="E800" s="4">
        <v>11</v>
      </c>
      <c r="F800" s="4">
        <v>29</v>
      </c>
      <c r="G800" s="4">
        <v>17</v>
      </c>
      <c r="H800" s="4">
        <v>55</v>
      </c>
      <c r="I800" s="4">
        <v>9</v>
      </c>
      <c r="J800" s="4">
        <v>280</v>
      </c>
      <c r="K800" s="4" t="s">
        <v>49</v>
      </c>
      <c r="L800" s="8" t="e">
        <f>IF(#REF!=#REF!,IF(K800="Stroke",IF(K801="Stroke",IF((J801-J800)&lt;0,1000+J801-J800,J801-J800),""),""),"")</f>
        <v>#REF!</v>
      </c>
      <c r="M800" s="4" t="s">
        <v>21</v>
      </c>
      <c r="N800" s="4" t="s">
        <v>27</v>
      </c>
      <c r="O800" s="4">
        <v>1</v>
      </c>
      <c r="P800" s="8" t="e">
        <f>IF(#REF!=#REF!,IF(K800="Stroke",IF(K801="Stroke",IF(#REF!=#REF!,IF(Q800=Q801,IF((J801-J800)&lt;0,1000+J801-J800-O800,J801-J800-O800),""),""),""),""),"")</f>
        <v>#REF!</v>
      </c>
      <c r="Q800" s="4">
        <v>2</v>
      </c>
      <c r="R800" s="8" t="e">
        <f>IF(#REF!&lt;&gt;#REF!,COUNTIFS($K$112:$K$1378,$K$112,#REF!,#REF!),"")</f>
        <v>#REF!</v>
      </c>
      <c r="S800" s="8" t="e">
        <f>IF(AND(#REF!&lt;&gt;#REF!,#REF!=#REF!,M800="positive",M801="negative"),1,"")</f>
        <v>#REF!</v>
      </c>
      <c r="T800" s="8" t="e">
        <f>IF(AND(#REF!=#REF!,K:K="stroke",M:M="positive",S800&lt;&gt;"1"),1,"")</f>
        <v>#REF!</v>
      </c>
      <c r="U800" s="8" t="e">
        <f>IF((AND(R800&lt;&gt;"",W800&lt;&gt;1,K:K="stroke",M:M="negative",#REF!=#REF!)),IF(W800&lt;&gt;0,"",1),"")</f>
        <v>#REF!</v>
      </c>
      <c r="V800" s="8" t="e">
        <f t="shared" si="52"/>
        <v>#REF!</v>
      </c>
      <c r="W800" s="8" t="e">
        <f>IF(#REF!&lt;&gt;#REF!,COUNTIFS($K$112:$K$1378,"up",#REF!,#REF!),"")</f>
        <v>#REF!</v>
      </c>
      <c r="X800" s="8" t="e">
        <f>IF(#REF!&lt;&gt;#REF!,COUNTIFS($K$112:$K$1378,"SRS",#REF!,#REF!),"")</f>
        <v>#REF!</v>
      </c>
      <c r="Y800" s="8" t="e">
        <f>IF(R800&lt;&gt;"",IF(R800=1,"",COUNTIFS($O$112:$O$1378,"&gt;40",#REF!,#REF!)),"")</f>
        <v>#REF!</v>
      </c>
      <c r="Z800" s="4"/>
      <c r="AA800" s="4"/>
      <c r="AB800" s="4"/>
      <c r="AC800" s="4"/>
      <c r="AD800" s="4"/>
      <c r="AE800" s="4"/>
      <c r="AF800" s="4"/>
      <c r="AG800" s="4"/>
      <c r="AH800" s="4"/>
    </row>
    <row r="801" spans="1:34" s="16" customFormat="1" x14ac:dyDescent="0.25">
      <c r="A801" s="4">
        <f t="shared" si="53"/>
        <v>64509</v>
      </c>
      <c r="B801" s="33" t="str">
        <f t="shared" si="54"/>
        <v>2017112917559</v>
      </c>
      <c r="C801" s="4" t="str">
        <f t="shared" ref="C801:C864" si="55">CONCATENATE(D801,E801,F801)</f>
        <v>20171129</v>
      </c>
      <c r="D801" s="4">
        <v>2017</v>
      </c>
      <c r="E801" s="4">
        <v>11</v>
      </c>
      <c r="F801" s="4">
        <v>29</v>
      </c>
      <c r="G801" s="4">
        <v>17</v>
      </c>
      <c r="H801" s="4">
        <v>55</v>
      </c>
      <c r="I801" s="4">
        <v>9</v>
      </c>
      <c r="J801" s="4">
        <v>292</v>
      </c>
      <c r="K801" s="4" t="s">
        <v>49</v>
      </c>
      <c r="L801" s="8" t="e">
        <f>IF(#REF!=#REF!,IF(K801="Stroke",IF(K802="Stroke",IF((J802-J801)&lt;0,1000+J802-J801,J802-J801),""),""),"")</f>
        <v>#REF!</v>
      </c>
      <c r="M801" s="4" t="s">
        <v>21</v>
      </c>
      <c r="N801" s="4" t="s">
        <v>27</v>
      </c>
      <c r="O801" s="4">
        <v>3</v>
      </c>
      <c r="P801" s="8" t="e">
        <f>IF(#REF!=#REF!,IF(K801="Stroke",IF(K802="Stroke",IF(#REF!=#REF!,IF(Q801=Q802,IF((J802-J801)&lt;0,1000+J802-J801-O801,J802-J801-O801),""),""),""),""),"")</f>
        <v>#REF!</v>
      </c>
      <c r="Q801" s="4">
        <v>1</v>
      </c>
      <c r="R801" s="8" t="e">
        <f>IF(#REF!&lt;&gt;#REF!,COUNTIFS($K$112:$K$1378,$K$112,#REF!,#REF!),"")</f>
        <v>#REF!</v>
      </c>
      <c r="S801" s="8" t="e">
        <f>IF(AND(#REF!&lt;&gt;#REF!,#REF!=#REF!,M801="positive",M802="negative"),1,"")</f>
        <v>#REF!</v>
      </c>
      <c r="T801" s="8" t="e">
        <f>IF(AND(#REF!=#REF!,K:K="stroke",M:M="positive",S801&lt;&gt;"1"),1,"")</f>
        <v>#REF!</v>
      </c>
      <c r="U801" s="8" t="e">
        <f>IF((AND(R801&lt;&gt;"",W801&lt;&gt;1,K:K="stroke",M:M="negative",#REF!=#REF!)),IF(W801&lt;&gt;0,"",1),"")</f>
        <v>#REF!</v>
      </c>
      <c r="V801" s="8" t="e">
        <f t="shared" si="52"/>
        <v>#REF!</v>
      </c>
      <c r="W801" s="8" t="e">
        <f>IF(#REF!&lt;&gt;#REF!,COUNTIFS($K$112:$K$1378,"up",#REF!,#REF!),"")</f>
        <v>#REF!</v>
      </c>
      <c r="X801" s="8" t="e">
        <f>IF(#REF!&lt;&gt;#REF!,COUNTIFS($K$112:$K$1378,"SRS",#REF!,#REF!),"")</f>
        <v>#REF!</v>
      </c>
      <c r="Y801" s="8" t="e">
        <f>IF(R801&lt;&gt;"",IF(R801=1,"",COUNTIFS($O$112:$O$1378,"&gt;40",#REF!,#REF!)),"")</f>
        <v>#REF!</v>
      </c>
      <c r="Z801" s="4"/>
      <c r="AA801" s="4"/>
      <c r="AB801" s="4"/>
      <c r="AC801" s="4"/>
      <c r="AD801" s="4"/>
      <c r="AE801" s="4"/>
      <c r="AF801" s="4"/>
      <c r="AG801" s="4"/>
      <c r="AH801" s="4"/>
    </row>
    <row r="802" spans="1:34" s="16" customFormat="1" x14ac:dyDescent="0.25">
      <c r="A802" s="4">
        <f t="shared" si="53"/>
        <v>64509</v>
      </c>
      <c r="B802" s="33" t="str">
        <f t="shared" si="54"/>
        <v>2017112917559</v>
      </c>
      <c r="C802" s="4" t="str">
        <f t="shared" si="55"/>
        <v>20171129</v>
      </c>
      <c r="D802" s="4">
        <v>2017</v>
      </c>
      <c r="E802" s="4">
        <v>11</v>
      </c>
      <c r="F802" s="4">
        <v>29</v>
      </c>
      <c r="G802" s="4">
        <v>17</v>
      </c>
      <c r="H802" s="4">
        <v>55</v>
      </c>
      <c r="I802" s="4">
        <v>9</v>
      </c>
      <c r="J802" s="4">
        <v>333</v>
      </c>
      <c r="K802" s="4" t="s">
        <v>49</v>
      </c>
      <c r="L802" s="8" t="e">
        <f>IF(#REF!=#REF!,IF(K802="Stroke",IF(K803="Stroke",IF((J803-J802)&lt;0,1000+J803-J802,J803-J802),""),""),"")</f>
        <v>#REF!</v>
      </c>
      <c r="M802" s="4" t="s">
        <v>21</v>
      </c>
      <c r="N802" s="4" t="s">
        <v>27</v>
      </c>
      <c r="O802" s="4">
        <v>2</v>
      </c>
      <c r="P802" s="8" t="e">
        <f>IF(#REF!=#REF!,IF(K802="Stroke",IF(K803="Stroke",IF(#REF!=#REF!,IF(Q802=Q803,IF((J803-J802)&lt;0,1000+J803-J802-O802,J803-J802-O802),""),""),""),""),"")</f>
        <v>#REF!</v>
      </c>
      <c r="Q802" s="4">
        <v>1</v>
      </c>
      <c r="R802" s="8" t="e">
        <f>IF(#REF!&lt;&gt;#REF!,COUNTIFS($K$112:$K$1378,$K$112,#REF!,#REF!),"")</f>
        <v>#REF!</v>
      </c>
      <c r="S802" s="8" t="e">
        <f>IF(AND(#REF!&lt;&gt;#REF!,#REF!=#REF!,M802="positive",M803="negative"),1,"")</f>
        <v>#REF!</v>
      </c>
      <c r="T802" s="8" t="e">
        <f>IF(AND(#REF!=#REF!,K:K="stroke",M:M="positive",S802&lt;&gt;"1"),1,"")</f>
        <v>#REF!</v>
      </c>
      <c r="U802" s="8" t="e">
        <f>IF((AND(R802&lt;&gt;"",W802&lt;&gt;1,K:K="stroke",M:M="negative",#REF!=#REF!)),IF(W802&lt;&gt;0,"",1),"")</f>
        <v>#REF!</v>
      </c>
      <c r="V802" s="8" t="e">
        <f t="shared" si="52"/>
        <v>#REF!</v>
      </c>
      <c r="W802" s="8" t="e">
        <f>IF(#REF!&lt;&gt;#REF!,COUNTIFS($K$112:$K$1378,"up",#REF!,#REF!),"")</f>
        <v>#REF!</v>
      </c>
      <c r="X802" s="8" t="e">
        <f>IF(#REF!&lt;&gt;#REF!,COUNTIFS($K$112:$K$1378,"SRS",#REF!,#REF!),"")</f>
        <v>#REF!</v>
      </c>
      <c r="Y802" s="8" t="e">
        <f>IF(R802&lt;&gt;"",IF(R802=1,"",COUNTIFS($O$112:$O$1378,"&gt;40",#REF!,#REF!)),"")</f>
        <v>#REF!</v>
      </c>
      <c r="Z802" s="4"/>
      <c r="AA802" s="4"/>
      <c r="AB802" s="4"/>
      <c r="AC802" s="4"/>
      <c r="AD802" s="4"/>
      <c r="AE802" s="4"/>
      <c r="AF802" s="4"/>
      <c r="AG802" s="4"/>
      <c r="AH802" s="4"/>
    </row>
    <row r="803" spans="1:34" s="16" customFormat="1" x14ac:dyDescent="0.25">
      <c r="A803" s="4">
        <f t="shared" si="53"/>
        <v>64509</v>
      </c>
      <c r="B803" s="33" t="str">
        <f t="shared" si="54"/>
        <v>2017112917559</v>
      </c>
      <c r="C803" s="4" t="str">
        <f t="shared" si="55"/>
        <v>20171129</v>
      </c>
      <c r="D803" s="4">
        <v>2017</v>
      </c>
      <c r="E803" s="4">
        <v>11</v>
      </c>
      <c r="F803" s="4">
        <v>29</v>
      </c>
      <c r="G803" s="4">
        <v>17</v>
      </c>
      <c r="H803" s="4">
        <v>55</v>
      </c>
      <c r="I803" s="4">
        <v>9</v>
      </c>
      <c r="J803" s="4">
        <v>356</v>
      </c>
      <c r="K803" s="4" t="s">
        <v>49</v>
      </c>
      <c r="L803" s="8" t="e">
        <f>IF(#REF!=#REF!,IF(K803="Stroke",IF(K804="Stroke",IF((J804-J803)&lt;0,1000+J804-J803,J804-J803),""),""),"")</f>
        <v>#REF!</v>
      </c>
      <c r="M803" s="4" t="s">
        <v>21</v>
      </c>
      <c r="N803" s="4" t="s">
        <v>27</v>
      </c>
      <c r="O803" s="4">
        <v>2</v>
      </c>
      <c r="P803" s="8" t="e">
        <f>IF(#REF!=#REF!,IF(K803="Stroke",IF(K804="Stroke",IF(#REF!=#REF!,IF(Q803=Q804,IF((J804-J803)&lt;0,1000+J804-J803-O803,J804-J803-O803),""),""),""),""),"")</f>
        <v>#REF!</v>
      </c>
      <c r="Q803" s="4">
        <v>1</v>
      </c>
      <c r="R803" s="8" t="e">
        <f>IF(#REF!&lt;&gt;#REF!,COUNTIFS($K$112:$K$1378,$K$112,#REF!,#REF!),"")</f>
        <v>#REF!</v>
      </c>
      <c r="S803" s="8" t="e">
        <f>IF(AND(#REF!&lt;&gt;#REF!,#REF!=#REF!,M803="positive",M804="negative"),1,"")</f>
        <v>#REF!</v>
      </c>
      <c r="T803" s="8" t="e">
        <f>IF(AND(#REF!=#REF!,K:K="stroke",M:M="positive",S803&lt;&gt;"1"),1,"")</f>
        <v>#REF!</v>
      </c>
      <c r="U803" s="8" t="e">
        <f>IF((AND(R803&lt;&gt;"",W803&lt;&gt;1,K:K="stroke",M:M="negative",#REF!=#REF!)),IF(W803&lt;&gt;0,"",1),"")</f>
        <v>#REF!</v>
      </c>
      <c r="V803" s="8" t="e">
        <f t="shared" si="52"/>
        <v>#REF!</v>
      </c>
      <c r="W803" s="8" t="e">
        <f>IF(#REF!&lt;&gt;#REF!,COUNTIFS($K$112:$K$1378,"up",#REF!,#REF!),"")</f>
        <v>#REF!</v>
      </c>
      <c r="X803" s="8" t="e">
        <f>IF(#REF!&lt;&gt;#REF!,COUNTIFS($K$112:$K$1378,"SRS",#REF!,#REF!),"")</f>
        <v>#REF!</v>
      </c>
      <c r="Y803" s="8" t="e">
        <f>IF(R803&lt;&gt;"",IF(R803=1,"",COUNTIFS($O$112:$O$1378,"&gt;40",#REF!,#REF!)),"")</f>
        <v>#REF!</v>
      </c>
      <c r="Z803" s="4"/>
      <c r="AA803" s="4"/>
      <c r="AB803" s="4"/>
      <c r="AC803" s="4"/>
      <c r="AD803" s="4"/>
      <c r="AE803" s="4"/>
      <c r="AF803" s="4"/>
      <c r="AG803" s="4"/>
      <c r="AH803" s="4"/>
    </row>
    <row r="804" spans="1:34" s="16" customFormat="1" x14ac:dyDescent="0.25">
      <c r="A804" s="4">
        <f t="shared" si="53"/>
        <v>64509</v>
      </c>
      <c r="B804" s="33" t="str">
        <f t="shared" si="54"/>
        <v>2017112917559</v>
      </c>
      <c r="C804" s="4" t="str">
        <f t="shared" si="55"/>
        <v>20171129</v>
      </c>
      <c r="D804" s="4">
        <v>2017</v>
      </c>
      <c r="E804" s="4">
        <v>11</v>
      </c>
      <c r="F804" s="4">
        <v>29</v>
      </c>
      <c r="G804" s="4">
        <v>17</v>
      </c>
      <c r="H804" s="4">
        <v>55</v>
      </c>
      <c r="I804" s="4">
        <v>9</v>
      </c>
      <c r="J804" s="4">
        <v>372</v>
      </c>
      <c r="K804" s="4" t="s">
        <v>49</v>
      </c>
      <c r="L804" s="8" t="e">
        <f>IF(#REF!=#REF!,IF(K804="Stroke",IF(K805="Stroke",IF((J805-J804)&lt;0,1000+J805-J804,J805-J804),""),""),"")</f>
        <v>#REF!</v>
      </c>
      <c r="M804" s="4" t="s">
        <v>21</v>
      </c>
      <c r="N804" s="4" t="s">
        <v>27</v>
      </c>
      <c r="O804" s="4">
        <v>1</v>
      </c>
      <c r="P804" s="8" t="e">
        <f>IF(#REF!=#REF!,IF(K804="Stroke",IF(K805="Stroke",IF(#REF!=#REF!,IF(Q804=Q805,IF((J805-J804)&lt;0,1000+J805-J804-O804,J805-J804-O804),""),""),""),""),"")</f>
        <v>#REF!</v>
      </c>
      <c r="Q804" s="4">
        <v>1</v>
      </c>
      <c r="R804" s="8" t="e">
        <f>IF(#REF!&lt;&gt;#REF!,COUNTIFS($K$112:$K$1378,$K$112,#REF!,#REF!),"")</f>
        <v>#REF!</v>
      </c>
      <c r="S804" s="8" t="e">
        <f>IF(AND(#REF!&lt;&gt;#REF!,#REF!=#REF!,M804="positive",M805="negative"),1,"")</f>
        <v>#REF!</v>
      </c>
      <c r="T804" s="8" t="e">
        <f>IF(AND(#REF!=#REF!,K:K="stroke",M:M="positive",S804&lt;&gt;"1"),1,"")</f>
        <v>#REF!</v>
      </c>
      <c r="U804" s="8" t="e">
        <f>IF((AND(R804&lt;&gt;"",W804&lt;&gt;1,K:K="stroke",M:M="negative",#REF!=#REF!)),IF(W804&lt;&gt;0,"",1),"")</f>
        <v>#REF!</v>
      </c>
      <c r="V804" s="8" t="e">
        <f t="shared" si="52"/>
        <v>#REF!</v>
      </c>
      <c r="W804" s="8" t="e">
        <f>IF(#REF!&lt;&gt;#REF!,COUNTIFS($K$112:$K$1378,"up",#REF!,#REF!),"")</f>
        <v>#REF!</v>
      </c>
      <c r="X804" s="8" t="e">
        <f>IF(#REF!&lt;&gt;#REF!,COUNTIFS($K$112:$K$1378,"SRS",#REF!,#REF!),"")</f>
        <v>#REF!</v>
      </c>
      <c r="Y804" s="8" t="e">
        <f>IF(R804&lt;&gt;"",IF(R804=1,"",COUNTIFS($O$112:$O$1378,"&gt;40",#REF!,#REF!)),"")</f>
        <v>#REF!</v>
      </c>
      <c r="Z804" s="4"/>
      <c r="AA804" s="4"/>
      <c r="AB804" s="4"/>
      <c r="AC804" s="4"/>
      <c r="AD804" s="4"/>
      <c r="AE804" s="4"/>
      <c r="AF804" s="4"/>
      <c r="AG804" s="4"/>
      <c r="AH804" s="4"/>
    </row>
    <row r="805" spans="1:34" s="16" customFormat="1" x14ac:dyDescent="0.25">
      <c r="A805" s="4">
        <f t="shared" si="53"/>
        <v>64509</v>
      </c>
      <c r="B805" s="33" t="str">
        <f t="shared" si="54"/>
        <v>2017112917559</v>
      </c>
      <c r="C805" s="4" t="str">
        <f t="shared" si="55"/>
        <v>20171129</v>
      </c>
      <c r="D805" s="4">
        <v>2017</v>
      </c>
      <c r="E805" s="4">
        <v>11</v>
      </c>
      <c r="F805" s="4">
        <v>29</v>
      </c>
      <c r="G805" s="4">
        <v>17</v>
      </c>
      <c r="H805" s="4">
        <v>55</v>
      </c>
      <c r="I805" s="4">
        <v>9</v>
      </c>
      <c r="J805" s="4">
        <v>395</v>
      </c>
      <c r="K805" s="4" t="s">
        <v>49</v>
      </c>
      <c r="L805" s="8" t="e">
        <f>IF(#REF!=#REF!,IF(K805="Stroke",IF(K806="Stroke",IF((J806-J805)&lt;0,1000+J806-J805,J806-J805),""),""),"")</f>
        <v>#REF!</v>
      </c>
      <c r="M805" s="4" t="s">
        <v>21</v>
      </c>
      <c r="N805" s="4" t="s">
        <v>27</v>
      </c>
      <c r="O805" s="4">
        <v>2</v>
      </c>
      <c r="P805" s="8" t="e">
        <f>IF(#REF!=#REF!,IF(K805="Stroke",IF(K806="Stroke",IF(#REF!=#REF!,IF(Q805=Q806,IF((J806-J805)&lt;0,1000+J806-J805-O805,J806-J805-O805),""),""),""),""),"")</f>
        <v>#REF!</v>
      </c>
      <c r="Q805" s="4">
        <v>1</v>
      </c>
      <c r="R805" s="8" t="e">
        <f>IF(#REF!&lt;&gt;#REF!,COUNTIFS($K$112:$K$1378,$K$112,#REF!,#REF!),"")</f>
        <v>#REF!</v>
      </c>
      <c r="S805" s="8" t="e">
        <f>IF(AND(#REF!&lt;&gt;#REF!,#REF!=#REF!,M805="positive",M806="negative"),1,"")</f>
        <v>#REF!</v>
      </c>
      <c r="T805" s="8" t="e">
        <f>IF(AND(#REF!=#REF!,K:K="stroke",M:M="positive",S805&lt;&gt;"1"),1,"")</f>
        <v>#REF!</v>
      </c>
      <c r="U805" s="8" t="e">
        <f>IF((AND(R805&lt;&gt;"",W805&lt;&gt;1,K:K="stroke",M:M="negative",#REF!=#REF!)),IF(W805&lt;&gt;0,"",1),"")</f>
        <v>#REF!</v>
      </c>
      <c r="V805" s="8" t="e">
        <f t="shared" si="52"/>
        <v>#REF!</v>
      </c>
      <c r="W805" s="8" t="e">
        <f>IF(#REF!&lt;&gt;#REF!,COUNTIFS($K$112:$K$1378,"up",#REF!,#REF!),"")</f>
        <v>#REF!</v>
      </c>
      <c r="X805" s="8" t="e">
        <f>IF(#REF!&lt;&gt;#REF!,COUNTIFS($K$112:$K$1378,"SRS",#REF!,#REF!),"")</f>
        <v>#REF!</v>
      </c>
      <c r="Y805" s="8" t="e">
        <f>IF(R805&lt;&gt;"",IF(R805=1,"",COUNTIFS($O$112:$O$1378,"&gt;40",#REF!,#REF!)),"")</f>
        <v>#REF!</v>
      </c>
      <c r="Z805" s="4"/>
      <c r="AA805" s="4"/>
      <c r="AB805" s="4"/>
      <c r="AC805" s="4"/>
      <c r="AD805" s="4"/>
      <c r="AE805" s="4"/>
      <c r="AF805" s="4"/>
      <c r="AG805" s="4"/>
      <c r="AH805" s="4"/>
    </row>
    <row r="806" spans="1:34" s="16" customFormat="1" x14ac:dyDescent="0.25">
      <c r="A806" s="4">
        <f t="shared" si="53"/>
        <v>64509</v>
      </c>
      <c r="B806" s="33" t="str">
        <f t="shared" si="54"/>
        <v>2017112917559</v>
      </c>
      <c r="C806" s="4" t="str">
        <f t="shared" si="55"/>
        <v>20171129</v>
      </c>
      <c r="D806" s="4">
        <v>2017</v>
      </c>
      <c r="E806" s="4">
        <v>11</v>
      </c>
      <c r="F806" s="4">
        <v>29</v>
      </c>
      <c r="G806" s="4">
        <v>17</v>
      </c>
      <c r="H806" s="4">
        <v>55</v>
      </c>
      <c r="I806" s="4">
        <v>9</v>
      </c>
      <c r="J806" s="4">
        <v>411</v>
      </c>
      <c r="K806" s="4" t="s">
        <v>49</v>
      </c>
      <c r="L806" s="8" t="e">
        <f>IF(#REF!=#REF!,IF(K806="Stroke",IF(K807="Stroke",IF((J807-J806)&lt;0,1000+J807-J806,J807-J806),""),""),"")</f>
        <v>#REF!</v>
      </c>
      <c r="M806" s="4" t="s">
        <v>21</v>
      </c>
      <c r="N806" s="4" t="s">
        <v>27</v>
      </c>
      <c r="O806" s="4">
        <v>2</v>
      </c>
      <c r="P806" s="8" t="e">
        <f>IF(#REF!=#REF!,IF(K806="Stroke",IF(K807="Stroke",IF(#REF!=#REF!,IF(Q806=Q807,IF((J807-J806)&lt;0,1000+J807-J806-O806,J807-J806-O806),""),""),""),""),"")</f>
        <v>#REF!</v>
      </c>
      <c r="Q806" s="4">
        <v>1</v>
      </c>
      <c r="R806" s="8" t="e">
        <f>IF(#REF!&lt;&gt;#REF!,COUNTIFS($K$112:$K$1378,$K$112,#REF!,#REF!),"")</f>
        <v>#REF!</v>
      </c>
      <c r="S806" s="8" t="e">
        <f>IF(AND(#REF!&lt;&gt;#REF!,#REF!=#REF!,M806="positive",M807="negative"),1,"")</f>
        <v>#REF!</v>
      </c>
      <c r="T806" s="8" t="e">
        <f>IF(AND(#REF!=#REF!,K:K="stroke",M:M="positive",S806&lt;&gt;"1"),1,"")</f>
        <v>#REF!</v>
      </c>
      <c r="U806" s="8" t="e">
        <f>IF((AND(R806&lt;&gt;"",W806&lt;&gt;1,K:K="stroke",M:M="negative",#REF!=#REF!)),IF(W806&lt;&gt;0,"",1),"")</f>
        <v>#REF!</v>
      </c>
      <c r="V806" s="8" t="e">
        <f t="shared" si="52"/>
        <v>#REF!</v>
      </c>
      <c r="W806" s="8" t="e">
        <f>IF(#REF!&lt;&gt;#REF!,COUNTIFS($K$112:$K$1378,"up",#REF!,#REF!),"")</f>
        <v>#REF!</v>
      </c>
      <c r="X806" s="8" t="e">
        <f>IF(#REF!&lt;&gt;#REF!,COUNTIFS($K$112:$K$1378,"SRS",#REF!,#REF!),"")</f>
        <v>#REF!</v>
      </c>
      <c r="Y806" s="8" t="e">
        <f>IF(R806&lt;&gt;"",IF(R806=1,"",COUNTIFS($O$112:$O$1378,"&gt;40",#REF!,#REF!)),"")</f>
        <v>#REF!</v>
      </c>
      <c r="Z806" s="4"/>
      <c r="AA806" s="4"/>
      <c r="AB806" s="4"/>
      <c r="AC806" s="4"/>
      <c r="AD806" s="4"/>
      <c r="AE806" s="4"/>
      <c r="AF806" s="4"/>
      <c r="AG806" s="4"/>
      <c r="AH806" s="4"/>
    </row>
    <row r="807" spans="1:34" s="16" customFormat="1" x14ac:dyDescent="0.25">
      <c r="A807" s="4">
        <f t="shared" si="53"/>
        <v>64509</v>
      </c>
      <c r="B807" s="33" t="str">
        <f t="shared" si="54"/>
        <v>2017112917559</v>
      </c>
      <c r="C807" s="4" t="str">
        <f t="shared" si="55"/>
        <v>20171129</v>
      </c>
      <c r="D807" s="4">
        <v>2017</v>
      </c>
      <c r="E807" s="4">
        <v>11</v>
      </c>
      <c r="F807" s="4">
        <v>29</v>
      </c>
      <c r="G807" s="4">
        <v>17</v>
      </c>
      <c r="H807" s="4">
        <v>55</v>
      </c>
      <c r="I807" s="4">
        <v>9</v>
      </c>
      <c r="J807" s="4">
        <v>426</v>
      </c>
      <c r="K807" s="4" t="s">
        <v>49</v>
      </c>
      <c r="L807" s="8" t="e">
        <f>IF(#REF!=#REF!,IF(K807="Stroke",IF(K808="Stroke",IF((J808-J807)&lt;0,1000+J808-J807,J808-J807),""),""),"")</f>
        <v>#REF!</v>
      </c>
      <c r="M807" s="4" t="s">
        <v>21</v>
      </c>
      <c r="N807" s="4" t="s">
        <v>27</v>
      </c>
      <c r="O807" s="4">
        <v>1</v>
      </c>
      <c r="P807" s="8" t="e">
        <f>IF(#REF!=#REF!,IF(K807="Stroke",IF(K808="Stroke",IF(#REF!=#REF!,IF(Q807=Q808,IF((J808-J807)&lt;0,1000+J808-J807-O807,J808-J807-O807),""),""),""),""),"")</f>
        <v>#REF!</v>
      </c>
      <c r="Q807" s="4">
        <v>1</v>
      </c>
      <c r="R807" s="8" t="e">
        <f>IF(#REF!&lt;&gt;#REF!,COUNTIFS($K$112:$K$1378,$K$112,#REF!,#REF!),"")</f>
        <v>#REF!</v>
      </c>
      <c r="S807" s="8" t="e">
        <f>IF(AND(#REF!&lt;&gt;#REF!,#REF!=#REF!,M807="positive",M808="negative"),1,"")</f>
        <v>#REF!</v>
      </c>
      <c r="T807" s="8" t="e">
        <f>IF(AND(#REF!=#REF!,K:K="stroke",M:M="positive",S807&lt;&gt;"1"),1,"")</f>
        <v>#REF!</v>
      </c>
      <c r="U807" s="8" t="e">
        <f>IF((AND(R807&lt;&gt;"",W807&lt;&gt;1,K:K="stroke",M:M="negative",#REF!=#REF!)),IF(W807&lt;&gt;0,"",1),"")</f>
        <v>#REF!</v>
      </c>
      <c r="V807" s="8" t="e">
        <f t="shared" si="52"/>
        <v>#REF!</v>
      </c>
      <c r="W807" s="8" t="e">
        <f>IF(#REF!&lt;&gt;#REF!,COUNTIFS($K$112:$K$1378,"up",#REF!,#REF!),"")</f>
        <v>#REF!</v>
      </c>
      <c r="X807" s="8" t="e">
        <f>IF(#REF!&lt;&gt;#REF!,COUNTIFS($K$112:$K$1378,"SRS",#REF!,#REF!),"")</f>
        <v>#REF!</v>
      </c>
      <c r="Y807" s="8" t="e">
        <f>IF(R807&lt;&gt;"",IF(R807=1,"",COUNTIFS($O$112:$O$1378,"&gt;40",#REF!,#REF!)),"")</f>
        <v>#REF!</v>
      </c>
      <c r="Z807" s="4"/>
      <c r="AA807" s="4"/>
      <c r="AB807" s="4"/>
      <c r="AC807" s="4"/>
      <c r="AD807" s="4"/>
      <c r="AE807" s="4"/>
      <c r="AF807" s="4"/>
      <c r="AG807" s="4"/>
      <c r="AH807" s="4"/>
    </row>
    <row r="808" spans="1:34" s="16" customFormat="1" x14ac:dyDescent="0.25">
      <c r="A808" s="7">
        <f t="shared" si="53"/>
        <v>66918</v>
      </c>
      <c r="B808" s="11" t="str">
        <f t="shared" si="54"/>
        <v>20171129183518</v>
      </c>
      <c r="C808" s="7" t="str">
        <f t="shared" si="55"/>
        <v>20171129</v>
      </c>
      <c r="D808" s="7">
        <v>2017</v>
      </c>
      <c r="E808" s="7">
        <v>11</v>
      </c>
      <c r="F808" s="7">
        <v>29</v>
      </c>
      <c r="G808" s="7">
        <v>18</v>
      </c>
      <c r="H808" s="7">
        <v>35</v>
      </c>
      <c r="I808" s="7">
        <v>18</v>
      </c>
      <c r="J808" s="7">
        <v>669</v>
      </c>
      <c r="K808" s="7" t="s">
        <v>44</v>
      </c>
      <c r="L808" s="7" t="e">
        <f>IF(#REF!=#REF!,IF(K808="Stroke",IF(K809="Stroke",IF((J809-J808)&lt;0,1000+J809-J808,J809-J808),""),""),"")</f>
        <v>#REF!</v>
      </c>
      <c r="M808" s="7" t="s">
        <v>21</v>
      </c>
      <c r="N808" s="7" t="s">
        <v>27</v>
      </c>
      <c r="O808" s="7">
        <v>726</v>
      </c>
      <c r="P808" s="7" t="e">
        <f>IF(#REF!=#REF!,IF(K808="Stroke",IF(K809="Stroke",IF(#REF!=#REF!,IF(Q808=Q809,IF((J809-J808)&lt;0,1000+J809-J808-O808,J809-J808-O808),""),""),""),""),"")</f>
        <v>#REF!</v>
      </c>
      <c r="Q808" s="7">
        <v>1</v>
      </c>
      <c r="R808" s="7" t="e">
        <f>IF(#REF!&lt;&gt;#REF!,COUNTIFS($K$112:$K$1378,$K$112,#REF!,#REF!),"")</f>
        <v>#REF!</v>
      </c>
      <c r="S808" s="7" t="e">
        <f>IF(AND(#REF!&lt;&gt;#REF!,#REF!=#REF!,M808="positive",M809="negative"),1,"")</f>
        <v>#REF!</v>
      </c>
      <c r="T808" s="7" t="e">
        <f>IF(AND(#REF!=#REF!,K:K="stroke",M:M="positive",S808&lt;&gt;"1"),1,"")</f>
        <v>#REF!</v>
      </c>
      <c r="U808" s="7" t="e">
        <f>IF((AND(R808&lt;&gt;"",W808&lt;&gt;1,K:K="stroke",M:M="negative",#REF!=#REF!)),IF(W808&lt;&gt;0,"",1),"")</f>
        <v>#REF!</v>
      </c>
      <c r="V808" s="7" t="e">
        <f t="shared" si="52"/>
        <v>#REF!</v>
      </c>
      <c r="W808" s="7" t="e">
        <f>IF(#REF!&lt;&gt;#REF!,COUNTIFS($K$112:$K$1378,"up",#REF!,#REF!),"")</f>
        <v>#REF!</v>
      </c>
      <c r="X808" s="7" t="e">
        <f>IF(#REF!&lt;&gt;#REF!,COUNTIFS($K$112:$K$1378,"SRS",#REF!,#REF!),"")</f>
        <v>#REF!</v>
      </c>
      <c r="Y808" s="7" t="e">
        <f>IF(R808&lt;&gt;"",IF(R808=1,"",COUNTIFS($O$112:$O$1378,"&gt;40",#REF!,#REF!)),"")</f>
        <v>#REF!</v>
      </c>
      <c r="Z808" s="7" t="s">
        <v>42</v>
      </c>
      <c r="AA808" s="7"/>
      <c r="AB808" s="7"/>
      <c r="AC808" s="7"/>
      <c r="AD808" s="7"/>
      <c r="AE808" s="7"/>
      <c r="AF808" s="7"/>
      <c r="AG808" s="7"/>
      <c r="AH808" s="7"/>
    </row>
    <row r="809" spans="1:34" s="16" customFormat="1" x14ac:dyDescent="0.25">
      <c r="A809" s="4">
        <f t="shared" si="53"/>
        <v>66918</v>
      </c>
      <c r="B809" s="33" t="str">
        <f t="shared" si="54"/>
        <v>20171129183518</v>
      </c>
      <c r="C809" s="4" t="str">
        <f t="shared" si="55"/>
        <v>20171129</v>
      </c>
      <c r="D809" s="4">
        <v>2017</v>
      </c>
      <c r="E809" s="4">
        <v>11</v>
      </c>
      <c r="F809" s="4">
        <v>29</v>
      </c>
      <c r="G809" s="16">
        <v>18</v>
      </c>
      <c r="H809" s="16">
        <v>35</v>
      </c>
      <c r="I809" s="4">
        <v>18</v>
      </c>
      <c r="J809" s="16">
        <v>706</v>
      </c>
      <c r="K809" s="32" t="s">
        <v>47</v>
      </c>
      <c r="L809" s="8" t="e">
        <f>IF(#REF!=#REF!,IF(K809="Stroke",IF(K810="Stroke",IF((J810-J809)&lt;0,1000+J810-J809,J810-J809),""),""),"")</f>
        <v>#REF!</v>
      </c>
      <c r="M809" s="4" t="s">
        <v>21</v>
      </c>
      <c r="N809" s="4" t="s">
        <v>27</v>
      </c>
      <c r="O809" s="4">
        <v>0</v>
      </c>
      <c r="P809" s="8" t="e">
        <f>IF(#REF!=#REF!,IF(K809="Stroke",IF(K810="Stroke",IF(#REF!=#REF!,IF(Q809=Q810,IF((J810-J809)&lt;0,1000+J810-J809-O809,J810-J809-O809),""),""),""),""),"")</f>
        <v>#REF!</v>
      </c>
      <c r="Q809" s="16">
        <v>1</v>
      </c>
      <c r="R809" s="8" t="e">
        <f>IF(#REF!&lt;&gt;#REF!,COUNTIFS($K$112:$K$1378,$K$112,#REF!,#REF!),"")</f>
        <v>#REF!</v>
      </c>
      <c r="S809" s="8" t="e">
        <f>IF(AND(#REF!&lt;&gt;#REF!,#REF!=#REF!,M809="positive",M810="negative"),1,"")</f>
        <v>#REF!</v>
      </c>
      <c r="T809" s="8" t="e">
        <f>IF(AND(#REF!=#REF!,K:K="stroke",M:M="positive",S809&lt;&gt;"1"),1,"")</f>
        <v>#REF!</v>
      </c>
      <c r="U809" s="8" t="e">
        <f>IF((AND(R809&lt;&gt;"",W809&lt;&gt;1,K:K="stroke",M:M="negative",#REF!=#REF!)),IF(W809&lt;&gt;0,"",1),"")</f>
        <v>#REF!</v>
      </c>
      <c r="V809" s="8" t="e">
        <f t="shared" si="52"/>
        <v>#REF!</v>
      </c>
      <c r="W809" s="8" t="e">
        <f>IF(#REF!&lt;&gt;#REF!,COUNTIFS($K$112:$K$1378,"up",#REF!,#REF!),"")</f>
        <v>#REF!</v>
      </c>
      <c r="X809" s="8" t="e">
        <f>IF(#REF!&lt;&gt;#REF!,COUNTIFS($K$112:$K$1378,"SRS",#REF!,#REF!),"")</f>
        <v>#REF!</v>
      </c>
      <c r="Y809" s="8" t="e">
        <f>IF(R809&lt;&gt;"",IF(R809=1,"",COUNTIFS($O$112:$O$1378,"&gt;40",#REF!,#REF!)),"")</f>
        <v>#REF!</v>
      </c>
    </row>
    <row r="810" spans="1:34" s="16" customFormat="1" x14ac:dyDescent="0.25">
      <c r="A810" s="4">
        <f t="shared" si="53"/>
        <v>66918</v>
      </c>
      <c r="B810" s="33" t="str">
        <f t="shared" si="54"/>
        <v>20171129183518</v>
      </c>
      <c r="C810" s="4" t="str">
        <f t="shared" si="55"/>
        <v>20171129</v>
      </c>
      <c r="D810" s="4">
        <v>2017</v>
      </c>
      <c r="E810" s="4">
        <v>11</v>
      </c>
      <c r="F810" s="4">
        <v>29</v>
      </c>
      <c r="G810" s="16">
        <v>18</v>
      </c>
      <c r="H810" s="16">
        <v>35</v>
      </c>
      <c r="I810" s="4">
        <v>18</v>
      </c>
      <c r="J810" s="16">
        <v>732</v>
      </c>
      <c r="K810" s="32" t="s">
        <v>47</v>
      </c>
      <c r="L810" s="8" t="e">
        <f>IF(#REF!=#REF!,IF(K810="Stroke",IF(K811="Stroke",IF((J811-J810)&lt;0,1000+J811-J810,J811-J810),""),""),"")</f>
        <v>#REF!</v>
      </c>
      <c r="M810" s="4" t="s">
        <v>21</v>
      </c>
      <c r="N810" s="4" t="s">
        <v>27</v>
      </c>
      <c r="O810" s="4">
        <v>0</v>
      </c>
      <c r="P810" s="8" t="e">
        <f>IF(#REF!=#REF!,IF(K810="Stroke",IF(K811="Stroke",IF(#REF!=#REF!,IF(Q810=Q811,IF((J811-J810)&lt;0,1000+J811-J810-O810,J811-J810-O810),""),""),""),""),"")</f>
        <v>#REF!</v>
      </c>
      <c r="Q810" s="16">
        <v>1</v>
      </c>
      <c r="R810" s="8" t="e">
        <f>IF(#REF!&lt;&gt;#REF!,COUNTIFS($K$112:$K$1378,$K$112,#REF!,#REF!),"")</f>
        <v>#REF!</v>
      </c>
      <c r="S810" s="8" t="e">
        <f>IF(AND(#REF!&lt;&gt;#REF!,#REF!=#REF!,M810="positive",M811="negative"),1,"")</f>
        <v>#REF!</v>
      </c>
      <c r="T810" s="8" t="e">
        <f>IF(AND(#REF!=#REF!,K:K="stroke",M:M="positive",S810&lt;&gt;"1"),1,"")</f>
        <v>#REF!</v>
      </c>
      <c r="U810" s="8" t="e">
        <f>IF((AND(R810&lt;&gt;"",W810&lt;&gt;1,K:K="stroke",M:M="negative",#REF!=#REF!)),IF(W810&lt;&gt;0,"",1),"")</f>
        <v>#REF!</v>
      </c>
      <c r="V810" s="8" t="e">
        <f t="shared" si="52"/>
        <v>#REF!</v>
      </c>
      <c r="W810" s="8" t="e">
        <f>IF(#REF!&lt;&gt;#REF!,COUNTIFS($K$112:$K$1378,"up",#REF!,#REF!),"")</f>
        <v>#REF!</v>
      </c>
      <c r="X810" s="8" t="e">
        <f>IF(#REF!&lt;&gt;#REF!,COUNTIFS($K$112:$K$1378,"SRS",#REF!,#REF!),"")</f>
        <v>#REF!</v>
      </c>
      <c r="Y810" s="8" t="e">
        <f>IF(R810&lt;&gt;"",IF(R810=1,"",COUNTIFS($O$112:$O$1378,"&gt;40",#REF!,#REF!)),"")</f>
        <v>#REF!</v>
      </c>
    </row>
    <row r="811" spans="1:34" s="16" customFormat="1" x14ac:dyDescent="0.25">
      <c r="A811" s="4">
        <f t="shared" si="53"/>
        <v>66918</v>
      </c>
      <c r="B811" s="33" t="str">
        <f t="shared" si="54"/>
        <v>20171129183518</v>
      </c>
      <c r="C811" s="4" t="str">
        <f t="shared" si="55"/>
        <v>20171129</v>
      </c>
      <c r="D811" s="4">
        <v>2017</v>
      </c>
      <c r="E811" s="4">
        <v>11</v>
      </c>
      <c r="F811" s="4">
        <v>29</v>
      </c>
      <c r="G811" s="16">
        <v>18</v>
      </c>
      <c r="H811" s="16">
        <v>35</v>
      </c>
      <c r="I811" s="4">
        <v>18</v>
      </c>
      <c r="J811" s="16">
        <v>744</v>
      </c>
      <c r="K811" s="32" t="s">
        <v>47</v>
      </c>
      <c r="L811" s="8" t="e">
        <f>IF(#REF!=#REF!,IF(K811="Stroke",IF(K812="Stroke",IF((J812-J811)&lt;0,1000+J812-J811,J812-J811),""),""),"")</f>
        <v>#REF!</v>
      </c>
      <c r="M811" s="4" t="s">
        <v>21</v>
      </c>
      <c r="N811" s="4" t="s">
        <v>27</v>
      </c>
      <c r="O811" s="4">
        <v>0</v>
      </c>
      <c r="P811" s="8" t="e">
        <f>IF(#REF!=#REF!,IF(K811="Stroke",IF(K812="Stroke",IF(#REF!=#REF!,IF(Q811=Q812,IF((J812-J811)&lt;0,1000+J812-J811-O811,J812-J811-O811),""),""),""),""),"")</f>
        <v>#REF!</v>
      </c>
      <c r="Q811" s="16">
        <v>1</v>
      </c>
      <c r="R811" s="8" t="e">
        <f>IF(#REF!&lt;&gt;#REF!,COUNTIFS($K$112:$K$1378,$K$112,#REF!,#REF!),"")</f>
        <v>#REF!</v>
      </c>
      <c r="S811" s="8" t="e">
        <f>IF(AND(#REF!&lt;&gt;#REF!,#REF!=#REF!,M811="positive",M812="negative"),1,"")</f>
        <v>#REF!</v>
      </c>
      <c r="T811" s="8" t="e">
        <f>IF(AND(#REF!=#REF!,K:K="stroke",M:M="positive",S811&lt;&gt;"1"),1,"")</f>
        <v>#REF!</v>
      </c>
      <c r="U811" s="8" t="e">
        <f>IF((AND(R811&lt;&gt;"",W811&lt;&gt;1,K:K="stroke",M:M="negative",#REF!=#REF!)),IF(W811&lt;&gt;0,"",1),"")</f>
        <v>#REF!</v>
      </c>
      <c r="V811" s="8" t="e">
        <f t="shared" si="52"/>
        <v>#REF!</v>
      </c>
      <c r="W811" s="8" t="e">
        <f>IF(#REF!&lt;&gt;#REF!,COUNTIFS($K$112:$K$1378,"up",#REF!,#REF!),"")</f>
        <v>#REF!</v>
      </c>
      <c r="X811" s="8" t="e">
        <f>IF(#REF!&lt;&gt;#REF!,COUNTIFS($K$112:$K$1378,"SRS",#REF!,#REF!),"")</f>
        <v>#REF!</v>
      </c>
      <c r="Y811" s="8" t="e">
        <f>IF(R811&lt;&gt;"",IF(R811=1,"",COUNTIFS($O$112:$O$1378,"&gt;40",#REF!,#REF!)),"")</f>
        <v>#REF!</v>
      </c>
    </row>
    <row r="812" spans="1:34" s="16" customFormat="1" x14ac:dyDescent="0.25">
      <c r="A812" s="4">
        <f t="shared" si="53"/>
        <v>66918</v>
      </c>
      <c r="B812" s="33" t="str">
        <f t="shared" si="54"/>
        <v>20171129183518</v>
      </c>
      <c r="C812" s="4" t="str">
        <f t="shared" si="55"/>
        <v>20171129</v>
      </c>
      <c r="D812" s="4">
        <v>2017</v>
      </c>
      <c r="E812" s="4">
        <v>11</v>
      </c>
      <c r="F812" s="4">
        <v>29</v>
      </c>
      <c r="G812" s="16">
        <v>18</v>
      </c>
      <c r="H812" s="16">
        <v>35</v>
      </c>
      <c r="I812" s="4">
        <v>18</v>
      </c>
      <c r="J812" s="16">
        <v>778</v>
      </c>
      <c r="K812" s="32" t="s">
        <v>47</v>
      </c>
      <c r="L812" s="8" t="e">
        <f>IF(#REF!=#REF!,IF(K812="Stroke",IF(K813="Stroke",IF((J813-J812)&lt;0,1000+J813-J812,J813-J812),""),""),"")</f>
        <v>#REF!</v>
      </c>
      <c r="M812" s="4" t="s">
        <v>21</v>
      </c>
      <c r="N812" s="4" t="s">
        <v>27</v>
      </c>
      <c r="O812" s="4">
        <v>0</v>
      </c>
      <c r="P812" s="8" t="e">
        <f>IF(#REF!=#REF!,IF(K812="Stroke",IF(K813="Stroke",IF(#REF!=#REF!,IF(Q812=Q813,IF((J813-J812)&lt;0,1000+J813-J812-O812,J813-J812-O812),""),""),""),""),"")</f>
        <v>#REF!</v>
      </c>
      <c r="Q812" s="16">
        <v>1</v>
      </c>
      <c r="R812" s="8" t="e">
        <f>IF(#REF!&lt;&gt;#REF!,COUNTIFS($K$112:$K$1378,$K$112,#REF!,#REF!),"")</f>
        <v>#REF!</v>
      </c>
      <c r="S812" s="8" t="e">
        <f>IF(AND(#REF!&lt;&gt;#REF!,#REF!=#REF!,M812="positive",M813="negative"),1,"")</f>
        <v>#REF!</v>
      </c>
      <c r="T812" s="8" t="e">
        <f>IF(AND(#REF!=#REF!,K:K="stroke",M:M="positive",S812&lt;&gt;"1"),1,"")</f>
        <v>#REF!</v>
      </c>
      <c r="U812" s="8" t="e">
        <f>IF((AND(R812&lt;&gt;"",W812&lt;&gt;1,K:K="stroke",M:M="negative",#REF!=#REF!)),IF(W812&lt;&gt;0,"",1),"")</f>
        <v>#REF!</v>
      </c>
      <c r="V812" s="8" t="e">
        <f t="shared" si="52"/>
        <v>#REF!</v>
      </c>
      <c r="W812" s="8" t="e">
        <f>IF(#REF!&lt;&gt;#REF!,COUNTIFS($K$112:$K$1378,"up",#REF!,#REF!),"")</f>
        <v>#REF!</v>
      </c>
      <c r="X812" s="8" t="e">
        <f>IF(#REF!&lt;&gt;#REF!,COUNTIFS($K$112:$K$1378,"SRS",#REF!,#REF!),"")</f>
        <v>#REF!</v>
      </c>
      <c r="Y812" s="8" t="e">
        <f>IF(R812&lt;&gt;"",IF(R812=1,"",COUNTIFS($O$112:$O$1378,"&gt;40",#REF!,#REF!)),"")</f>
        <v>#REF!</v>
      </c>
    </row>
    <row r="813" spans="1:34" s="16" customFormat="1" x14ac:dyDescent="0.25">
      <c r="A813" s="4">
        <f t="shared" si="53"/>
        <v>66918</v>
      </c>
      <c r="B813" s="33" t="str">
        <f t="shared" si="54"/>
        <v>20171129183518</v>
      </c>
      <c r="C813" s="4" t="str">
        <f t="shared" si="55"/>
        <v>20171129</v>
      </c>
      <c r="D813" s="4">
        <v>2017</v>
      </c>
      <c r="E813" s="4">
        <v>11</v>
      </c>
      <c r="F813" s="4">
        <v>29</v>
      </c>
      <c r="G813" s="16">
        <v>18</v>
      </c>
      <c r="H813" s="16">
        <v>35</v>
      </c>
      <c r="I813" s="4">
        <v>18</v>
      </c>
      <c r="J813" s="16">
        <v>797</v>
      </c>
      <c r="K813" s="32" t="s">
        <v>47</v>
      </c>
      <c r="L813" s="8" t="e">
        <f>IF(#REF!=#REF!,IF(K813="Stroke",IF(K814="Stroke",IF((J814-J813)&lt;0,1000+J814-J813,J814-J813),""),""),"")</f>
        <v>#REF!</v>
      </c>
      <c r="M813" s="4" t="s">
        <v>21</v>
      </c>
      <c r="N813" s="4" t="s">
        <v>27</v>
      </c>
      <c r="O813" s="4">
        <v>0</v>
      </c>
      <c r="P813" s="8" t="e">
        <f>IF(#REF!=#REF!,IF(K813="Stroke",IF(K814="Stroke",IF(#REF!=#REF!,IF(Q813=Q814,IF((J814-J813)&lt;0,1000+J814-J813-O813,J814-J813-O813),""),""),""),""),"")</f>
        <v>#REF!</v>
      </c>
      <c r="Q813" s="16">
        <v>1</v>
      </c>
      <c r="R813" s="8" t="e">
        <f>IF(#REF!&lt;&gt;#REF!,COUNTIFS($K$112:$K$1378,$K$112,#REF!,#REF!),"")</f>
        <v>#REF!</v>
      </c>
      <c r="S813" s="8" t="e">
        <f>IF(AND(#REF!&lt;&gt;#REF!,#REF!=#REF!,M813="positive",M814="negative"),1,"")</f>
        <v>#REF!</v>
      </c>
      <c r="T813" s="8" t="e">
        <f>IF(AND(#REF!=#REF!,K:K="stroke",M:M="positive",S813&lt;&gt;"1"),1,"")</f>
        <v>#REF!</v>
      </c>
      <c r="U813" s="8" t="e">
        <f>IF((AND(R813&lt;&gt;"",W813&lt;&gt;1,K:K="stroke",M:M="negative",#REF!=#REF!)),IF(W813&lt;&gt;0,"",1),"")</f>
        <v>#REF!</v>
      </c>
      <c r="V813" s="8" t="e">
        <f t="shared" si="52"/>
        <v>#REF!</v>
      </c>
      <c r="W813" s="8" t="e">
        <f>IF(#REF!&lt;&gt;#REF!,COUNTIFS($K$112:$K$1378,"up",#REF!,#REF!),"")</f>
        <v>#REF!</v>
      </c>
      <c r="X813" s="8" t="e">
        <f>IF(#REF!&lt;&gt;#REF!,COUNTIFS($K$112:$K$1378,"SRS",#REF!,#REF!),"")</f>
        <v>#REF!</v>
      </c>
      <c r="Y813" s="8" t="e">
        <f>IF(R813&lt;&gt;"",IF(R813=1,"",COUNTIFS($O$112:$O$1378,"&gt;40",#REF!,#REF!)),"")</f>
        <v>#REF!</v>
      </c>
    </row>
    <row r="814" spans="1:34" s="16" customFormat="1" x14ac:dyDescent="0.25">
      <c r="A814" s="4">
        <f t="shared" si="53"/>
        <v>66918</v>
      </c>
      <c r="B814" s="33" t="str">
        <f t="shared" si="54"/>
        <v>20171129183518</v>
      </c>
      <c r="C814" s="4" t="str">
        <f t="shared" si="55"/>
        <v>20171129</v>
      </c>
      <c r="D814" s="4">
        <v>2017</v>
      </c>
      <c r="E814" s="4">
        <v>11</v>
      </c>
      <c r="F814" s="4">
        <v>29</v>
      </c>
      <c r="G814" s="16">
        <v>18</v>
      </c>
      <c r="H814" s="16">
        <v>35</v>
      </c>
      <c r="I814" s="4">
        <v>18</v>
      </c>
      <c r="J814" s="16">
        <v>798</v>
      </c>
      <c r="K814" s="32" t="s">
        <v>47</v>
      </c>
      <c r="L814" s="8" t="e">
        <f>IF(#REF!=#REF!,IF(K814="Stroke",IF(K815="Stroke",IF((J815-J814)&lt;0,1000+J815-J814,J815-J814),""),""),"")</f>
        <v>#REF!</v>
      </c>
      <c r="M814" s="4" t="s">
        <v>21</v>
      </c>
      <c r="N814" s="4" t="s">
        <v>27</v>
      </c>
      <c r="O814" s="4">
        <v>0</v>
      </c>
      <c r="P814" s="8" t="e">
        <f>IF(#REF!=#REF!,IF(K814="Stroke",IF(K815="Stroke",IF(#REF!=#REF!,IF(Q814=Q815,IF((J815-J814)&lt;0,1000+J815-J814-O814,J815-J814-O814),""),""),""),""),"")</f>
        <v>#REF!</v>
      </c>
      <c r="Q814" s="16">
        <v>1</v>
      </c>
      <c r="R814" s="8" t="e">
        <f>IF(#REF!&lt;&gt;#REF!,COUNTIFS($K$112:$K$1378,$K$112,#REF!,#REF!),"")</f>
        <v>#REF!</v>
      </c>
      <c r="S814" s="8" t="e">
        <f>IF(AND(#REF!&lt;&gt;#REF!,#REF!=#REF!,M814="positive",M815="negative"),1,"")</f>
        <v>#REF!</v>
      </c>
      <c r="T814" s="8" t="e">
        <f>IF(AND(#REF!=#REF!,K:K="stroke",M:M="positive",S814&lt;&gt;"1"),1,"")</f>
        <v>#REF!</v>
      </c>
      <c r="U814" s="8" t="e">
        <f>IF((AND(R814&lt;&gt;"",W814&lt;&gt;1,K:K="stroke",M:M="negative",#REF!=#REF!)),IF(W814&lt;&gt;0,"",1),"")</f>
        <v>#REF!</v>
      </c>
      <c r="V814" s="8" t="e">
        <f t="shared" ref="V814:V877" si="56">IF(R814="","",(SUM(S814:U814)+W814))</f>
        <v>#REF!</v>
      </c>
      <c r="W814" s="8" t="e">
        <f>IF(#REF!&lt;&gt;#REF!,COUNTIFS($K$112:$K$1378,"up",#REF!,#REF!),"")</f>
        <v>#REF!</v>
      </c>
      <c r="X814" s="8" t="e">
        <f>IF(#REF!&lt;&gt;#REF!,COUNTIFS($K$112:$K$1378,"SRS",#REF!,#REF!),"")</f>
        <v>#REF!</v>
      </c>
      <c r="Y814" s="8" t="e">
        <f>IF(R814&lt;&gt;"",IF(R814=1,"",COUNTIFS($O$112:$O$1378,"&gt;40",#REF!,#REF!)),"")</f>
        <v>#REF!</v>
      </c>
    </row>
    <row r="815" spans="1:34" s="16" customFormat="1" x14ac:dyDescent="0.25">
      <c r="A815" s="4">
        <f t="shared" si="53"/>
        <v>66918</v>
      </c>
      <c r="B815" s="33" t="str">
        <f t="shared" si="54"/>
        <v>20171129183518</v>
      </c>
      <c r="C815" s="4" t="str">
        <f t="shared" si="55"/>
        <v>20171129</v>
      </c>
      <c r="D815" s="4">
        <v>2017</v>
      </c>
      <c r="E815" s="4">
        <v>11</v>
      </c>
      <c r="F815" s="4">
        <v>29</v>
      </c>
      <c r="G815" s="16">
        <v>18</v>
      </c>
      <c r="H815" s="16">
        <v>35</v>
      </c>
      <c r="I815" s="4">
        <v>18</v>
      </c>
      <c r="J815" s="16">
        <v>810</v>
      </c>
      <c r="K815" s="32" t="s">
        <v>47</v>
      </c>
      <c r="L815" s="8" t="e">
        <f>IF(#REF!=#REF!,IF(K815="Stroke",IF(K816="Stroke",IF((J816-J815)&lt;0,1000+J816-J815,J816-J815),""),""),"")</f>
        <v>#REF!</v>
      </c>
      <c r="M815" s="4" t="s">
        <v>21</v>
      </c>
      <c r="N815" s="4" t="s">
        <v>27</v>
      </c>
      <c r="O815" s="4">
        <v>0</v>
      </c>
      <c r="P815" s="8" t="e">
        <f>IF(#REF!=#REF!,IF(K815="Stroke",IF(K816="Stroke",IF(#REF!=#REF!,IF(Q815=Q816,IF((J816-J815)&lt;0,1000+J816-J815-O815,J816-J815-O815),""),""),""),""),"")</f>
        <v>#REF!</v>
      </c>
      <c r="Q815" s="16">
        <v>1</v>
      </c>
      <c r="R815" s="8" t="e">
        <f>IF(#REF!&lt;&gt;#REF!,COUNTIFS($K$112:$K$1378,$K$112,#REF!,#REF!),"")</f>
        <v>#REF!</v>
      </c>
      <c r="S815" s="8" t="e">
        <f>IF(AND(#REF!&lt;&gt;#REF!,#REF!=#REF!,M815="positive",M816="negative"),1,"")</f>
        <v>#REF!</v>
      </c>
      <c r="T815" s="8" t="e">
        <f>IF(AND(#REF!=#REF!,K:K="stroke",M:M="positive",S815&lt;&gt;"1"),1,"")</f>
        <v>#REF!</v>
      </c>
      <c r="U815" s="8" t="e">
        <f>IF((AND(R815&lt;&gt;"",W815&lt;&gt;1,K:K="stroke",M:M="negative",#REF!=#REF!)),IF(W815&lt;&gt;0,"",1),"")</f>
        <v>#REF!</v>
      </c>
      <c r="V815" s="8" t="e">
        <f t="shared" si="56"/>
        <v>#REF!</v>
      </c>
      <c r="W815" s="8" t="e">
        <f>IF(#REF!&lt;&gt;#REF!,COUNTIFS($K$112:$K$1378,"up",#REF!,#REF!),"")</f>
        <v>#REF!</v>
      </c>
      <c r="X815" s="8" t="e">
        <f>IF(#REF!&lt;&gt;#REF!,COUNTIFS($K$112:$K$1378,"SRS",#REF!,#REF!),"")</f>
        <v>#REF!</v>
      </c>
      <c r="Y815" s="8" t="e">
        <f>IF(R815&lt;&gt;"",IF(R815=1,"",COUNTIFS($O$112:$O$1378,"&gt;40",#REF!,#REF!)),"")</f>
        <v>#REF!</v>
      </c>
    </row>
    <row r="816" spans="1:34" s="16" customFormat="1" x14ac:dyDescent="0.25">
      <c r="A816" s="4">
        <f t="shared" si="53"/>
        <v>66918</v>
      </c>
      <c r="B816" s="33" t="str">
        <f t="shared" si="54"/>
        <v>20171129183518</v>
      </c>
      <c r="C816" s="4" t="str">
        <f t="shared" si="55"/>
        <v>20171129</v>
      </c>
      <c r="D816" s="4">
        <v>2017</v>
      </c>
      <c r="E816" s="4">
        <v>11</v>
      </c>
      <c r="F816" s="4">
        <v>29</v>
      </c>
      <c r="G816" s="16">
        <v>18</v>
      </c>
      <c r="H816" s="16">
        <v>35</v>
      </c>
      <c r="I816" s="4">
        <v>18</v>
      </c>
      <c r="J816" s="16">
        <v>834</v>
      </c>
      <c r="K816" s="32" t="s">
        <v>47</v>
      </c>
      <c r="L816" s="8" t="e">
        <f>IF(#REF!=#REF!,IF(K816="Stroke",IF(K817="Stroke",IF((J817-J816)&lt;0,1000+J817-J816,J817-J816),""),""),"")</f>
        <v>#REF!</v>
      </c>
      <c r="M816" s="4" t="s">
        <v>21</v>
      </c>
      <c r="N816" s="4" t="s">
        <v>27</v>
      </c>
      <c r="O816" s="4">
        <v>0</v>
      </c>
      <c r="P816" s="8" t="e">
        <f>IF(#REF!=#REF!,IF(K816="Stroke",IF(K817="Stroke",IF(#REF!=#REF!,IF(Q816=Q817,IF((J817-J816)&lt;0,1000+J817-J816-O816,J817-J816-O816),""),""),""),""),"")</f>
        <v>#REF!</v>
      </c>
      <c r="Q816" s="16">
        <v>1</v>
      </c>
      <c r="R816" s="8" t="e">
        <f>IF(#REF!&lt;&gt;#REF!,COUNTIFS($K$112:$K$1378,$K$112,#REF!,#REF!),"")</f>
        <v>#REF!</v>
      </c>
      <c r="S816" s="8" t="e">
        <f>IF(AND(#REF!&lt;&gt;#REF!,#REF!=#REF!,M816="positive",M817="negative"),1,"")</f>
        <v>#REF!</v>
      </c>
      <c r="T816" s="8" t="e">
        <f>IF(AND(#REF!=#REF!,K:K="stroke",M:M="positive",S816&lt;&gt;"1"),1,"")</f>
        <v>#REF!</v>
      </c>
      <c r="U816" s="8" t="e">
        <f>IF((AND(R816&lt;&gt;"",W816&lt;&gt;1,K:K="stroke",M:M="negative",#REF!=#REF!)),IF(W816&lt;&gt;0,"",1),"")</f>
        <v>#REF!</v>
      </c>
      <c r="V816" s="8" t="e">
        <f t="shared" si="56"/>
        <v>#REF!</v>
      </c>
      <c r="W816" s="8" t="e">
        <f>IF(#REF!&lt;&gt;#REF!,COUNTIFS($K$112:$K$1378,"up",#REF!,#REF!),"")</f>
        <v>#REF!</v>
      </c>
      <c r="X816" s="8" t="e">
        <f>IF(#REF!&lt;&gt;#REF!,COUNTIFS($K$112:$K$1378,"SRS",#REF!,#REF!),"")</f>
        <v>#REF!</v>
      </c>
      <c r="Y816" s="8" t="e">
        <f>IF(R816&lt;&gt;"",IF(R816=1,"",COUNTIFS($O$112:$O$1378,"&gt;40",#REF!,#REF!)),"")</f>
        <v>#REF!</v>
      </c>
    </row>
    <row r="817" spans="1:34" s="16" customFormat="1" x14ac:dyDescent="0.25">
      <c r="A817" s="4">
        <f t="shared" si="53"/>
        <v>66918</v>
      </c>
      <c r="B817" s="33" t="str">
        <f t="shared" si="54"/>
        <v>20171129183518</v>
      </c>
      <c r="C817" s="4" t="str">
        <f t="shared" si="55"/>
        <v>20171129</v>
      </c>
      <c r="D817" s="4">
        <v>2017</v>
      </c>
      <c r="E817" s="4">
        <v>11</v>
      </c>
      <c r="F817" s="4">
        <v>29</v>
      </c>
      <c r="G817" s="16">
        <v>18</v>
      </c>
      <c r="H817" s="16">
        <v>35</v>
      </c>
      <c r="I817" s="4">
        <v>18</v>
      </c>
      <c r="J817" s="16">
        <v>844</v>
      </c>
      <c r="K817" s="32" t="s">
        <v>47</v>
      </c>
      <c r="L817" s="8" t="e">
        <f>IF(#REF!=#REF!,IF(K817="Stroke",IF(K818="Stroke",IF((J818-J817)&lt;0,1000+J818-J817,J818-J817),""),""),"")</f>
        <v>#REF!</v>
      </c>
      <c r="M817" s="4" t="s">
        <v>21</v>
      </c>
      <c r="N817" s="4" t="s">
        <v>27</v>
      </c>
      <c r="O817" s="4">
        <v>0</v>
      </c>
      <c r="P817" s="8" t="e">
        <f>IF(#REF!=#REF!,IF(K817="Stroke",IF(K818="Stroke",IF(#REF!=#REF!,IF(Q817=Q818,IF((J818-J817)&lt;0,1000+J818-J817-O817,J818-J817-O817),""),""),""),""),"")</f>
        <v>#REF!</v>
      </c>
      <c r="Q817" s="16">
        <v>1</v>
      </c>
      <c r="R817" s="8" t="e">
        <f>IF(#REF!&lt;&gt;#REF!,COUNTIFS($K$112:$K$1378,$K$112,#REF!,#REF!),"")</f>
        <v>#REF!</v>
      </c>
      <c r="S817" s="8" t="e">
        <f>IF(AND(#REF!&lt;&gt;#REF!,#REF!=#REF!,M817="positive",M818="negative"),1,"")</f>
        <v>#REF!</v>
      </c>
      <c r="T817" s="8" t="e">
        <f>IF(AND(#REF!=#REF!,K:K="stroke",M:M="positive",S817&lt;&gt;"1"),1,"")</f>
        <v>#REF!</v>
      </c>
      <c r="U817" s="8" t="e">
        <f>IF((AND(R817&lt;&gt;"",W817&lt;&gt;1,K:K="stroke",M:M="negative",#REF!=#REF!)),IF(W817&lt;&gt;0,"",1),"")</f>
        <v>#REF!</v>
      </c>
      <c r="V817" s="8" t="e">
        <f t="shared" si="56"/>
        <v>#REF!</v>
      </c>
      <c r="W817" s="8" t="e">
        <f>IF(#REF!&lt;&gt;#REF!,COUNTIFS($K$112:$K$1378,"up",#REF!,#REF!),"")</f>
        <v>#REF!</v>
      </c>
      <c r="X817" s="8" t="e">
        <f>IF(#REF!&lt;&gt;#REF!,COUNTIFS($K$112:$K$1378,"SRS",#REF!,#REF!),"")</f>
        <v>#REF!</v>
      </c>
      <c r="Y817" s="8" t="e">
        <f>IF(R817&lt;&gt;"",IF(R817=1,"",COUNTIFS($O$112:$O$1378,"&gt;40",#REF!,#REF!)),"")</f>
        <v>#REF!</v>
      </c>
    </row>
    <row r="818" spans="1:34" s="16" customFormat="1" x14ac:dyDescent="0.25">
      <c r="A818" s="4">
        <f t="shared" si="53"/>
        <v>66918</v>
      </c>
      <c r="B818" s="33" t="str">
        <f t="shared" si="54"/>
        <v>20171129183518</v>
      </c>
      <c r="C818" s="4" t="str">
        <f t="shared" si="55"/>
        <v>20171129</v>
      </c>
      <c r="D818" s="4">
        <v>2017</v>
      </c>
      <c r="E818" s="4">
        <v>11</v>
      </c>
      <c r="F818" s="4">
        <v>29</v>
      </c>
      <c r="G818" s="16">
        <v>18</v>
      </c>
      <c r="H818" s="16">
        <v>35</v>
      </c>
      <c r="I818" s="4">
        <v>18</v>
      </c>
      <c r="J818" s="16">
        <v>852</v>
      </c>
      <c r="K818" s="32" t="s">
        <v>47</v>
      </c>
      <c r="L818" s="8" t="e">
        <f>IF(#REF!=#REF!,IF(K818="Stroke",IF(K819="Stroke",IF((J819-J818)&lt;0,1000+J819-J818,J819-J818),""),""),"")</f>
        <v>#REF!</v>
      </c>
      <c r="M818" s="4" t="s">
        <v>21</v>
      </c>
      <c r="N818" s="4" t="s">
        <v>27</v>
      </c>
      <c r="O818" s="4">
        <v>0</v>
      </c>
      <c r="P818" s="8" t="e">
        <f>IF(#REF!=#REF!,IF(K818="Stroke",IF(K819="Stroke",IF(#REF!=#REF!,IF(Q818=Q819,IF((J819-J818)&lt;0,1000+J819-J818-O818,J819-J818-O818),""),""),""),""),"")</f>
        <v>#REF!</v>
      </c>
      <c r="Q818" s="16">
        <v>1</v>
      </c>
      <c r="R818" s="8" t="e">
        <f>IF(#REF!&lt;&gt;#REF!,COUNTIFS($K$112:$K$1378,$K$112,#REF!,#REF!),"")</f>
        <v>#REF!</v>
      </c>
      <c r="S818" s="8" t="e">
        <f>IF(AND(#REF!&lt;&gt;#REF!,#REF!=#REF!,M818="positive",M819="negative"),1,"")</f>
        <v>#REF!</v>
      </c>
      <c r="T818" s="8" t="e">
        <f>IF(AND(#REF!=#REF!,K:K="stroke",M:M="positive",S818&lt;&gt;"1"),1,"")</f>
        <v>#REF!</v>
      </c>
      <c r="U818" s="8" t="e">
        <f>IF((AND(R818&lt;&gt;"",W818&lt;&gt;1,K:K="stroke",M:M="negative",#REF!=#REF!)),IF(W818&lt;&gt;0,"",1),"")</f>
        <v>#REF!</v>
      </c>
      <c r="V818" s="8" t="e">
        <f t="shared" si="56"/>
        <v>#REF!</v>
      </c>
      <c r="W818" s="8" t="e">
        <f>IF(#REF!&lt;&gt;#REF!,COUNTIFS($K$112:$K$1378,"up",#REF!,#REF!),"")</f>
        <v>#REF!</v>
      </c>
      <c r="X818" s="8" t="e">
        <f>IF(#REF!&lt;&gt;#REF!,COUNTIFS($K$112:$K$1378,"SRS",#REF!,#REF!),"")</f>
        <v>#REF!</v>
      </c>
      <c r="Y818" s="8" t="e">
        <f>IF(R818&lt;&gt;"",IF(R818=1,"",COUNTIFS($O$112:$O$1378,"&gt;40",#REF!,#REF!)),"")</f>
        <v>#REF!</v>
      </c>
    </row>
    <row r="819" spans="1:34" s="16" customFormat="1" x14ac:dyDescent="0.25">
      <c r="A819" s="4">
        <f t="shared" si="53"/>
        <v>66918</v>
      </c>
      <c r="B819" s="33" t="str">
        <f t="shared" si="54"/>
        <v>20171129183518</v>
      </c>
      <c r="C819" s="4" t="str">
        <f t="shared" si="55"/>
        <v>20171129</v>
      </c>
      <c r="D819" s="4">
        <v>2017</v>
      </c>
      <c r="E819" s="4">
        <v>11</v>
      </c>
      <c r="F819" s="4">
        <v>29</v>
      </c>
      <c r="G819" s="16">
        <v>18</v>
      </c>
      <c r="H819" s="16">
        <v>35</v>
      </c>
      <c r="I819" s="4">
        <v>18</v>
      </c>
      <c r="J819" s="16">
        <v>863</v>
      </c>
      <c r="K819" s="32" t="s">
        <v>47</v>
      </c>
      <c r="L819" s="8" t="e">
        <f>IF(#REF!=#REF!,IF(K819="Stroke",IF(K820="Stroke",IF((J820-J819)&lt;0,1000+J820-J819,J820-J819),""),""),"")</f>
        <v>#REF!</v>
      </c>
      <c r="M819" s="4" t="s">
        <v>21</v>
      </c>
      <c r="N819" s="4" t="s">
        <v>27</v>
      </c>
      <c r="O819" s="4">
        <v>0</v>
      </c>
      <c r="P819" s="8" t="e">
        <f>IF(#REF!=#REF!,IF(K819="Stroke",IF(K820="Stroke",IF(#REF!=#REF!,IF(Q819=Q820,IF((J820-J819)&lt;0,1000+J820-J819-O819,J820-J819-O819),""),""),""),""),"")</f>
        <v>#REF!</v>
      </c>
      <c r="Q819" s="16">
        <v>1</v>
      </c>
      <c r="R819" s="8" t="e">
        <f>IF(#REF!&lt;&gt;#REF!,COUNTIFS($K$112:$K$1378,$K$112,#REF!,#REF!),"")</f>
        <v>#REF!</v>
      </c>
      <c r="S819" s="8" t="e">
        <f>IF(AND(#REF!&lt;&gt;#REF!,#REF!=#REF!,M819="positive",M820="negative"),1,"")</f>
        <v>#REF!</v>
      </c>
      <c r="T819" s="8" t="e">
        <f>IF(AND(#REF!=#REF!,K:K="stroke",M:M="positive",S819&lt;&gt;"1"),1,"")</f>
        <v>#REF!</v>
      </c>
      <c r="U819" s="8" t="e">
        <f>IF((AND(R819&lt;&gt;"",W819&lt;&gt;1,K:K="stroke",M:M="negative",#REF!=#REF!)),IF(W819&lt;&gt;0,"",1),"")</f>
        <v>#REF!</v>
      </c>
      <c r="V819" s="8" t="e">
        <f t="shared" si="56"/>
        <v>#REF!</v>
      </c>
      <c r="W819" s="8" t="e">
        <f>IF(#REF!&lt;&gt;#REF!,COUNTIFS($K$112:$K$1378,"up",#REF!,#REF!),"")</f>
        <v>#REF!</v>
      </c>
      <c r="X819" s="8" t="e">
        <f>IF(#REF!&lt;&gt;#REF!,COUNTIFS($K$112:$K$1378,"SRS",#REF!,#REF!),"")</f>
        <v>#REF!</v>
      </c>
      <c r="Y819" s="8" t="e">
        <f>IF(R819&lt;&gt;"",IF(R819=1,"",COUNTIFS($O$112:$O$1378,"&gt;40",#REF!,#REF!)),"")</f>
        <v>#REF!</v>
      </c>
    </row>
    <row r="820" spans="1:34" s="16" customFormat="1" x14ac:dyDescent="0.25">
      <c r="A820" s="4">
        <f t="shared" si="53"/>
        <v>66918</v>
      </c>
      <c r="B820" s="33" t="str">
        <f t="shared" si="54"/>
        <v>20171129183518</v>
      </c>
      <c r="C820" s="4" t="str">
        <f t="shared" si="55"/>
        <v>20171129</v>
      </c>
      <c r="D820" s="4">
        <v>2017</v>
      </c>
      <c r="E820" s="4">
        <v>11</v>
      </c>
      <c r="F820" s="4">
        <v>29</v>
      </c>
      <c r="G820" s="16">
        <v>18</v>
      </c>
      <c r="H820" s="16">
        <v>35</v>
      </c>
      <c r="I820" s="4">
        <v>18</v>
      </c>
      <c r="J820" s="16">
        <v>867</v>
      </c>
      <c r="K820" s="32" t="s">
        <v>47</v>
      </c>
      <c r="L820" s="8" t="e">
        <f>IF(#REF!=#REF!,IF(K820="Stroke",IF(K821="Stroke",IF((J821-J820)&lt;0,1000+J821-J820,J821-J820),""),""),"")</f>
        <v>#REF!</v>
      </c>
      <c r="M820" s="4" t="s">
        <v>21</v>
      </c>
      <c r="N820" s="4" t="s">
        <v>27</v>
      </c>
      <c r="O820" s="4">
        <v>0</v>
      </c>
      <c r="P820" s="8" t="e">
        <f>IF(#REF!=#REF!,IF(K820="Stroke",IF(K821="Stroke",IF(#REF!=#REF!,IF(Q820=Q821,IF((J821-J820)&lt;0,1000+J821-J820-O820,J821-J820-O820),""),""),""),""),"")</f>
        <v>#REF!</v>
      </c>
      <c r="Q820" s="16">
        <v>1</v>
      </c>
      <c r="R820" s="8" t="e">
        <f>IF(#REF!&lt;&gt;#REF!,COUNTIFS($K$112:$K$1378,$K$112,#REF!,#REF!),"")</f>
        <v>#REF!</v>
      </c>
      <c r="S820" s="8" t="e">
        <f>IF(AND(#REF!&lt;&gt;#REF!,#REF!=#REF!,M820="positive",M821="negative"),1,"")</f>
        <v>#REF!</v>
      </c>
      <c r="T820" s="8" t="e">
        <f>IF(AND(#REF!=#REF!,K:K="stroke",M:M="positive",S820&lt;&gt;"1"),1,"")</f>
        <v>#REF!</v>
      </c>
      <c r="U820" s="8" t="e">
        <f>IF((AND(R820&lt;&gt;"",W820&lt;&gt;1,K:K="stroke",M:M="negative",#REF!=#REF!)),IF(W820&lt;&gt;0,"",1),"")</f>
        <v>#REF!</v>
      </c>
      <c r="V820" s="8" t="e">
        <f t="shared" si="56"/>
        <v>#REF!</v>
      </c>
      <c r="W820" s="8" t="e">
        <f>IF(#REF!&lt;&gt;#REF!,COUNTIFS($K$112:$K$1378,"up",#REF!,#REF!),"")</f>
        <v>#REF!</v>
      </c>
      <c r="X820" s="8" t="e">
        <f>IF(#REF!&lt;&gt;#REF!,COUNTIFS($K$112:$K$1378,"SRS",#REF!,#REF!),"")</f>
        <v>#REF!</v>
      </c>
      <c r="Y820" s="8" t="e">
        <f>IF(R820&lt;&gt;"",IF(R820=1,"",COUNTIFS($O$112:$O$1378,"&gt;40",#REF!,#REF!)),"")</f>
        <v>#REF!</v>
      </c>
    </row>
    <row r="821" spans="1:34" s="16" customFormat="1" x14ac:dyDescent="0.25">
      <c r="A821" s="4">
        <f t="shared" si="53"/>
        <v>66918</v>
      </c>
      <c r="B821" s="33" t="str">
        <f t="shared" si="54"/>
        <v>20171129183518</v>
      </c>
      <c r="C821" s="4" t="str">
        <f t="shared" si="55"/>
        <v>20171129</v>
      </c>
      <c r="D821" s="4">
        <v>2017</v>
      </c>
      <c r="E821" s="4">
        <v>11</v>
      </c>
      <c r="F821" s="4">
        <v>29</v>
      </c>
      <c r="G821" s="16">
        <v>18</v>
      </c>
      <c r="H821" s="16">
        <v>35</v>
      </c>
      <c r="I821" s="4">
        <v>18</v>
      </c>
      <c r="J821" s="16">
        <v>876</v>
      </c>
      <c r="K821" s="32" t="s">
        <v>47</v>
      </c>
      <c r="L821" s="8" t="e">
        <f>IF(#REF!=#REF!,IF(K821="Stroke",IF(K822="Stroke",IF((J822-J821)&lt;0,1000+J822-J821,J822-J821),""),""),"")</f>
        <v>#REF!</v>
      </c>
      <c r="M821" s="4" t="s">
        <v>21</v>
      </c>
      <c r="N821" s="4" t="s">
        <v>27</v>
      </c>
      <c r="O821" s="4">
        <v>0</v>
      </c>
      <c r="P821" s="8" t="e">
        <f>IF(#REF!=#REF!,IF(K821="Stroke",IF(K822="Stroke",IF(#REF!=#REF!,IF(Q821=Q822,IF((J822-J821)&lt;0,1000+J822-J821-O821,J822-J821-O821),""),""),""),""),"")</f>
        <v>#REF!</v>
      </c>
      <c r="Q821" s="16">
        <v>1</v>
      </c>
      <c r="R821" s="8" t="e">
        <f>IF(#REF!&lt;&gt;#REF!,COUNTIFS($K$112:$K$1378,$K$112,#REF!,#REF!),"")</f>
        <v>#REF!</v>
      </c>
      <c r="S821" s="8" t="e">
        <f>IF(AND(#REF!&lt;&gt;#REF!,#REF!=#REF!,M821="positive",M822="negative"),1,"")</f>
        <v>#REF!</v>
      </c>
      <c r="T821" s="8" t="e">
        <f>IF(AND(#REF!=#REF!,K:K="stroke",M:M="positive",S821&lt;&gt;"1"),1,"")</f>
        <v>#REF!</v>
      </c>
      <c r="U821" s="8" t="e">
        <f>IF((AND(R821&lt;&gt;"",W821&lt;&gt;1,K:K="stroke",M:M="negative",#REF!=#REF!)),IF(W821&lt;&gt;0,"",1),"")</f>
        <v>#REF!</v>
      </c>
      <c r="V821" s="8" t="e">
        <f t="shared" si="56"/>
        <v>#REF!</v>
      </c>
      <c r="W821" s="8" t="e">
        <f>IF(#REF!&lt;&gt;#REF!,COUNTIFS($K$112:$K$1378,"up",#REF!,#REF!),"")</f>
        <v>#REF!</v>
      </c>
      <c r="X821" s="8" t="e">
        <f>IF(#REF!&lt;&gt;#REF!,COUNTIFS($K$112:$K$1378,"SRS",#REF!,#REF!),"")</f>
        <v>#REF!</v>
      </c>
      <c r="Y821" s="8" t="e">
        <f>IF(R821&lt;&gt;"",IF(R821=1,"",COUNTIFS($O$112:$O$1378,"&gt;40",#REF!,#REF!)),"")</f>
        <v>#REF!</v>
      </c>
    </row>
    <row r="822" spans="1:34" x14ac:dyDescent="0.25">
      <c r="A822" s="4">
        <f t="shared" si="53"/>
        <v>66918</v>
      </c>
      <c r="B822" s="33" t="str">
        <f t="shared" si="54"/>
        <v>20171129183518</v>
      </c>
      <c r="C822" s="4" t="str">
        <f t="shared" si="55"/>
        <v>20171129</v>
      </c>
      <c r="D822" s="4">
        <v>2017</v>
      </c>
      <c r="E822" s="4">
        <v>11</v>
      </c>
      <c r="F822" s="4">
        <v>29</v>
      </c>
      <c r="G822" s="16">
        <v>18</v>
      </c>
      <c r="H822" s="16">
        <v>35</v>
      </c>
      <c r="I822" s="4">
        <v>18</v>
      </c>
      <c r="J822" s="16">
        <v>878</v>
      </c>
      <c r="K822" s="32" t="s">
        <v>47</v>
      </c>
      <c r="L822" s="8" t="e">
        <f>IF(#REF!=#REF!,IF(K822="Stroke",IF(K823="Stroke",IF((J823-J822)&lt;0,1000+J823-J822,J823-J822),""),""),"")</f>
        <v>#REF!</v>
      </c>
      <c r="M822" s="4" t="s">
        <v>21</v>
      </c>
      <c r="N822" s="4" t="s">
        <v>27</v>
      </c>
      <c r="O822" s="4">
        <v>0</v>
      </c>
      <c r="P822" s="8" t="e">
        <f>IF(#REF!=#REF!,IF(K822="Stroke",IF(K823="Stroke",IF(#REF!=#REF!,IF(Q822=Q823,IF((J823-J822)&lt;0,1000+J823-J822-O822,J823-J822-O822),""),""),""),""),"")</f>
        <v>#REF!</v>
      </c>
      <c r="Q822" s="16">
        <v>1</v>
      </c>
      <c r="R822" s="8" t="e">
        <f>IF(#REF!&lt;&gt;#REF!,COUNTIFS($K$112:$K$1378,$K$112,#REF!,#REF!),"")</f>
        <v>#REF!</v>
      </c>
      <c r="S822" s="8" t="e">
        <f>IF(AND(#REF!&lt;&gt;#REF!,#REF!=#REF!,M822="positive",M823="negative"),1,"")</f>
        <v>#REF!</v>
      </c>
      <c r="T822" s="8" t="e">
        <f>IF(AND(#REF!=#REF!,K:K="stroke",M:M="positive",S822&lt;&gt;"1"),1,"")</f>
        <v>#REF!</v>
      </c>
      <c r="U822" s="8" t="e">
        <f>IF((AND(R822&lt;&gt;"",W822&lt;&gt;1,K:K="stroke",M:M="negative",#REF!=#REF!)),IF(W822&lt;&gt;0,"",1),"")</f>
        <v>#REF!</v>
      </c>
      <c r="V822" s="8" t="e">
        <f t="shared" si="56"/>
        <v>#REF!</v>
      </c>
      <c r="W822" s="8" t="e">
        <f>IF(#REF!&lt;&gt;#REF!,COUNTIFS($K$112:$K$1378,"up",#REF!,#REF!),"")</f>
        <v>#REF!</v>
      </c>
      <c r="X822" s="8" t="e">
        <f>IF(#REF!&lt;&gt;#REF!,COUNTIFS($K$112:$K$1378,"SRS",#REF!,#REF!),"")</f>
        <v>#REF!</v>
      </c>
      <c r="Y822" s="8" t="e">
        <f>IF(R822&lt;&gt;"",IF(R822=1,"",COUNTIFS($O$112:$O$1378,"&gt;40",#REF!,#REF!)),"")</f>
        <v>#REF!</v>
      </c>
      <c r="Z822" s="16"/>
      <c r="AA822" s="16"/>
      <c r="AB822" s="16"/>
      <c r="AC822" s="16"/>
      <c r="AD822" s="16"/>
      <c r="AE822" s="16"/>
      <c r="AF822" s="16"/>
      <c r="AG822" s="16"/>
      <c r="AH822" s="16"/>
    </row>
    <row r="823" spans="1:34" x14ac:dyDescent="0.25">
      <c r="A823" s="4">
        <f t="shared" si="53"/>
        <v>66918</v>
      </c>
      <c r="B823" s="33" t="str">
        <f t="shared" si="54"/>
        <v>20171129183518</v>
      </c>
      <c r="C823" s="4" t="str">
        <f t="shared" si="55"/>
        <v>20171129</v>
      </c>
      <c r="D823" s="4">
        <v>2017</v>
      </c>
      <c r="E823" s="4">
        <v>11</v>
      </c>
      <c r="F823" s="4">
        <v>29</v>
      </c>
      <c r="G823" s="16">
        <v>18</v>
      </c>
      <c r="H823" s="16">
        <v>35</v>
      </c>
      <c r="I823" s="4">
        <v>18</v>
      </c>
      <c r="J823" s="16">
        <v>905</v>
      </c>
      <c r="K823" s="32" t="s">
        <v>47</v>
      </c>
      <c r="L823" s="8" t="e">
        <f>IF(#REF!=#REF!,IF(K823="Stroke",IF(K824="Stroke",IF((J824-J823)&lt;0,1000+J824-J823,J824-J823),""),""),"")</f>
        <v>#REF!</v>
      </c>
      <c r="M823" s="4" t="s">
        <v>21</v>
      </c>
      <c r="N823" s="4" t="s">
        <v>27</v>
      </c>
      <c r="O823" s="4">
        <v>0</v>
      </c>
      <c r="P823" s="8" t="e">
        <f>IF(#REF!=#REF!,IF(K823="Stroke",IF(K824="Stroke",IF(#REF!=#REF!,IF(Q823=Q824,IF((J824-J823)&lt;0,1000+J824-J823-O823,J824-J823-O823),""),""),""),""),"")</f>
        <v>#REF!</v>
      </c>
      <c r="Q823" s="16">
        <v>1</v>
      </c>
      <c r="R823" s="8" t="e">
        <f>IF(#REF!&lt;&gt;#REF!,COUNTIFS($K$112:$K$1378,$K$112,#REF!,#REF!),"")</f>
        <v>#REF!</v>
      </c>
      <c r="S823" s="8" t="e">
        <f>IF(AND(#REF!&lt;&gt;#REF!,#REF!=#REF!,M823="positive",M824="negative"),1,"")</f>
        <v>#REF!</v>
      </c>
      <c r="T823" s="8" t="e">
        <f>IF(AND(#REF!=#REF!,K:K="stroke",M:M="positive",S823&lt;&gt;"1"),1,"")</f>
        <v>#REF!</v>
      </c>
      <c r="U823" s="8" t="e">
        <f>IF((AND(R823&lt;&gt;"",W823&lt;&gt;1,K:K="stroke",M:M="negative",#REF!=#REF!)),IF(W823&lt;&gt;0,"",1),"")</f>
        <v>#REF!</v>
      </c>
      <c r="V823" s="8" t="e">
        <f t="shared" si="56"/>
        <v>#REF!</v>
      </c>
      <c r="W823" s="8" t="e">
        <f>IF(#REF!&lt;&gt;#REF!,COUNTIFS($K$112:$K$1378,"up",#REF!,#REF!),"")</f>
        <v>#REF!</v>
      </c>
      <c r="X823" s="8" t="e">
        <f>IF(#REF!&lt;&gt;#REF!,COUNTIFS($K$112:$K$1378,"SRS",#REF!,#REF!),"")</f>
        <v>#REF!</v>
      </c>
      <c r="Y823" s="8" t="e">
        <f>IF(R823&lt;&gt;"",IF(R823=1,"",COUNTIFS($O$112:$O$1378,"&gt;40",#REF!,#REF!)),"")</f>
        <v>#REF!</v>
      </c>
      <c r="Z823" s="16"/>
      <c r="AA823" s="16"/>
      <c r="AB823" s="16"/>
      <c r="AC823" s="16"/>
      <c r="AD823" s="16"/>
      <c r="AE823" s="16"/>
      <c r="AF823" s="16"/>
      <c r="AG823" s="16"/>
      <c r="AH823" s="16"/>
    </row>
    <row r="824" spans="1:34" x14ac:dyDescent="0.25">
      <c r="A824" s="4">
        <f t="shared" si="53"/>
        <v>66918</v>
      </c>
      <c r="B824" s="33" t="str">
        <f t="shared" si="54"/>
        <v>20171129183518</v>
      </c>
      <c r="C824" s="4" t="str">
        <f t="shared" si="55"/>
        <v>20171129</v>
      </c>
      <c r="D824" s="4">
        <v>2017</v>
      </c>
      <c r="E824" s="4">
        <v>11</v>
      </c>
      <c r="F824" s="4">
        <v>29</v>
      </c>
      <c r="G824" s="16">
        <v>18</v>
      </c>
      <c r="H824" s="16">
        <v>35</v>
      </c>
      <c r="I824" s="4">
        <v>18</v>
      </c>
      <c r="J824" s="16">
        <v>909</v>
      </c>
      <c r="K824" s="32" t="s">
        <v>47</v>
      </c>
      <c r="L824" s="8" t="e">
        <f>IF(#REF!=#REF!,IF(K824="Stroke",IF(K825="Stroke",IF((J825-J824)&lt;0,1000+J825-J824,J825-J824),""),""),"")</f>
        <v>#REF!</v>
      </c>
      <c r="M824" s="4" t="s">
        <v>21</v>
      </c>
      <c r="N824" s="4" t="s">
        <v>27</v>
      </c>
      <c r="O824" s="4">
        <v>0</v>
      </c>
      <c r="P824" s="8" t="e">
        <f>IF(#REF!=#REF!,IF(K824="Stroke",IF(K825="Stroke",IF(#REF!=#REF!,IF(Q824=Q825,IF((J825-J824)&lt;0,1000+J825-J824-O824,J825-J824-O824),""),""),""),""),"")</f>
        <v>#REF!</v>
      </c>
      <c r="Q824" s="16">
        <v>1</v>
      </c>
      <c r="R824" s="8" t="e">
        <f>IF(#REF!&lt;&gt;#REF!,COUNTIFS($K$112:$K$1378,$K$112,#REF!,#REF!),"")</f>
        <v>#REF!</v>
      </c>
      <c r="S824" s="8" t="e">
        <f>IF(AND(#REF!&lt;&gt;#REF!,#REF!=#REF!,M824="positive",M825="negative"),1,"")</f>
        <v>#REF!</v>
      </c>
      <c r="T824" s="8" t="e">
        <f>IF(AND(#REF!=#REF!,K:K="stroke",M:M="positive",S824&lt;&gt;"1"),1,"")</f>
        <v>#REF!</v>
      </c>
      <c r="U824" s="8" t="e">
        <f>IF((AND(R824&lt;&gt;"",W824&lt;&gt;1,K:K="stroke",M:M="negative",#REF!=#REF!)),IF(W824&lt;&gt;0,"",1),"")</f>
        <v>#REF!</v>
      </c>
      <c r="V824" s="8" t="e">
        <f t="shared" si="56"/>
        <v>#REF!</v>
      </c>
      <c r="W824" s="8" t="e">
        <f>IF(#REF!&lt;&gt;#REF!,COUNTIFS($K$112:$K$1378,"up",#REF!,#REF!),"")</f>
        <v>#REF!</v>
      </c>
      <c r="X824" s="8" t="e">
        <f>IF(#REF!&lt;&gt;#REF!,COUNTIFS($K$112:$K$1378,"SRS",#REF!,#REF!),"")</f>
        <v>#REF!</v>
      </c>
      <c r="Y824" s="8" t="e">
        <f>IF(R824&lt;&gt;"",IF(R824=1,"",COUNTIFS($O$112:$O$1378,"&gt;40",#REF!,#REF!)),"")</f>
        <v>#REF!</v>
      </c>
      <c r="Z824" s="16"/>
      <c r="AA824" s="16"/>
      <c r="AB824" s="16"/>
      <c r="AC824" s="16"/>
      <c r="AD824" s="16"/>
      <c r="AE824" s="16"/>
      <c r="AF824" s="16"/>
      <c r="AG824" s="16"/>
      <c r="AH824" s="16"/>
    </row>
    <row r="825" spans="1:34" x14ac:dyDescent="0.25">
      <c r="A825" s="4">
        <f t="shared" si="53"/>
        <v>66918</v>
      </c>
      <c r="B825" s="33" t="str">
        <f t="shared" si="54"/>
        <v>20171129183518</v>
      </c>
      <c r="C825" s="4" t="str">
        <f t="shared" si="55"/>
        <v>20171129</v>
      </c>
      <c r="D825" s="4">
        <v>2017</v>
      </c>
      <c r="E825" s="4">
        <v>11</v>
      </c>
      <c r="F825" s="4">
        <v>29</v>
      </c>
      <c r="G825" s="16">
        <v>18</v>
      </c>
      <c r="H825" s="16">
        <v>35</v>
      </c>
      <c r="I825" s="4">
        <v>18</v>
      </c>
      <c r="J825" s="16">
        <v>932</v>
      </c>
      <c r="K825" s="32" t="s">
        <v>47</v>
      </c>
      <c r="L825" s="8" t="e">
        <f>IF(#REF!=#REF!,IF(K825="Stroke",IF(K826="Stroke",IF((J826-J825)&lt;0,1000+J826-J825,J826-J825),""),""),"")</f>
        <v>#REF!</v>
      </c>
      <c r="M825" s="4" t="s">
        <v>21</v>
      </c>
      <c r="N825" s="4" t="s">
        <v>27</v>
      </c>
      <c r="O825" s="4">
        <v>0</v>
      </c>
      <c r="P825" s="8" t="e">
        <f>IF(#REF!=#REF!,IF(K825="Stroke",IF(K826="Stroke",IF(#REF!=#REF!,IF(Q825=Q826,IF((J826-J825)&lt;0,1000+J826-J825-O825,J826-J825-O825),""),""),""),""),"")</f>
        <v>#REF!</v>
      </c>
      <c r="Q825" s="16">
        <v>1</v>
      </c>
      <c r="R825" s="8" t="e">
        <f>IF(#REF!&lt;&gt;#REF!,COUNTIFS($K$112:$K$1378,$K$112,#REF!,#REF!),"")</f>
        <v>#REF!</v>
      </c>
      <c r="S825" s="8" t="e">
        <f>IF(AND(#REF!&lt;&gt;#REF!,#REF!=#REF!,M825="positive",M826="negative"),1,"")</f>
        <v>#REF!</v>
      </c>
      <c r="T825" s="8" t="e">
        <f>IF(AND(#REF!=#REF!,K:K="stroke",M:M="positive",S825&lt;&gt;"1"),1,"")</f>
        <v>#REF!</v>
      </c>
      <c r="U825" s="8" t="e">
        <f>IF((AND(R825&lt;&gt;"",W825&lt;&gt;1,K:K="stroke",M:M="negative",#REF!=#REF!)),IF(W825&lt;&gt;0,"",1),"")</f>
        <v>#REF!</v>
      </c>
      <c r="V825" s="8" t="e">
        <f t="shared" si="56"/>
        <v>#REF!</v>
      </c>
      <c r="W825" s="8" t="e">
        <f>IF(#REF!&lt;&gt;#REF!,COUNTIFS($K$112:$K$1378,"up",#REF!,#REF!),"")</f>
        <v>#REF!</v>
      </c>
      <c r="X825" s="8" t="e">
        <f>IF(#REF!&lt;&gt;#REF!,COUNTIFS($K$112:$K$1378,"SRS",#REF!,#REF!),"")</f>
        <v>#REF!</v>
      </c>
      <c r="Y825" s="8" t="e">
        <f>IF(R825&lt;&gt;"",IF(R825=1,"",COUNTIFS($O$112:$O$1378,"&gt;40",#REF!,#REF!)),"")</f>
        <v>#REF!</v>
      </c>
      <c r="Z825" s="16"/>
      <c r="AA825" s="16"/>
      <c r="AB825" s="16"/>
      <c r="AC825" s="16"/>
      <c r="AD825" s="16"/>
      <c r="AE825" s="16"/>
      <c r="AF825" s="16"/>
      <c r="AG825" s="16"/>
      <c r="AH825" s="16"/>
    </row>
    <row r="826" spans="1:34" s="7" customFormat="1" x14ac:dyDescent="0.25">
      <c r="A826" s="4">
        <f t="shared" si="53"/>
        <v>66918</v>
      </c>
      <c r="B826" s="33" t="str">
        <f t="shared" si="54"/>
        <v>20171129183518</v>
      </c>
      <c r="C826" s="4" t="str">
        <f t="shared" si="55"/>
        <v>20171129</v>
      </c>
      <c r="D826" s="4">
        <v>2017</v>
      </c>
      <c r="E826" s="4">
        <v>11</v>
      </c>
      <c r="F826" s="4">
        <v>29</v>
      </c>
      <c r="G826" s="16">
        <v>18</v>
      </c>
      <c r="H826" s="16">
        <v>35</v>
      </c>
      <c r="I826" s="4">
        <v>18</v>
      </c>
      <c r="J826" s="16">
        <v>953</v>
      </c>
      <c r="K826" s="32" t="s">
        <v>47</v>
      </c>
      <c r="L826" s="8" t="e">
        <f>IF(#REF!=#REF!,IF(K826="Stroke",IF(K827="Stroke",IF((J827-J826)&lt;0,1000+J827-J826,J827-J826),""),""),"")</f>
        <v>#REF!</v>
      </c>
      <c r="M826" s="4" t="s">
        <v>21</v>
      </c>
      <c r="N826" s="4" t="s">
        <v>27</v>
      </c>
      <c r="O826" s="4">
        <v>0</v>
      </c>
      <c r="P826" s="8" t="e">
        <f>IF(#REF!=#REF!,IF(K826="Stroke",IF(K827="Stroke",IF(#REF!=#REF!,IF(Q826=Q827,IF((J827-J826)&lt;0,1000+J827-J826-O826,J827-J826-O826),""),""),""),""),"")</f>
        <v>#REF!</v>
      </c>
      <c r="Q826" s="16">
        <v>1</v>
      </c>
      <c r="R826" s="8" t="e">
        <f>IF(#REF!&lt;&gt;#REF!,COUNTIFS($K$112:$K$1378,$K$112,#REF!,#REF!),"")</f>
        <v>#REF!</v>
      </c>
      <c r="S826" s="8" t="e">
        <f>IF(AND(#REF!&lt;&gt;#REF!,#REF!=#REF!,M826="positive",M827="negative"),1,"")</f>
        <v>#REF!</v>
      </c>
      <c r="T826" s="8" t="e">
        <f>IF(AND(#REF!=#REF!,K:K="stroke",M:M="positive",S826&lt;&gt;"1"),1,"")</f>
        <v>#REF!</v>
      </c>
      <c r="U826" s="8" t="e">
        <f>IF((AND(R826&lt;&gt;"",W826&lt;&gt;1,K:K="stroke",M:M="negative",#REF!=#REF!)),IF(W826&lt;&gt;0,"",1),"")</f>
        <v>#REF!</v>
      </c>
      <c r="V826" s="8" t="e">
        <f t="shared" si="56"/>
        <v>#REF!</v>
      </c>
      <c r="W826" s="8" t="e">
        <f>IF(#REF!&lt;&gt;#REF!,COUNTIFS($K$112:$K$1378,"up",#REF!,#REF!),"")</f>
        <v>#REF!</v>
      </c>
      <c r="X826" s="8" t="e">
        <f>IF(#REF!&lt;&gt;#REF!,COUNTIFS($K$112:$K$1378,"SRS",#REF!,#REF!),"")</f>
        <v>#REF!</v>
      </c>
      <c r="Y826" s="8" t="e">
        <f>IF(R826&lt;&gt;"",IF(R826=1,"",COUNTIFS($O$112:$O$1378,"&gt;40",#REF!,#REF!)),"")</f>
        <v>#REF!</v>
      </c>
      <c r="Z826" s="16"/>
      <c r="AA826" s="16"/>
      <c r="AB826" s="16"/>
      <c r="AC826" s="16"/>
      <c r="AD826" s="16"/>
      <c r="AE826" s="16"/>
      <c r="AF826" s="16"/>
      <c r="AG826" s="16"/>
      <c r="AH826" s="16"/>
    </row>
    <row r="827" spans="1:34" x14ac:dyDescent="0.25">
      <c r="A827" s="4">
        <f t="shared" si="53"/>
        <v>66918</v>
      </c>
      <c r="B827" s="33" t="str">
        <f t="shared" si="54"/>
        <v>20171129183518</v>
      </c>
      <c r="C827" s="4" t="str">
        <f t="shared" si="55"/>
        <v>20171129</v>
      </c>
      <c r="D827" s="4">
        <v>2017</v>
      </c>
      <c r="E827" s="4">
        <v>11</v>
      </c>
      <c r="F827" s="4">
        <v>29</v>
      </c>
      <c r="G827" s="16">
        <v>18</v>
      </c>
      <c r="H827" s="16">
        <v>35</v>
      </c>
      <c r="I827" s="4">
        <v>18</v>
      </c>
      <c r="J827" s="16">
        <v>961</v>
      </c>
      <c r="K827" s="32" t="s">
        <v>47</v>
      </c>
      <c r="L827" s="8" t="e">
        <f>IF(#REF!=#REF!,IF(K827="Stroke",IF(K828="Stroke",IF((J828-J827)&lt;0,1000+J828-J827,J828-J827),""),""),"")</f>
        <v>#REF!</v>
      </c>
      <c r="M827" s="4" t="s">
        <v>21</v>
      </c>
      <c r="N827" s="4" t="s">
        <v>27</v>
      </c>
      <c r="O827" s="4">
        <v>0</v>
      </c>
      <c r="P827" s="8" t="e">
        <f>IF(#REF!=#REF!,IF(K827="Stroke",IF(K828="Stroke",IF(#REF!=#REF!,IF(Q827=Q828,IF((J828-J827)&lt;0,1000+J828-J827-O827,J828-J827-O827),""),""),""),""),"")</f>
        <v>#REF!</v>
      </c>
      <c r="Q827" s="16">
        <v>1</v>
      </c>
      <c r="R827" s="8" t="e">
        <f>IF(#REF!&lt;&gt;#REF!,COUNTIFS($K$112:$K$1378,$K$112,#REF!,#REF!),"")</f>
        <v>#REF!</v>
      </c>
      <c r="S827" s="8" t="e">
        <f>IF(AND(#REF!&lt;&gt;#REF!,#REF!=#REF!,M827="positive",M828="negative"),1,"")</f>
        <v>#REF!</v>
      </c>
      <c r="T827" s="8" t="e">
        <f>IF(AND(#REF!=#REF!,K:K="stroke",M:M="positive",S827&lt;&gt;"1"),1,"")</f>
        <v>#REF!</v>
      </c>
      <c r="U827" s="8" t="e">
        <f>IF((AND(R827&lt;&gt;"",W827&lt;&gt;1,K:K="stroke",M:M="negative",#REF!=#REF!)),IF(W827&lt;&gt;0,"",1),"")</f>
        <v>#REF!</v>
      </c>
      <c r="V827" s="8" t="e">
        <f t="shared" si="56"/>
        <v>#REF!</v>
      </c>
      <c r="W827" s="8" t="e">
        <f>IF(#REF!&lt;&gt;#REF!,COUNTIFS($K$112:$K$1378,"up",#REF!,#REF!),"")</f>
        <v>#REF!</v>
      </c>
      <c r="X827" s="8" t="e">
        <f>IF(#REF!&lt;&gt;#REF!,COUNTIFS($K$112:$K$1378,"SRS",#REF!,#REF!),"")</f>
        <v>#REF!</v>
      </c>
      <c r="Y827" s="8" t="e">
        <f>IF(R827&lt;&gt;"",IF(R827=1,"",COUNTIFS($O$112:$O$1378,"&gt;40",#REF!,#REF!)),"")</f>
        <v>#REF!</v>
      </c>
      <c r="Z827" s="16"/>
      <c r="AA827" s="16"/>
      <c r="AB827" s="16"/>
      <c r="AC827" s="16"/>
      <c r="AD827" s="16"/>
      <c r="AE827" s="16"/>
      <c r="AF827" s="16"/>
      <c r="AG827" s="16"/>
      <c r="AH827" s="16"/>
    </row>
    <row r="828" spans="1:34" x14ac:dyDescent="0.25">
      <c r="A828" s="4">
        <f t="shared" si="53"/>
        <v>66918</v>
      </c>
      <c r="B828" s="33" t="str">
        <f t="shared" si="54"/>
        <v>20171129183518</v>
      </c>
      <c r="C828" s="4" t="str">
        <f t="shared" si="55"/>
        <v>20171129</v>
      </c>
      <c r="D828" s="4">
        <v>2017</v>
      </c>
      <c r="E828" s="4">
        <v>11</v>
      </c>
      <c r="F828" s="4">
        <v>29</v>
      </c>
      <c r="G828" s="16">
        <v>18</v>
      </c>
      <c r="H828" s="16">
        <v>35</v>
      </c>
      <c r="I828" s="4">
        <v>18</v>
      </c>
      <c r="J828" s="16">
        <v>974</v>
      </c>
      <c r="K828" s="32" t="s">
        <v>47</v>
      </c>
      <c r="L828" s="8" t="e">
        <f>IF(#REF!=#REF!,IF(K828="Stroke",IF(K829="Stroke",IF((J829-J828)&lt;0,1000+J829-J828,J829-J828),""),""),"")</f>
        <v>#REF!</v>
      </c>
      <c r="M828" s="4" t="s">
        <v>21</v>
      </c>
      <c r="N828" s="4" t="s">
        <v>27</v>
      </c>
      <c r="O828" s="4">
        <v>0</v>
      </c>
      <c r="P828" s="8" t="e">
        <f>IF(#REF!=#REF!,IF(K828="Stroke",IF(K829="Stroke",IF(#REF!=#REF!,IF(Q828=Q829,IF((J829-J828)&lt;0,1000+J829-J828-O828,J829-J828-O828),""),""),""),""),"")</f>
        <v>#REF!</v>
      </c>
      <c r="Q828" s="16">
        <v>1</v>
      </c>
      <c r="R828" s="8" t="e">
        <f>IF(#REF!&lt;&gt;#REF!,COUNTIFS($K$112:$K$1378,$K$112,#REF!,#REF!),"")</f>
        <v>#REF!</v>
      </c>
      <c r="S828" s="8" t="e">
        <f>IF(AND(#REF!&lt;&gt;#REF!,#REF!=#REF!,M828="positive",M829="negative"),1,"")</f>
        <v>#REF!</v>
      </c>
      <c r="T828" s="8" t="e">
        <f>IF(AND(#REF!=#REF!,K:K="stroke",M:M="positive",S828&lt;&gt;"1"),1,"")</f>
        <v>#REF!</v>
      </c>
      <c r="U828" s="8" t="e">
        <f>IF((AND(R828&lt;&gt;"",W828&lt;&gt;1,K:K="stroke",M:M="negative",#REF!=#REF!)),IF(W828&lt;&gt;0,"",1),"")</f>
        <v>#REF!</v>
      </c>
      <c r="V828" s="8" t="e">
        <f t="shared" si="56"/>
        <v>#REF!</v>
      </c>
      <c r="W828" s="8" t="e">
        <f>IF(#REF!&lt;&gt;#REF!,COUNTIFS($K$112:$K$1378,"up",#REF!,#REF!),"")</f>
        <v>#REF!</v>
      </c>
      <c r="X828" s="8" t="e">
        <f>IF(#REF!&lt;&gt;#REF!,COUNTIFS($K$112:$K$1378,"SRS",#REF!,#REF!),"")</f>
        <v>#REF!</v>
      </c>
      <c r="Y828" s="8" t="e">
        <f>IF(R828&lt;&gt;"",IF(R828=1,"",COUNTIFS($O$112:$O$1378,"&gt;40",#REF!,#REF!)),"")</f>
        <v>#REF!</v>
      </c>
      <c r="Z828" s="16"/>
      <c r="AA828" s="16"/>
      <c r="AB828" s="16"/>
      <c r="AC828" s="16"/>
      <c r="AD828" s="16"/>
      <c r="AE828" s="16"/>
      <c r="AF828" s="16"/>
      <c r="AG828" s="16"/>
      <c r="AH828" s="16"/>
    </row>
    <row r="829" spans="1:34" x14ac:dyDescent="0.25">
      <c r="A829" s="4">
        <f t="shared" si="53"/>
        <v>66918</v>
      </c>
      <c r="B829" s="33" t="str">
        <f t="shared" si="54"/>
        <v>20171129183518</v>
      </c>
      <c r="C829" s="4" t="str">
        <f t="shared" si="55"/>
        <v>20171129</v>
      </c>
      <c r="D829" s="4">
        <v>2017</v>
      </c>
      <c r="E829" s="4">
        <v>11</v>
      </c>
      <c r="F829" s="4">
        <v>29</v>
      </c>
      <c r="G829" s="16">
        <v>18</v>
      </c>
      <c r="H829" s="16">
        <v>35</v>
      </c>
      <c r="I829" s="4">
        <v>18</v>
      </c>
      <c r="J829" s="16">
        <v>979</v>
      </c>
      <c r="K829" s="32" t="s">
        <v>47</v>
      </c>
      <c r="L829" s="8" t="e">
        <f>IF(#REF!=#REF!,IF(K829="Stroke",IF(K830="Stroke",IF((J830-J829)&lt;0,1000+J830-J829,J830-J829),""),""),"")</f>
        <v>#REF!</v>
      </c>
      <c r="M829" s="4" t="s">
        <v>21</v>
      </c>
      <c r="N829" s="4" t="s">
        <v>27</v>
      </c>
      <c r="O829" s="4">
        <v>0</v>
      </c>
      <c r="P829" s="8" t="e">
        <f>IF(#REF!=#REF!,IF(K829="Stroke",IF(K830="Stroke",IF(#REF!=#REF!,IF(Q829=Q830,IF((J830-J829)&lt;0,1000+J830-J829-O829,J830-J829-O829),""),""),""),""),"")</f>
        <v>#REF!</v>
      </c>
      <c r="Q829" s="16">
        <v>1</v>
      </c>
      <c r="R829" s="8" t="e">
        <f>IF(#REF!&lt;&gt;#REF!,COUNTIFS($K$112:$K$1378,$K$112,#REF!,#REF!),"")</f>
        <v>#REF!</v>
      </c>
      <c r="S829" s="8" t="e">
        <f>IF(AND(#REF!&lt;&gt;#REF!,#REF!=#REF!,M829="positive",M830="negative"),1,"")</f>
        <v>#REF!</v>
      </c>
      <c r="T829" s="8" t="e">
        <f>IF(AND(#REF!=#REF!,K:K="stroke",M:M="positive",S829&lt;&gt;"1"),1,"")</f>
        <v>#REF!</v>
      </c>
      <c r="U829" s="8" t="e">
        <f>IF((AND(R829&lt;&gt;"",W829&lt;&gt;1,K:K="stroke",M:M="negative",#REF!=#REF!)),IF(W829&lt;&gt;0,"",1),"")</f>
        <v>#REF!</v>
      </c>
      <c r="V829" s="8" t="e">
        <f t="shared" si="56"/>
        <v>#REF!</v>
      </c>
      <c r="W829" s="8" t="e">
        <f>IF(#REF!&lt;&gt;#REF!,COUNTIFS($K$112:$K$1378,"up",#REF!,#REF!),"")</f>
        <v>#REF!</v>
      </c>
      <c r="X829" s="8" t="e">
        <f>IF(#REF!&lt;&gt;#REF!,COUNTIFS($K$112:$K$1378,"SRS",#REF!,#REF!),"")</f>
        <v>#REF!</v>
      </c>
      <c r="Y829" s="8" t="e">
        <f>IF(R829&lt;&gt;"",IF(R829=1,"",COUNTIFS($O$112:$O$1378,"&gt;40",#REF!,#REF!)),"")</f>
        <v>#REF!</v>
      </c>
      <c r="Z829" s="16"/>
      <c r="AA829" s="16"/>
      <c r="AB829" s="16"/>
      <c r="AC829" s="16"/>
      <c r="AD829" s="16"/>
      <c r="AE829" s="16"/>
      <c r="AF829" s="16"/>
      <c r="AG829" s="16"/>
      <c r="AH829" s="16"/>
    </row>
    <row r="830" spans="1:34" x14ac:dyDescent="0.25">
      <c r="A830" s="4">
        <f t="shared" si="53"/>
        <v>66918</v>
      </c>
      <c r="B830" s="33" t="str">
        <f t="shared" si="54"/>
        <v>20171129183518</v>
      </c>
      <c r="C830" s="4" t="str">
        <f t="shared" si="55"/>
        <v>20171129</v>
      </c>
      <c r="D830" s="4">
        <v>2017</v>
      </c>
      <c r="E830" s="4">
        <v>11</v>
      </c>
      <c r="F830" s="4">
        <v>29</v>
      </c>
      <c r="G830" s="16">
        <v>18</v>
      </c>
      <c r="H830" s="16">
        <v>35</v>
      </c>
      <c r="I830" s="4">
        <v>18</v>
      </c>
      <c r="J830" s="4">
        <v>995</v>
      </c>
      <c r="K830" s="32" t="s">
        <v>47</v>
      </c>
      <c r="L830" s="8" t="e">
        <f>IF(#REF!=#REF!,IF(K830="Stroke",IF(K831="Stroke",IF((J831-J830)&lt;0,1000+J831-J830,J831-J830),""),""),"")</f>
        <v>#REF!</v>
      </c>
      <c r="M830" s="4" t="s">
        <v>21</v>
      </c>
      <c r="N830" s="4" t="s">
        <v>27</v>
      </c>
      <c r="O830" s="4">
        <v>0</v>
      </c>
      <c r="P830" s="8" t="e">
        <f>IF(#REF!=#REF!,IF(K830="Stroke",IF(K831="Stroke",IF(#REF!=#REF!,IF(Q830=Q831,IF((J831-J830)&lt;0,1000+J831-J830-O830,J831-J830-O830),""),""),""),""),"")</f>
        <v>#REF!</v>
      </c>
      <c r="Q830" s="16">
        <v>1</v>
      </c>
      <c r="R830" s="8" t="e">
        <f>IF(#REF!&lt;&gt;#REF!,COUNTIFS($K$112:$K$1378,$K$112,#REF!,#REF!),"")</f>
        <v>#REF!</v>
      </c>
      <c r="S830" s="8" t="e">
        <f>IF(AND(#REF!&lt;&gt;#REF!,#REF!=#REF!,M830="positive",M831="negative"),1,"")</f>
        <v>#REF!</v>
      </c>
      <c r="T830" s="8" t="e">
        <f>IF(AND(#REF!=#REF!,K:K="stroke",M:M="positive",S830&lt;&gt;"1"),1,"")</f>
        <v>#REF!</v>
      </c>
      <c r="U830" s="8" t="e">
        <f>IF((AND(R830&lt;&gt;"",W830&lt;&gt;1,K:K="stroke",M:M="negative",#REF!=#REF!)),IF(W830&lt;&gt;0,"",1),"")</f>
        <v>#REF!</v>
      </c>
      <c r="V830" s="8" t="e">
        <f t="shared" si="56"/>
        <v>#REF!</v>
      </c>
      <c r="W830" s="8" t="e">
        <f>IF(#REF!&lt;&gt;#REF!,COUNTIFS($K$112:$K$1378,"up",#REF!,#REF!),"")</f>
        <v>#REF!</v>
      </c>
      <c r="X830" s="8" t="e">
        <f>IF(#REF!&lt;&gt;#REF!,COUNTIFS($K$112:$K$1378,"SRS",#REF!,#REF!),"")</f>
        <v>#REF!</v>
      </c>
      <c r="Y830" s="8" t="e">
        <f>IF(R830&lt;&gt;"",IF(R830=1,"",COUNTIFS($O$112:$O$1378,"&gt;40",#REF!,#REF!)),"")</f>
        <v>#REF!</v>
      </c>
    </row>
    <row r="831" spans="1:34" x14ac:dyDescent="0.25">
      <c r="A831" s="4">
        <f t="shared" si="53"/>
        <v>66919</v>
      </c>
      <c r="B831" s="33" t="str">
        <f t="shared" si="54"/>
        <v>20171129183519</v>
      </c>
      <c r="C831" s="4" t="str">
        <f t="shared" si="55"/>
        <v>20171129</v>
      </c>
      <c r="D831" s="4">
        <v>2017</v>
      </c>
      <c r="E831" s="4">
        <v>11</v>
      </c>
      <c r="F831" s="4">
        <v>29</v>
      </c>
      <c r="G831" s="16">
        <v>18</v>
      </c>
      <c r="H831" s="16">
        <v>35</v>
      </c>
      <c r="I831" s="4">
        <v>19</v>
      </c>
      <c r="J831" s="4">
        <v>0</v>
      </c>
      <c r="K831" s="32" t="s">
        <v>47</v>
      </c>
      <c r="L831" s="8" t="e">
        <f>IF(#REF!=#REF!,IF(K831="Stroke",IF(K832="Stroke",IF((J832-J831)&lt;0,1000+J832-J831,J832-J831),""),""),"")</f>
        <v>#REF!</v>
      </c>
      <c r="M831" s="4" t="s">
        <v>21</v>
      </c>
      <c r="N831" s="4" t="s">
        <v>27</v>
      </c>
      <c r="O831" s="4">
        <v>0</v>
      </c>
      <c r="P831" s="8" t="e">
        <f>IF(#REF!=#REF!,IF(K831="Stroke",IF(K832="Stroke",IF(#REF!=#REF!,IF(Q831=Q832,IF((J832-J831)&lt;0,1000+J832-J831-O831,J832-J831-O831),""),""),""),""),"")</f>
        <v>#REF!</v>
      </c>
      <c r="Q831" s="4">
        <v>1</v>
      </c>
      <c r="R831" s="8" t="e">
        <f>IF(#REF!&lt;&gt;#REF!,COUNTIFS($K$112:$K$1378,$K$112,#REF!,#REF!),"")</f>
        <v>#REF!</v>
      </c>
      <c r="S831" s="8" t="e">
        <f>IF(AND(#REF!&lt;&gt;#REF!,#REF!=#REF!,M831="positive",M832="negative"),1,"")</f>
        <v>#REF!</v>
      </c>
      <c r="T831" s="8" t="e">
        <f>IF(AND(#REF!=#REF!,K:K="stroke",M:M="positive",S831&lt;&gt;"1"),1,"")</f>
        <v>#REF!</v>
      </c>
      <c r="U831" s="8" t="e">
        <f>IF((AND(R831&lt;&gt;"",W831&lt;&gt;1,K:K="stroke",M:M="negative",#REF!=#REF!)),IF(W831&lt;&gt;0,"",1),"")</f>
        <v>#REF!</v>
      </c>
      <c r="V831" s="8" t="e">
        <f t="shared" si="56"/>
        <v>#REF!</v>
      </c>
      <c r="W831" s="8" t="e">
        <f>IF(#REF!&lt;&gt;#REF!,COUNTIFS($K$112:$K$1378,"up",#REF!,#REF!),"")</f>
        <v>#REF!</v>
      </c>
      <c r="X831" s="8" t="e">
        <f>IF(#REF!&lt;&gt;#REF!,COUNTIFS($K$112:$K$1378,"SRS",#REF!,#REF!),"")</f>
        <v>#REF!</v>
      </c>
      <c r="Y831" s="8" t="e">
        <f>IF(R831&lt;&gt;"",IF(R831=1,"",COUNTIFS($O$112:$O$1378,"&gt;40",#REF!,#REF!)),"")</f>
        <v>#REF!</v>
      </c>
    </row>
    <row r="832" spans="1:34" x14ac:dyDescent="0.25">
      <c r="A832" s="4">
        <f t="shared" si="53"/>
        <v>66919</v>
      </c>
      <c r="B832" s="33" t="str">
        <f t="shared" si="54"/>
        <v>20171129183519</v>
      </c>
      <c r="C832" s="4" t="str">
        <f t="shared" si="55"/>
        <v>20171129</v>
      </c>
      <c r="D832" s="4">
        <v>2017</v>
      </c>
      <c r="E832" s="4">
        <v>11</v>
      </c>
      <c r="F832" s="4">
        <v>29</v>
      </c>
      <c r="G832" s="16">
        <v>18</v>
      </c>
      <c r="H832" s="16">
        <v>35</v>
      </c>
      <c r="I832" s="4">
        <v>19</v>
      </c>
      <c r="J832" s="4">
        <v>8</v>
      </c>
      <c r="K832" s="32" t="s">
        <v>47</v>
      </c>
      <c r="L832" s="8" t="e">
        <f>IF(#REF!=#REF!,IF(K832="Stroke",IF(K833="Stroke",IF((J833-J832)&lt;0,1000+J833-J832,J833-J832),""),""),"")</f>
        <v>#REF!</v>
      </c>
      <c r="M832" s="4" t="s">
        <v>21</v>
      </c>
      <c r="N832" s="4" t="s">
        <v>27</v>
      </c>
      <c r="O832" s="4">
        <v>0</v>
      </c>
      <c r="P832" s="8" t="e">
        <f>IF(#REF!=#REF!,IF(K832="Stroke",IF(K833="Stroke",IF(#REF!=#REF!,IF(Q832=Q833,IF((J833-J832)&lt;0,1000+J833-J832-O832,J833-J832-O832),""),""),""),""),"")</f>
        <v>#REF!</v>
      </c>
      <c r="Q832" s="4">
        <v>1</v>
      </c>
      <c r="R832" s="8" t="e">
        <f>IF(#REF!&lt;&gt;#REF!,COUNTIFS($K$112:$K$1378,$K$112,#REF!,#REF!),"")</f>
        <v>#REF!</v>
      </c>
      <c r="S832" s="8" t="e">
        <f>IF(AND(#REF!&lt;&gt;#REF!,#REF!=#REF!,M832="positive",M833="negative"),1,"")</f>
        <v>#REF!</v>
      </c>
      <c r="T832" s="8" t="e">
        <f>IF(AND(#REF!=#REF!,K:K="stroke",M:M="positive",S832&lt;&gt;"1"),1,"")</f>
        <v>#REF!</v>
      </c>
      <c r="U832" s="8" t="e">
        <f>IF((AND(R832&lt;&gt;"",W832&lt;&gt;1,K:K="stroke",M:M="negative",#REF!=#REF!)),IF(W832&lt;&gt;0,"",1),"")</f>
        <v>#REF!</v>
      </c>
      <c r="V832" s="8" t="e">
        <f t="shared" si="56"/>
        <v>#REF!</v>
      </c>
      <c r="W832" s="8" t="e">
        <f>IF(#REF!&lt;&gt;#REF!,COUNTIFS($K$112:$K$1378,"up",#REF!,#REF!),"")</f>
        <v>#REF!</v>
      </c>
      <c r="X832" s="8" t="e">
        <f>IF(#REF!&lt;&gt;#REF!,COUNTIFS($K$112:$K$1378,"SRS",#REF!,#REF!),"")</f>
        <v>#REF!</v>
      </c>
      <c r="Y832" s="8" t="e">
        <f>IF(R832&lt;&gt;"",IF(R832=1,"",COUNTIFS($O$112:$O$1378,"&gt;40",#REF!,#REF!)),"")</f>
        <v>#REF!</v>
      </c>
    </row>
    <row r="833" spans="1:34" x14ac:dyDescent="0.25">
      <c r="A833" s="4">
        <f t="shared" ref="A833:A896" si="57">I833+(H833*60)+(G833*3600)</f>
        <v>66919</v>
      </c>
      <c r="B833" s="33" t="str">
        <f t="shared" ref="B833:B896" si="58">CONCATENATE(D833,E833,F833,G833,H833,I833)</f>
        <v>20171129183519</v>
      </c>
      <c r="C833" s="4" t="str">
        <f t="shared" si="55"/>
        <v>20171129</v>
      </c>
      <c r="D833" s="4">
        <v>2017</v>
      </c>
      <c r="E833" s="4">
        <v>11</v>
      </c>
      <c r="F833" s="4">
        <v>29</v>
      </c>
      <c r="G833" s="16">
        <v>18</v>
      </c>
      <c r="H833" s="16">
        <v>35</v>
      </c>
      <c r="I833" s="4">
        <v>19</v>
      </c>
      <c r="J833" s="4">
        <v>13</v>
      </c>
      <c r="K833" s="32" t="s">
        <v>47</v>
      </c>
      <c r="L833" s="8" t="e">
        <f>IF(#REF!=#REF!,IF(K833="Stroke",IF(K834="Stroke",IF((J834-J833)&lt;0,1000+J834-J833,J834-J833),""),""),"")</f>
        <v>#REF!</v>
      </c>
      <c r="M833" s="4" t="s">
        <v>21</v>
      </c>
      <c r="N833" s="4" t="s">
        <v>27</v>
      </c>
      <c r="O833" s="4">
        <v>0</v>
      </c>
      <c r="P833" s="8" t="e">
        <f>IF(#REF!=#REF!,IF(K833="Stroke",IF(K834="Stroke",IF(#REF!=#REF!,IF(Q833=Q834,IF((J834-J833)&lt;0,1000+J834-J833-O833,J834-J833-O833),""),""),""),""),"")</f>
        <v>#REF!</v>
      </c>
      <c r="Q833" s="4">
        <v>1</v>
      </c>
      <c r="R833" s="8" t="e">
        <f>IF(#REF!&lt;&gt;#REF!,COUNTIFS($K$112:$K$1378,$K$112,#REF!,#REF!),"")</f>
        <v>#REF!</v>
      </c>
      <c r="S833" s="8" t="e">
        <f>IF(AND(#REF!&lt;&gt;#REF!,#REF!=#REF!,M833="positive",M834="negative"),1,"")</f>
        <v>#REF!</v>
      </c>
      <c r="T833" s="8" t="e">
        <f>IF(AND(#REF!=#REF!,K:K="stroke",M:M="positive",S833&lt;&gt;"1"),1,"")</f>
        <v>#REF!</v>
      </c>
      <c r="U833" s="8" t="e">
        <f>IF((AND(R833&lt;&gt;"",W833&lt;&gt;1,K:K="stroke",M:M="negative",#REF!=#REF!)),IF(W833&lt;&gt;0,"",1),"")</f>
        <v>#REF!</v>
      </c>
      <c r="V833" s="8" t="e">
        <f t="shared" si="56"/>
        <v>#REF!</v>
      </c>
      <c r="W833" s="8" t="e">
        <f>IF(#REF!&lt;&gt;#REF!,COUNTIFS($K$112:$K$1378,"up",#REF!,#REF!),"")</f>
        <v>#REF!</v>
      </c>
      <c r="X833" s="8" t="e">
        <f>IF(#REF!&lt;&gt;#REF!,COUNTIFS($K$112:$K$1378,"SRS",#REF!,#REF!),"")</f>
        <v>#REF!</v>
      </c>
      <c r="Y833" s="8" t="e">
        <f>IF(R833&lt;&gt;"",IF(R833=1,"",COUNTIFS($O$112:$O$1378,"&gt;40",#REF!,#REF!)),"")</f>
        <v>#REF!</v>
      </c>
    </row>
    <row r="834" spans="1:34" x14ac:dyDescent="0.25">
      <c r="A834" s="4">
        <f t="shared" si="57"/>
        <v>66919</v>
      </c>
      <c r="B834" s="33" t="str">
        <f t="shared" si="58"/>
        <v>20171129183519</v>
      </c>
      <c r="C834" s="4" t="str">
        <f t="shared" si="55"/>
        <v>20171129</v>
      </c>
      <c r="D834" s="4">
        <v>2017</v>
      </c>
      <c r="E834" s="4">
        <v>11</v>
      </c>
      <c r="F834" s="4">
        <v>29</v>
      </c>
      <c r="G834" s="16">
        <v>18</v>
      </c>
      <c r="H834" s="16">
        <v>35</v>
      </c>
      <c r="I834" s="4">
        <v>19</v>
      </c>
      <c r="J834" s="4">
        <v>18</v>
      </c>
      <c r="K834" s="32" t="s">
        <v>47</v>
      </c>
      <c r="L834" s="8" t="e">
        <f>IF(#REF!=#REF!,IF(K834="Stroke",IF(K835="Stroke",IF((J835-J834)&lt;0,1000+J835-J834,J835-J834),""),""),"")</f>
        <v>#REF!</v>
      </c>
      <c r="M834" s="4" t="s">
        <v>21</v>
      </c>
      <c r="N834" s="4" t="s">
        <v>27</v>
      </c>
      <c r="O834" s="4">
        <v>0</v>
      </c>
      <c r="P834" s="8" t="e">
        <f>IF(#REF!=#REF!,IF(K834="Stroke",IF(K835="Stroke",IF(#REF!=#REF!,IF(Q834=Q835,IF((J835-J834)&lt;0,1000+J835-J834-O834,J835-J834-O834),""),""),""),""),"")</f>
        <v>#REF!</v>
      </c>
      <c r="Q834" s="4">
        <v>1</v>
      </c>
      <c r="R834" s="8" t="e">
        <f>IF(#REF!&lt;&gt;#REF!,COUNTIFS($K$112:$K$1378,$K$112,#REF!,#REF!),"")</f>
        <v>#REF!</v>
      </c>
      <c r="S834" s="8" t="e">
        <f>IF(AND(#REF!&lt;&gt;#REF!,#REF!=#REF!,M834="positive",M835="negative"),1,"")</f>
        <v>#REF!</v>
      </c>
      <c r="T834" s="8" t="e">
        <f>IF(AND(#REF!=#REF!,K:K="stroke",M:M="positive",S834&lt;&gt;"1"),1,"")</f>
        <v>#REF!</v>
      </c>
      <c r="U834" s="8" t="e">
        <f>IF((AND(R834&lt;&gt;"",W834&lt;&gt;1,K:K="stroke",M:M="negative",#REF!=#REF!)),IF(W834&lt;&gt;0,"",1),"")</f>
        <v>#REF!</v>
      </c>
      <c r="V834" s="8" t="e">
        <f t="shared" si="56"/>
        <v>#REF!</v>
      </c>
      <c r="W834" s="8" t="e">
        <f>IF(#REF!&lt;&gt;#REF!,COUNTIFS($K$112:$K$1378,"up",#REF!,#REF!),"")</f>
        <v>#REF!</v>
      </c>
      <c r="X834" s="8" t="e">
        <f>IF(#REF!&lt;&gt;#REF!,COUNTIFS($K$112:$K$1378,"SRS",#REF!,#REF!),"")</f>
        <v>#REF!</v>
      </c>
      <c r="Y834" s="8" t="e">
        <f>IF(R834&lt;&gt;"",IF(R834=1,"",COUNTIFS($O$112:$O$1378,"&gt;40",#REF!,#REF!)),"")</f>
        <v>#REF!</v>
      </c>
    </row>
    <row r="835" spans="1:34" x14ac:dyDescent="0.25">
      <c r="A835" s="4">
        <f t="shared" si="57"/>
        <v>66919</v>
      </c>
      <c r="B835" s="33" t="str">
        <f t="shared" si="58"/>
        <v>20171129183519</v>
      </c>
      <c r="C835" s="4" t="str">
        <f t="shared" si="55"/>
        <v>20171129</v>
      </c>
      <c r="D835" s="4">
        <v>2017</v>
      </c>
      <c r="E835" s="4">
        <v>11</v>
      </c>
      <c r="F835" s="4">
        <v>29</v>
      </c>
      <c r="G835" s="16">
        <v>18</v>
      </c>
      <c r="H835" s="16">
        <v>35</v>
      </c>
      <c r="I835" s="4">
        <v>19</v>
      </c>
      <c r="J835" s="4">
        <v>34</v>
      </c>
      <c r="K835" s="32" t="s">
        <v>47</v>
      </c>
      <c r="L835" s="8" t="e">
        <f>IF(#REF!=#REF!,IF(K835="Stroke",IF(K836="Stroke",IF((J836-J835)&lt;0,1000+J836-J835,J836-J835),""),""),"")</f>
        <v>#REF!</v>
      </c>
      <c r="M835" s="4" t="s">
        <v>21</v>
      </c>
      <c r="N835" s="4" t="s">
        <v>27</v>
      </c>
      <c r="O835" s="4">
        <v>0</v>
      </c>
      <c r="P835" s="8" t="e">
        <f>IF(#REF!=#REF!,IF(K835="Stroke",IF(K836="Stroke",IF(#REF!=#REF!,IF(Q835=Q836,IF((J836-J835)&lt;0,1000+J836-J835-O835,J836-J835-O835),""),""),""),""),"")</f>
        <v>#REF!</v>
      </c>
      <c r="Q835" s="4">
        <v>1</v>
      </c>
      <c r="R835" s="8" t="e">
        <f>IF(#REF!&lt;&gt;#REF!,COUNTIFS($K$112:$K$1378,$K$112,#REF!,#REF!),"")</f>
        <v>#REF!</v>
      </c>
      <c r="S835" s="8" t="e">
        <f>IF(AND(#REF!&lt;&gt;#REF!,#REF!=#REF!,M835="positive",M836="negative"),1,"")</f>
        <v>#REF!</v>
      </c>
      <c r="T835" s="8" t="e">
        <f>IF(AND(#REF!=#REF!,K:K="stroke",M:M="positive",S835&lt;&gt;"1"),1,"")</f>
        <v>#REF!</v>
      </c>
      <c r="U835" s="8" t="e">
        <f>IF((AND(R835&lt;&gt;"",W835&lt;&gt;1,K:K="stroke",M:M="negative",#REF!=#REF!)),IF(W835&lt;&gt;0,"",1),"")</f>
        <v>#REF!</v>
      </c>
      <c r="V835" s="8" t="e">
        <f t="shared" si="56"/>
        <v>#REF!</v>
      </c>
      <c r="W835" s="8" t="e">
        <f>IF(#REF!&lt;&gt;#REF!,COUNTIFS($K$112:$K$1378,"up",#REF!,#REF!),"")</f>
        <v>#REF!</v>
      </c>
      <c r="X835" s="8" t="e">
        <f>IF(#REF!&lt;&gt;#REF!,COUNTIFS($K$112:$K$1378,"SRS",#REF!,#REF!),"")</f>
        <v>#REF!</v>
      </c>
      <c r="Y835" s="8" t="e">
        <f>IF(R835&lt;&gt;"",IF(R835=1,"",COUNTIFS($O$112:$O$1378,"&gt;40",#REF!,#REF!)),"")</f>
        <v>#REF!</v>
      </c>
    </row>
    <row r="836" spans="1:34" x14ac:dyDescent="0.25">
      <c r="A836" s="4">
        <f t="shared" si="57"/>
        <v>66919</v>
      </c>
      <c r="B836" s="33" t="str">
        <f t="shared" si="58"/>
        <v>20171129183519</v>
      </c>
      <c r="C836" s="4" t="str">
        <f t="shared" si="55"/>
        <v>20171129</v>
      </c>
      <c r="D836" s="4">
        <v>2017</v>
      </c>
      <c r="E836" s="4">
        <v>11</v>
      </c>
      <c r="F836" s="4">
        <v>29</v>
      </c>
      <c r="G836" s="16">
        <v>18</v>
      </c>
      <c r="H836" s="16">
        <v>35</v>
      </c>
      <c r="I836" s="4">
        <v>19</v>
      </c>
      <c r="J836" s="4">
        <v>42</v>
      </c>
      <c r="K836" s="32" t="s">
        <v>47</v>
      </c>
      <c r="L836" s="8" t="e">
        <f>IF(#REF!=#REF!,IF(K836="Stroke",IF(K837="Stroke",IF((J837-J836)&lt;0,1000+J837-J836,J837-J836),""),""),"")</f>
        <v>#REF!</v>
      </c>
      <c r="M836" s="4" t="s">
        <v>21</v>
      </c>
      <c r="N836" s="4" t="s">
        <v>27</v>
      </c>
      <c r="O836" s="4">
        <v>0</v>
      </c>
      <c r="P836" s="8" t="e">
        <f>IF(#REF!=#REF!,IF(K836="Stroke",IF(K837="Stroke",IF(#REF!=#REF!,IF(Q836=Q837,IF((J837-J836)&lt;0,1000+J837-J836-O836,J837-J836-O836),""),""),""),""),"")</f>
        <v>#REF!</v>
      </c>
      <c r="Q836" s="4">
        <v>1</v>
      </c>
      <c r="R836" s="8" t="e">
        <f>IF(#REF!&lt;&gt;#REF!,COUNTIFS($K$112:$K$1378,$K$112,#REF!,#REF!),"")</f>
        <v>#REF!</v>
      </c>
      <c r="S836" s="8" t="e">
        <f>IF(AND(#REF!&lt;&gt;#REF!,#REF!=#REF!,M836="positive",M837="negative"),1,"")</f>
        <v>#REF!</v>
      </c>
      <c r="T836" s="8" t="e">
        <f>IF(AND(#REF!=#REF!,K:K="stroke",M:M="positive",S836&lt;&gt;"1"),1,"")</f>
        <v>#REF!</v>
      </c>
      <c r="U836" s="8" t="e">
        <f>IF((AND(R836&lt;&gt;"",W836&lt;&gt;1,K:K="stroke",M:M="negative",#REF!=#REF!)),IF(W836&lt;&gt;0,"",1),"")</f>
        <v>#REF!</v>
      </c>
      <c r="V836" s="8" t="e">
        <f t="shared" si="56"/>
        <v>#REF!</v>
      </c>
      <c r="W836" s="8" t="e">
        <f>IF(#REF!&lt;&gt;#REF!,COUNTIFS($K$112:$K$1378,"up",#REF!,#REF!),"")</f>
        <v>#REF!</v>
      </c>
      <c r="X836" s="8" t="e">
        <f>IF(#REF!&lt;&gt;#REF!,COUNTIFS($K$112:$K$1378,"SRS",#REF!,#REF!),"")</f>
        <v>#REF!</v>
      </c>
      <c r="Y836" s="8" t="e">
        <f>IF(R836&lt;&gt;"",IF(R836=1,"",COUNTIFS($O$112:$O$1378,"&gt;40",#REF!,#REF!)),"")</f>
        <v>#REF!</v>
      </c>
    </row>
    <row r="837" spans="1:34" x14ac:dyDescent="0.25">
      <c r="A837" s="7">
        <f t="shared" si="57"/>
        <v>67479</v>
      </c>
      <c r="B837" s="11" t="str">
        <f t="shared" si="58"/>
        <v>20171129184439</v>
      </c>
      <c r="C837" s="7" t="str">
        <f t="shared" si="55"/>
        <v>20171129</v>
      </c>
      <c r="D837" s="7">
        <v>2017</v>
      </c>
      <c r="E837" s="7">
        <v>11</v>
      </c>
      <c r="F837" s="7">
        <v>29</v>
      </c>
      <c r="G837" s="7">
        <v>18</v>
      </c>
      <c r="H837" s="7">
        <v>44</v>
      </c>
      <c r="I837" s="7">
        <v>39</v>
      </c>
      <c r="J837" s="7">
        <v>512</v>
      </c>
      <c r="K837" s="7" t="s">
        <v>44</v>
      </c>
      <c r="L837" s="7" t="e">
        <f>IF(#REF!=#REF!,IF(K837="Stroke",IF(K838="Stroke",IF((J838-J837)&lt;0,1000+J838-J837,J838-J837),""),""),"")</f>
        <v>#REF!</v>
      </c>
      <c r="M837" s="7" t="s">
        <v>21</v>
      </c>
      <c r="N837" s="7" t="s">
        <v>27</v>
      </c>
      <c r="O837" s="23">
        <v>0</v>
      </c>
      <c r="P837" s="7" t="e">
        <f>IF(#REF!=#REF!,IF(K837="Stroke",IF(K838="Stroke",IF(#REF!=#REF!,IF(Q837=Q838,IF((J838-J837)&lt;0,1000+J838-J837-O837,J838-J837-O837),""),""),""),""),"")</f>
        <v>#REF!</v>
      </c>
      <c r="Q837" s="7">
        <v>1</v>
      </c>
      <c r="R837" s="7" t="e">
        <f>IF(#REF!&lt;&gt;#REF!,COUNTIFS($K$112:$K$1378,$K$112,#REF!,#REF!),"")</f>
        <v>#REF!</v>
      </c>
      <c r="S837" s="7" t="e">
        <f>IF(AND(#REF!&lt;&gt;#REF!,#REF!=#REF!,M837="positive",M838="negative"),1,"")</f>
        <v>#REF!</v>
      </c>
      <c r="T837" s="7" t="e">
        <f>IF(AND(#REF!=#REF!,K:K="stroke",M:M="positive",S837&lt;&gt;"1"),1,"")</f>
        <v>#REF!</v>
      </c>
      <c r="U837" s="7" t="e">
        <f>IF((AND(R837&lt;&gt;"",W837&lt;&gt;1,K:K="stroke",M:M="negative",#REF!=#REF!)),IF(W837&lt;&gt;0,"",1),"")</f>
        <v>#REF!</v>
      </c>
      <c r="V837" s="7" t="e">
        <f t="shared" si="56"/>
        <v>#REF!</v>
      </c>
      <c r="W837" s="7" t="e">
        <f>IF(#REF!&lt;&gt;#REF!,COUNTIFS($K$112:$K$1378,"up",#REF!,#REF!),"")</f>
        <v>#REF!</v>
      </c>
      <c r="X837" s="7" t="e">
        <f>IF(#REF!&lt;&gt;#REF!,COUNTIFS($K$112:$K$1378,"SRS",#REF!,#REF!),"")</f>
        <v>#REF!</v>
      </c>
      <c r="Y837" s="7" t="e">
        <f>IF(R837&lt;&gt;"",IF(R837=1,"",COUNTIFS($O$112:$O$1378,"&gt;40",#REF!,#REF!)),"")</f>
        <v>#REF!</v>
      </c>
      <c r="Z837" s="7" t="s">
        <v>42</v>
      </c>
      <c r="AA837" s="7"/>
      <c r="AB837" s="7"/>
      <c r="AC837" s="7"/>
      <c r="AD837" s="7"/>
      <c r="AE837" s="7"/>
      <c r="AF837" s="7"/>
      <c r="AG837" s="7"/>
      <c r="AH837" s="7"/>
    </row>
    <row r="838" spans="1:34" x14ac:dyDescent="0.25">
      <c r="A838" s="7">
        <f t="shared" si="57"/>
        <v>53076</v>
      </c>
      <c r="B838" s="11" t="str">
        <f t="shared" si="58"/>
        <v>2017121144436</v>
      </c>
      <c r="C838" s="7" t="str">
        <f t="shared" si="55"/>
        <v>2017121</v>
      </c>
      <c r="D838" s="7">
        <v>2017</v>
      </c>
      <c r="E838" s="7">
        <v>12</v>
      </c>
      <c r="F838" s="7">
        <v>1</v>
      </c>
      <c r="G838" s="7">
        <v>14</v>
      </c>
      <c r="H838" s="7">
        <v>44</v>
      </c>
      <c r="I838" s="7">
        <v>36</v>
      </c>
      <c r="J838" s="7">
        <v>428</v>
      </c>
      <c r="K838" s="7" t="s">
        <v>37</v>
      </c>
      <c r="L838" s="7" t="e">
        <f>IF(#REF!=#REF!,IF(K838="Stroke",IF(K839="Stroke",IF((J839-J838)&lt;0,1000+J839-J838,J839-J838),""),""),"")</f>
        <v>#REF!</v>
      </c>
      <c r="M838" s="7" t="s">
        <v>21</v>
      </c>
      <c r="N838" s="7" t="s">
        <v>27</v>
      </c>
      <c r="O838" s="7">
        <v>24</v>
      </c>
      <c r="P838" s="7" t="e">
        <f>IF(#REF!=#REF!,IF(K838="Stroke",IF(K839="Stroke",IF(#REF!=#REF!,IF(Q838=Q839,IF((J839-J838)&lt;0,1000+J839-J838-O838,J839-J838-O838),""),""),""),""),"")</f>
        <v>#REF!</v>
      </c>
      <c r="Q838" s="7">
        <v>1</v>
      </c>
      <c r="R838" s="7" t="e">
        <f>IF(#REF!&lt;&gt;#REF!,COUNTIFS($K$112:$K$1378,$K$112,#REF!,#REF!),"")</f>
        <v>#REF!</v>
      </c>
      <c r="S838" s="7" t="e">
        <f>IF(AND(#REF!&lt;&gt;#REF!,#REF!=#REF!,M838="positive",M839="negative"),1,"")</f>
        <v>#REF!</v>
      </c>
      <c r="T838" s="7" t="e">
        <f>IF(AND(#REF!=#REF!,K:K="stroke",M:M="positive",S838&lt;&gt;"1"),1,"")</f>
        <v>#REF!</v>
      </c>
      <c r="U838" s="7" t="e">
        <f>IF((AND(R838&lt;&gt;"",W838&lt;&gt;1,K:K="stroke",M:M="negative",#REF!=#REF!)),IF(W838&lt;&gt;0,"",1),"")</f>
        <v>#REF!</v>
      </c>
      <c r="V838" s="7" t="e">
        <f t="shared" si="56"/>
        <v>#REF!</v>
      </c>
      <c r="W838" s="7" t="e">
        <f>IF(#REF!&lt;&gt;#REF!,COUNTIFS($K$112:$K$1378,"up",#REF!,#REF!),"")</f>
        <v>#REF!</v>
      </c>
      <c r="X838" s="7" t="e">
        <f>IF(#REF!&lt;&gt;#REF!,COUNTIFS($K$112:$K$1378,"SRS",#REF!,#REF!),"")</f>
        <v>#REF!</v>
      </c>
      <c r="Y838" s="7" t="e">
        <f>IF(R838&lt;&gt;"",IF(R838=1,"",COUNTIFS($O$112:$O$1378,"&gt;40",#REF!,#REF!)),"")</f>
        <v>#REF!</v>
      </c>
      <c r="Z838" s="7" t="s">
        <v>93</v>
      </c>
      <c r="AA838" s="7"/>
      <c r="AB838" s="7"/>
      <c r="AC838" s="7"/>
      <c r="AD838" s="7"/>
      <c r="AE838" s="7"/>
      <c r="AF838" s="7"/>
      <c r="AG838" s="7"/>
      <c r="AH838" s="7"/>
    </row>
    <row r="839" spans="1:34" x14ac:dyDescent="0.25">
      <c r="A839" s="4">
        <f t="shared" si="57"/>
        <v>53076</v>
      </c>
      <c r="B839" s="33" t="str">
        <f t="shared" si="58"/>
        <v>2017121144436</v>
      </c>
      <c r="C839" s="4" t="str">
        <f t="shared" si="55"/>
        <v>2017121</v>
      </c>
      <c r="D839" s="4">
        <v>2017</v>
      </c>
      <c r="E839" s="4">
        <v>12</v>
      </c>
      <c r="F839" s="4">
        <v>1</v>
      </c>
      <c r="G839" s="4">
        <v>14</v>
      </c>
      <c r="H839" s="4">
        <v>44</v>
      </c>
      <c r="I839" s="4">
        <v>36</v>
      </c>
      <c r="J839" s="4">
        <v>465</v>
      </c>
      <c r="K839" s="4" t="s">
        <v>37</v>
      </c>
      <c r="L839" s="8" t="e">
        <f>IF(#REF!=#REF!,IF(K839="Stroke",IF(K840="Stroke",IF((J840-J839)&lt;0,1000+J840-J839,J840-J839),""),""),"")</f>
        <v>#REF!</v>
      </c>
      <c r="M839" s="4" t="s">
        <v>21</v>
      </c>
      <c r="N839" s="4" t="s">
        <v>27</v>
      </c>
      <c r="O839" s="4">
        <v>12</v>
      </c>
      <c r="P839" s="8" t="e">
        <f>IF(#REF!=#REF!,IF(K839="Stroke",IF(K840="Stroke",IF(#REF!=#REF!,IF(Q839=Q840,IF((J840-J839)&lt;0,1000+J840-J839-O839,J840-J839-O839),""),""),""),""),"")</f>
        <v>#REF!</v>
      </c>
      <c r="Q839" s="4">
        <v>1</v>
      </c>
      <c r="R839" s="8" t="e">
        <f>IF(#REF!&lt;&gt;#REF!,COUNTIFS($K$112:$K$1378,$K$112,#REF!,#REF!),"")</f>
        <v>#REF!</v>
      </c>
      <c r="S839" s="8" t="e">
        <f>IF(AND(#REF!&lt;&gt;#REF!,#REF!=#REF!,M839="positive",M840="negative"),1,"")</f>
        <v>#REF!</v>
      </c>
      <c r="T839" s="8" t="e">
        <f>IF(AND(#REF!=#REF!,K:K="stroke",M:M="positive",S839&lt;&gt;"1"),1,"")</f>
        <v>#REF!</v>
      </c>
      <c r="U839" s="8" t="e">
        <f>IF((AND(R839&lt;&gt;"",W839&lt;&gt;1,K:K="stroke",M:M="negative",#REF!=#REF!)),IF(W839&lt;&gt;0,"",1),"")</f>
        <v>#REF!</v>
      </c>
      <c r="V839" s="8" t="e">
        <f t="shared" si="56"/>
        <v>#REF!</v>
      </c>
      <c r="W839" s="8" t="e">
        <f>IF(#REF!&lt;&gt;#REF!,COUNTIFS($K$112:$K$1378,"up",#REF!,#REF!),"")</f>
        <v>#REF!</v>
      </c>
      <c r="X839" s="8" t="e">
        <f>IF(#REF!&lt;&gt;#REF!,COUNTIFS($K$112:$K$1378,"SRS",#REF!,#REF!),"")</f>
        <v>#REF!</v>
      </c>
      <c r="Y839" s="8" t="e">
        <f>IF(R839&lt;&gt;"",IF(R839=1,"",COUNTIFS($O$112:$O$1378,"&gt;40",#REF!,#REF!)),"")</f>
        <v>#REF!</v>
      </c>
    </row>
    <row r="840" spans="1:34" x14ac:dyDescent="0.25">
      <c r="A840" s="4">
        <f t="shared" si="57"/>
        <v>53076</v>
      </c>
      <c r="B840" s="33" t="str">
        <f t="shared" si="58"/>
        <v>2017121144436</v>
      </c>
      <c r="C840" s="4" t="str">
        <f t="shared" si="55"/>
        <v>2017121</v>
      </c>
      <c r="D840" s="4">
        <v>2017</v>
      </c>
      <c r="E840" s="4">
        <v>12</v>
      </c>
      <c r="F840" s="4">
        <v>1</v>
      </c>
      <c r="G840" s="4">
        <v>14</v>
      </c>
      <c r="H840" s="4">
        <v>44</v>
      </c>
      <c r="I840" s="4">
        <v>36</v>
      </c>
      <c r="J840" s="4">
        <v>469</v>
      </c>
      <c r="K840" s="4" t="s">
        <v>29</v>
      </c>
      <c r="L840" s="8" t="e">
        <f>IF(#REF!=#REF!,IF(K840="Stroke",IF(K841="Stroke",IF((J841-J840)&lt;0,1000+J841-J840,J841-J840),""),""),"")</f>
        <v>#REF!</v>
      </c>
      <c r="M840" s="4" t="s">
        <v>21</v>
      </c>
      <c r="N840" s="4" t="s">
        <v>27</v>
      </c>
      <c r="O840" s="4">
        <v>0</v>
      </c>
      <c r="P840" s="8" t="e">
        <f>IF(#REF!=#REF!,IF(K840="Stroke",IF(K841="Stroke",IF(#REF!=#REF!,IF(Q840=Q841,IF((J841-J840)&lt;0,1000+J841-J840-O840,J841-J840-O840),""),""),""),""),"")</f>
        <v>#REF!</v>
      </c>
      <c r="Q840" s="4">
        <v>1</v>
      </c>
      <c r="R840" s="8" t="e">
        <f>IF(#REF!&lt;&gt;#REF!,COUNTIFS($K$112:$K$1378,$K$112,#REF!,#REF!),"")</f>
        <v>#REF!</v>
      </c>
      <c r="S840" s="8" t="e">
        <f>IF(AND(#REF!&lt;&gt;#REF!,#REF!=#REF!,M840="positive",M841="negative"),1,"")</f>
        <v>#REF!</v>
      </c>
      <c r="T840" s="8" t="e">
        <f>IF(AND(#REF!=#REF!,K:K="stroke",M:M="positive",S840&lt;&gt;"1"),1,"")</f>
        <v>#REF!</v>
      </c>
      <c r="U840" s="8" t="e">
        <f>IF((AND(R840&lt;&gt;"",W840&lt;&gt;1,K:K="stroke",M:M="negative",#REF!=#REF!)),IF(W840&lt;&gt;0,"",1),"")</f>
        <v>#REF!</v>
      </c>
      <c r="V840" s="8" t="e">
        <f t="shared" si="56"/>
        <v>#REF!</v>
      </c>
      <c r="W840" s="8" t="e">
        <f>IF(#REF!&lt;&gt;#REF!,COUNTIFS($K$112:$K$1378,"up",#REF!,#REF!),"")</f>
        <v>#REF!</v>
      </c>
      <c r="X840" s="8" t="e">
        <f>IF(#REF!&lt;&gt;#REF!,COUNTIFS($K$112:$K$1378,"SRS",#REF!,#REF!),"")</f>
        <v>#REF!</v>
      </c>
      <c r="Y840" s="8" t="e">
        <f>IF(R840&lt;&gt;"",IF(R840=1,"",COUNTIFS($O$112:$O$1378,"&gt;40",#REF!,#REF!)),"")</f>
        <v>#REF!</v>
      </c>
    </row>
    <row r="841" spans="1:34" x14ac:dyDescent="0.25">
      <c r="A841" s="4">
        <f t="shared" si="57"/>
        <v>53076</v>
      </c>
      <c r="B841" s="33" t="str">
        <f t="shared" si="58"/>
        <v>2017121144436</v>
      </c>
      <c r="C841" s="4" t="str">
        <f t="shared" si="55"/>
        <v>2017121</v>
      </c>
      <c r="D841" s="4">
        <v>2017</v>
      </c>
      <c r="E841" s="4">
        <v>12</v>
      </c>
      <c r="F841" s="4">
        <v>1</v>
      </c>
      <c r="G841" s="4">
        <v>14</v>
      </c>
      <c r="H841" s="4">
        <v>44</v>
      </c>
      <c r="I841" s="4">
        <v>36</v>
      </c>
      <c r="J841" s="4">
        <v>510</v>
      </c>
      <c r="K841" s="4" t="s">
        <v>37</v>
      </c>
      <c r="L841" s="8" t="e">
        <f>IF(#REF!=#REF!,IF(K841="Stroke",IF(K842="Stroke",IF((J842-J841)&lt;0,1000+J842-J841,J842-J841),""),""),"")</f>
        <v>#REF!</v>
      </c>
      <c r="M841" s="4" t="s">
        <v>21</v>
      </c>
      <c r="N841" s="4" t="s">
        <v>27</v>
      </c>
      <c r="O841" s="4">
        <v>13</v>
      </c>
      <c r="P841" s="8" t="e">
        <f>IF(#REF!=#REF!,IF(K841="Stroke",IF(K842="Stroke",IF(#REF!=#REF!,IF(Q841=Q842,IF((J842-J841)&lt;0,1000+J842-J841-O841,J842-J841-O841),""),""),""),""),"")</f>
        <v>#REF!</v>
      </c>
      <c r="Q841" s="4">
        <v>1</v>
      </c>
      <c r="R841" s="8" t="e">
        <f>IF(#REF!&lt;&gt;#REF!,COUNTIFS($K$112:$K$1378,$K$112,#REF!,#REF!),"")</f>
        <v>#REF!</v>
      </c>
      <c r="S841" s="8" t="e">
        <f>IF(AND(#REF!&lt;&gt;#REF!,#REF!=#REF!,M841="positive",M842="negative"),1,"")</f>
        <v>#REF!</v>
      </c>
      <c r="T841" s="8" t="e">
        <f>IF(AND(#REF!=#REF!,K:K="stroke",M:M="positive",S841&lt;&gt;"1"),1,"")</f>
        <v>#REF!</v>
      </c>
      <c r="U841" s="8" t="e">
        <f>IF((AND(R841&lt;&gt;"",W841&lt;&gt;1,K:K="stroke",M:M="negative",#REF!=#REF!)),IF(W841&lt;&gt;0,"",1),"")</f>
        <v>#REF!</v>
      </c>
      <c r="V841" s="8" t="e">
        <f t="shared" si="56"/>
        <v>#REF!</v>
      </c>
      <c r="W841" s="8" t="e">
        <f>IF(#REF!&lt;&gt;#REF!,COUNTIFS($K$112:$K$1378,"up",#REF!,#REF!),"")</f>
        <v>#REF!</v>
      </c>
      <c r="X841" s="8" t="e">
        <f>IF(#REF!&lt;&gt;#REF!,COUNTIFS($K$112:$K$1378,"SRS",#REF!,#REF!),"")</f>
        <v>#REF!</v>
      </c>
      <c r="Y841" s="8" t="e">
        <f>IF(R841&lt;&gt;"",IF(R841=1,"",COUNTIFS($O$112:$O$1378,"&gt;40",#REF!,#REF!)),"")</f>
        <v>#REF!</v>
      </c>
    </row>
    <row r="842" spans="1:34" x14ac:dyDescent="0.25">
      <c r="A842" s="4">
        <f t="shared" si="57"/>
        <v>53076</v>
      </c>
      <c r="B842" s="33" t="str">
        <f t="shared" si="58"/>
        <v>2017121144436</v>
      </c>
      <c r="C842" s="4" t="str">
        <f t="shared" si="55"/>
        <v>2017121</v>
      </c>
      <c r="D842" s="4">
        <v>2017</v>
      </c>
      <c r="E842" s="4">
        <v>12</v>
      </c>
      <c r="F842" s="4">
        <v>1</v>
      </c>
      <c r="G842" s="4">
        <v>14</v>
      </c>
      <c r="H842" s="4">
        <v>44</v>
      </c>
      <c r="I842" s="4">
        <v>36</v>
      </c>
      <c r="J842" s="4">
        <v>585</v>
      </c>
      <c r="K842" s="4" t="s">
        <v>26</v>
      </c>
      <c r="L842" s="8" t="e">
        <f>IF(#REF!=#REF!,IF(K842="Stroke",IF(K843="Stroke",IF((J843-J842)&lt;0,1000+J843-J842,J843-J842),""),""),"")</f>
        <v>#REF!</v>
      </c>
      <c r="M842" s="4" t="s">
        <v>21</v>
      </c>
      <c r="N842" s="4" t="s">
        <v>27</v>
      </c>
      <c r="O842" s="4">
        <v>17</v>
      </c>
      <c r="P842" s="8" t="e">
        <f>IF(#REF!=#REF!,IF(K842="Stroke",IF(K843="Stroke",IF(#REF!=#REF!,IF(Q842=Q843,IF((J843-J842)&lt;0,1000+J843-J842-O842,J843-J842-O842),""),""),""),""),"")</f>
        <v>#REF!</v>
      </c>
      <c r="Q842" s="4">
        <v>1</v>
      </c>
      <c r="R842" s="8" t="e">
        <f>IF(#REF!&lt;&gt;#REF!,COUNTIFS($K$112:$K$1378,$K$112,#REF!,#REF!),"")</f>
        <v>#REF!</v>
      </c>
      <c r="S842" s="8" t="e">
        <f>IF(AND(#REF!&lt;&gt;#REF!,#REF!=#REF!,M842="positive",M843="negative"),1,"")</f>
        <v>#REF!</v>
      </c>
      <c r="T842" s="8" t="e">
        <f>IF(AND(#REF!=#REF!,K:K="stroke",M:M="positive",S842&lt;&gt;"1"),1,"")</f>
        <v>#REF!</v>
      </c>
      <c r="U842" s="8" t="e">
        <f>IF((AND(R842&lt;&gt;"",W842&lt;&gt;1,K:K="stroke",M:M="negative",#REF!=#REF!)),IF(W842&lt;&gt;0,"",1),"")</f>
        <v>#REF!</v>
      </c>
      <c r="V842" s="8" t="e">
        <f t="shared" si="56"/>
        <v>#REF!</v>
      </c>
      <c r="W842" s="8" t="e">
        <f>IF(#REF!&lt;&gt;#REF!,COUNTIFS($K$112:$K$1378,"up",#REF!,#REF!),"")</f>
        <v>#REF!</v>
      </c>
      <c r="X842" s="8" t="e">
        <f>IF(#REF!&lt;&gt;#REF!,COUNTIFS($K$112:$K$1378,"SRS",#REF!,#REF!),"")</f>
        <v>#REF!</v>
      </c>
      <c r="Y842" s="8" t="e">
        <f>IF(R842&lt;&gt;"",IF(R842=1,"",COUNTIFS($O$112:$O$1378,"&gt;40",#REF!,#REF!)),"")</f>
        <v>#REF!</v>
      </c>
    </row>
    <row r="843" spans="1:34" s="7" customFormat="1" x14ac:dyDescent="0.25">
      <c r="A843" s="4">
        <f t="shared" si="57"/>
        <v>53076</v>
      </c>
      <c r="B843" s="33" t="str">
        <f t="shared" si="58"/>
        <v>2017121144436</v>
      </c>
      <c r="C843" s="4" t="str">
        <f t="shared" si="55"/>
        <v>2017121</v>
      </c>
      <c r="D843" s="4">
        <v>2017</v>
      </c>
      <c r="E843" s="4">
        <v>12</v>
      </c>
      <c r="F843" s="4">
        <v>1</v>
      </c>
      <c r="G843" s="4">
        <v>14</v>
      </c>
      <c r="H843" s="4">
        <v>44</v>
      </c>
      <c r="I843" s="4">
        <v>36</v>
      </c>
      <c r="J843" s="4">
        <v>613</v>
      </c>
      <c r="K843" s="4" t="s">
        <v>78</v>
      </c>
      <c r="L843" s="8" t="e">
        <f>IF(#REF!=#REF!,IF(K843="Stroke",IF(K844="Stroke",IF((J844-J843)&lt;0,1000+J844-J843,J844-J843),""),""),"")</f>
        <v>#REF!</v>
      </c>
      <c r="M843" s="4" t="s">
        <v>21</v>
      </c>
      <c r="N843" s="4" t="s">
        <v>27</v>
      </c>
      <c r="O843" s="4">
        <v>0</v>
      </c>
      <c r="P843" s="8" t="e">
        <f>IF(#REF!=#REF!,IF(K843="Stroke",IF(K844="Stroke",IF(#REF!=#REF!,IF(Q843=Q844,IF((J844-J843)&lt;0,1000+J844-J843-O843,J844-J843-O843),""),""),""),""),"")</f>
        <v>#REF!</v>
      </c>
      <c r="Q843" s="4"/>
      <c r="R843" s="8" t="e">
        <f>IF(#REF!&lt;&gt;#REF!,COUNTIFS($K$112:$K$1378,$K$112,#REF!,#REF!),"")</f>
        <v>#REF!</v>
      </c>
      <c r="S843" s="8" t="e">
        <f>IF(AND(#REF!&lt;&gt;#REF!,#REF!=#REF!,M843="positive",M844="negative"),1,"")</f>
        <v>#REF!</v>
      </c>
      <c r="T843" s="8" t="e">
        <f>IF(AND(#REF!=#REF!,K:K="stroke",M:M="positive",S843&lt;&gt;"1"),1,"")</f>
        <v>#REF!</v>
      </c>
      <c r="U843" s="8" t="e">
        <f>IF((AND(R843&lt;&gt;"",W843&lt;&gt;1,K:K="stroke",M:M="negative",#REF!=#REF!)),IF(W843&lt;&gt;0,"",1),"")</f>
        <v>#REF!</v>
      </c>
      <c r="V843" s="8" t="e">
        <f t="shared" si="56"/>
        <v>#REF!</v>
      </c>
      <c r="W843" s="8" t="e">
        <f>IF(#REF!&lt;&gt;#REF!,COUNTIFS($K$112:$K$1378,"up",#REF!,#REF!),"")</f>
        <v>#REF!</v>
      </c>
      <c r="X843" s="8" t="e">
        <f>IF(#REF!&lt;&gt;#REF!,COUNTIFS($K$112:$K$1378,"SRS",#REF!,#REF!),"")</f>
        <v>#REF!</v>
      </c>
      <c r="Y843" s="8" t="e">
        <f>IF(R843&lt;&gt;"",IF(R843=1,"",COUNTIFS($O$112:$O$1378,"&gt;40",#REF!,#REF!)),"")</f>
        <v>#REF!</v>
      </c>
      <c r="Z843" s="4"/>
      <c r="AA843" s="4"/>
      <c r="AB843" s="4"/>
      <c r="AC843" s="4"/>
      <c r="AD843" s="4"/>
      <c r="AE843" s="4"/>
      <c r="AF843" s="4"/>
      <c r="AG843" s="4"/>
      <c r="AH843" s="4"/>
    </row>
    <row r="844" spans="1:34" s="7" customFormat="1" x14ac:dyDescent="0.25">
      <c r="A844" s="4">
        <f t="shared" si="57"/>
        <v>53076</v>
      </c>
      <c r="B844" s="33" t="str">
        <f t="shared" si="58"/>
        <v>2017121144436</v>
      </c>
      <c r="C844" s="4" t="str">
        <f t="shared" si="55"/>
        <v>2017121</v>
      </c>
      <c r="D844" s="4">
        <v>2017</v>
      </c>
      <c r="E844" s="4">
        <v>12</v>
      </c>
      <c r="F844" s="4">
        <v>1</v>
      </c>
      <c r="G844" s="4">
        <v>14</v>
      </c>
      <c r="H844" s="4">
        <v>44</v>
      </c>
      <c r="I844" s="4">
        <v>36</v>
      </c>
      <c r="J844" s="4">
        <v>720</v>
      </c>
      <c r="K844" s="4" t="s">
        <v>78</v>
      </c>
      <c r="L844" s="8" t="e">
        <f>IF(#REF!=#REF!,IF(K844="Stroke",IF(K845="Stroke",IF((J845-J844)&lt;0,1000+J845-J844,J845-J844),""),""),"")</f>
        <v>#REF!</v>
      </c>
      <c r="M844" s="4" t="s">
        <v>21</v>
      </c>
      <c r="N844" s="4" t="s">
        <v>27</v>
      </c>
      <c r="O844" s="4">
        <v>0</v>
      </c>
      <c r="P844" s="8" t="e">
        <f>IF(#REF!=#REF!,IF(K844="Stroke",IF(K845="Stroke",IF(#REF!=#REF!,IF(Q844=Q845,IF((J845-J844)&lt;0,1000+J845-J844-O844,J845-J844-O844),""),""),""),""),"")</f>
        <v>#REF!</v>
      </c>
      <c r="Q844" s="4"/>
      <c r="R844" s="8" t="e">
        <f>IF(#REF!&lt;&gt;#REF!,COUNTIFS($K$112:$K$1378,$K$112,#REF!,#REF!),"")</f>
        <v>#REF!</v>
      </c>
      <c r="S844" s="8" t="e">
        <f>IF(AND(#REF!&lt;&gt;#REF!,#REF!=#REF!,M844="positive",M845="negative"),1,"")</f>
        <v>#REF!</v>
      </c>
      <c r="T844" s="8" t="e">
        <f>IF(AND(#REF!=#REF!,K:K="stroke",M:M="positive",S844&lt;&gt;"1"),1,"")</f>
        <v>#REF!</v>
      </c>
      <c r="U844" s="8" t="e">
        <f>IF((AND(R844&lt;&gt;"",W844&lt;&gt;1,K:K="stroke",M:M="negative",#REF!=#REF!)),IF(W844&lt;&gt;0,"",1),"")</f>
        <v>#REF!</v>
      </c>
      <c r="V844" s="8" t="e">
        <f t="shared" si="56"/>
        <v>#REF!</v>
      </c>
      <c r="W844" s="8" t="e">
        <f>IF(#REF!&lt;&gt;#REF!,COUNTIFS($K$112:$K$1378,"up",#REF!,#REF!),"")</f>
        <v>#REF!</v>
      </c>
      <c r="X844" s="8" t="e">
        <f>IF(#REF!&lt;&gt;#REF!,COUNTIFS($K$112:$K$1378,"SRS",#REF!,#REF!),"")</f>
        <v>#REF!</v>
      </c>
      <c r="Y844" s="8" t="e">
        <f>IF(R844&lt;&gt;"",IF(R844=1,"",COUNTIFS($O$112:$O$1378,"&gt;40",#REF!,#REF!)),"")</f>
        <v>#REF!</v>
      </c>
      <c r="Z844" s="4"/>
      <c r="AA844" s="4"/>
      <c r="AB844" s="4"/>
      <c r="AC844" s="4"/>
      <c r="AD844" s="4"/>
      <c r="AE844" s="4"/>
      <c r="AF844" s="4"/>
      <c r="AG844" s="4"/>
      <c r="AH844" s="4"/>
    </row>
    <row r="845" spans="1:34" x14ac:dyDescent="0.25">
      <c r="A845" s="4">
        <f t="shared" si="57"/>
        <v>53076</v>
      </c>
      <c r="B845" s="33" t="str">
        <f t="shared" si="58"/>
        <v>2017121144436</v>
      </c>
      <c r="C845" s="4" t="str">
        <f t="shared" si="55"/>
        <v>2017121</v>
      </c>
      <c r="D845" s="4">
        <v>2017</v>
      </c>
      <c r="E845" s="4">
        <v>12</v>
      </c>
      <c r="F845" s="4">
        <v>1</v>
      </c>
      <c r="G845" s="4">
        <v>14</v>
      </c>
      <c r="H845" s="4">
        <v>44</v>
      </c>
      <c r="I845" s="4">
        <v>36</v>
      </c>
      <c r="J845" s="4">
        <v>726</v>
      </c>
      <c r="K845" s="4" t="s">
        <v>37</v>
      </c>
      <c r="L845" s="8" t="e">
        <f>IF(#REF!=#REF!,IF(K845="Stroke",IF(K846="Stroke",IF((J846-J845)&lt;0,1000+J846-J845,J846-J845),""),""),"")</f>
        <v>#REF!</v>
      </c>
      <c r="M845" s="4" t="s">
        <v>21</v>
      </c>
      <c r="N845" s="4" t="s">
        <v>27</v>
      </c>
      <c r="O845" s="4">
        <v>41</v>
      </c>
      <c r="P845" s="8" t="e">
        <f>IF(#REF!=#REF!,IF(K845="Stroke",IF(K846="Stroke",IF(#REF!=#REF!,IF(Q845=Q846,IF((J846-J845)&lt;0,1000+J846-J845-O845,J846-J845-O845),""),""),""),""),"")</f>
        <v>#REF!</v>
      </c>
      <c r="Q845" s="4">
        <v>1</v>
      </c>
      <c r="R845" s="8" t="e">
        <f>IF(#REF!&lt;&gt;#REF!,COUNTIFS($K$112:$K$1378,$K$112,#REF!,#REF!),"")</f>
        <v>#REF!</v>
      </c>
      <c r="S845" s="8" t="e">
        <f>IF(AND(#REF!&lt;&gt;#REF!,#REF!=#REF!,M845="positive",M846="negative"),1,"")</f>
        <v>#REF!</v>
      </c>
      <c r="T845" s="8" t="e">
        <f>IF(AND(#REF!=#REF!,K:K="stroke",M:M="positive",S845&lt;&gt;"1"),1,"")</f>
        <v>#REF!</v>
      </c>
      <c r="U845" s="8" t="e">
        <f>IF((AND(R845&lt;&gt;"",W845&lt;&gt;1,K:K="stroke",M:M="negative",#REF!=#REF!)),IF(W845&lt;&gt;0,"",1),"")</f>
        <v>#REF!</v>
      </c>
      <c r="V845" s="8" t="e">
        <f t="shared" si="56"/>
        <v>#REF!</v>
      </c>
      <c r="W845" s="8" t="e">
        <f>IF(#REF!&lt;&gt;#REF!,COUNTIFS($K$112:$K$1378,"up",#REF!,#REF!),"")</f>
        <v>#REF!</v>
      </c>
      <c r="X845" s="8" t="e">
        <f>IF(#REF!&lt;&gt;#REF!,COUNTIFS($K$112:$K$1378,"SRS",#REF!,#REF!),"")</f>
        <v>#REF!</v>
      </c>
      <c r="Y845" s="8" t="e">
        <f>IF(R845&lt;&gt;"",IF(R845=1,"",COUNTIFS($O$112:$O$1378,"&gt;40",#REF!,#REF!)),"")</f>
        <v>#REF!</v>
      </c>
    </row>
    <row r="846" spans="1:34" x14ac:dyDescent="0.25">
      <c r="A846" s="4">
        <f t="shared" si="57"/>
        <v>53076</v>
      </c>
      <c r="B846" s="33" t="str">
        <f t="shared" si="58"/>
        <v>2017121144436</v>
      </c>
      <c r="C846" s="4" t="str">
        <f t="shared" si="55"/>
        <v>2017121</v>
      </c>
      <c r="D846" s="4">
        <v>2017</v>
      </c>
      <c r="E846" s="4">
        <v>12</v>
      </c>
      <c r="F846" s="4">
        <v>1</v>
      </c>
      <c r="G846" s="4">
        <v>14</v>
      </c>
      <c r="H846" s="4">
        <v>44</v>
      </c>
      <c r="I846" s="4">
        <v>36</v>
      </c>
      <c r="J846" s="4">
        <v>774</v>
      </c>
      <c r="K846" s="4" t="s">
        <v>37</v>
      </c>
      <c r="L846" s="8" t="e">
        <f>IF(#REF!=#REF!,IF(K846="Stroke",IF(K847="Stroke",IF((J847-J846)&lt;0,1000+J847-J846,J847-J846),""),""),"")</f>
        <v>#REF!</v>
      </c>
      <c r="M846" s="4" t="s">
        <v>21</v>
      </c>
      <c r="N846" s="4" t="s">
        <v>27</v>
      </c>
      <c r="O846" s="4">
        <v>9</v>
      </c>
      <c r="P846" s="8" t="e">
        <f>IF(#REF!=#REF!,IF(K846="Stroke",IF(K847="Stroke",IF(#REF!=#REF!,IF(Q846=Q847,IF((J847-J846)&lt;0,1000+J847-J846-O846,J847-J846-O846),""),""),""),""),"")</f>
        <v>#REF!</v>
      </c>
      <c r="Q846" s="4">
        <v>1</v>
      </c>
      <c r="R846" s="8" t="e">
        <f>IF(#REF!&lt;&gt;#REF!,COUNTIFS($K$112:$K$1378,$K$112,#REF!,#REF!),"")</f>
        <v>#REF!</v>
      </c>
      <c r="S846" s="8" t="e">
        <f>IF(AND(#REF!&lt;&gt;#REF!,#REF!=#REF!,M846="positive",M847="negative"),1,"")</f>
        <v>#REF!</v>
      </c>
      <c r="T846" s="8" t="e">
        <f>IF(AND(#REF!=#REF!,K:K="stroke",M:M="positive",S846&lt;&gt;"1"),1,"")</f>
        <v>#REF!</v>
      </c>
      <c r="U846" s="8" t="e">
        <f>IF((AND(R846&lt;&gt;"",W846&lt;&gt;1,K:K="stroke",M:M="negative",#REF!=#REF!)),IF(W846&lt;&gt;0,"",1),"")</f>
        <v>#REF!</v>
      </c>
      <c r="V846" s="8" t="e">
        <f t="shared" si="56"/>
        <v>#REF!</v>
      </c>
      <c r="W846" s="8" t="e">
        <f>IF(#REF!&lt;&gt;#REF!,COUNTIFS($K$112:$K$1378,"up",#REF!,#REF!),"")</f>
        <v>#REF!</v>
      </c>
      <c r="X846" s="8" t="e">
        <f>IF(#REF!&lt;&gt;#REF!,COUNTIFS($K$112:$K$1378,"SRS",#REF!,#REF!),"")</f>
        <v>#REF!</v>
      </c>
      <c r="Y846" s="8" t="e">
        <f>IF(R846&lt;&gt;"",IF(R846=1,"",COUNTIFS($O$112:$O$1378,"&gt;40",#REF!,#REF!)),"")</f>
        <v>#REF!</v>
      </c>
    </row>
    <row r="847" spans="1:34" x14ac:dyDescent="0.25">
      <c r="A847" s="4">
        <f t="shared" si="57"/>
        <v>53076</v>
      </c>
      <c r="B847" s="33" t="str">
        <f t="shared" si="58"/>
        <v>2017121144436</v>
      </c>
      <c r="C847" s="4" t="str">
        <f t="shared" si="55"/>
        <v>2017121</v>
      </c>
      <c r="D847" s="4">
        <v>2017</v>
      </c>
      <c r="E847" s="4">
        <v>12</v>
      </c>
      <c r="F847" s="4">
        <v>1</v>
      </c>
      <c r="G847" s="4">
        <v>14</v>
      </c>
      <c r="H847" s="4">
        <v>44</v>
      </c>
      <c r="I847" s="4">
        <v>36</v>
      </c>
      <c r="J847" s="4">
        <v>864</v>
      </c>
      <c r="K847" s="4" t="s">
        <v>37</v>
      </c>
      <c r="L847" s="8" t="e">
        <f>IF(#REF!=#REF!,IF(K847="Stroke",IF(K848="Stroke",IF((J848-J847)&lt;0,1000+J848-J847,J848-J847),""),""),"")</f>
        <v>#REF!</v>
      </c>
      <c r="M847" s="4" t="s">
        <v>21</v>
      </c>
      <c r="N847" s="4" t="s">
        <v>27</v>
      </c>
      <c r="O847" s="4">
        <v>34</v>
      </c>
      <c r="P847" s="8" t="e">
        <f>IF(#REF!=#REF!,IF(K847="Stroke",IF(K848="Stroke",IF(#REF!=#REF!,IF(Q847=Q848,IF((J848-J847)&lt;0,1000+J848-J847-O847,J848-J847-O847),""),""),""),""),"")</f>
        <v>#REF!</v>
      </c>
      <c r="Q847" s="4">
        <v>1</v>
      </c>
      <c r="R847" s="8" t="e">
        <f>IF(#REF!&lt;&gt;#REF!,COUNTIFS($K$112:$K$1378,$K$112,#REF!,#REF!),"")</f>
        <v>#REF!</v>
      </c>
      <c r="S847" s="8" t="e">
        <f>IF(AND(#REF!&lt;&gt;#REF!,#REF!=#REF!,M847="positive",M848="negative"),1,"")</f>
        <v>#REF!</v>
      </c>
      <c r="T847" s="8" t="e">
        <f>IF(AND(#REF!=#REF!,K:K="stroke",M:M="positive",S847&lt;&gt;"1"),1,"")</f>
        <v>#REF!</v>
      </c>
      <c r="U847" s="8" t="e">
        <f>IF((AND(R847&lt;&gt;"",W847&lt;&gt;1,K:K="stroke",M:M="negative",#REF!=#REF!)),IF(W847&lt;&gt;0,"",1),"")</f>
        <v>#REF!</v>
      </c>
      <c r="V847" s="8" t="e">
        <f t="shared" si="56"/>
        <v>#REF!</v>
      </c>
      <c r="W847" s="8" t="e">
        <f>IF(#REF!&lt;&gt;#REF!,COUNTIFS($K$112:$K$1378,"up",#REF!,#REF!),"")</f>
        <v>#REF!</v>
      </c>
      <c r="X847" s="8" t="e">
        <f>IF(#REF!&lt;&gt;#REF!,COUNTIFS($K$112:$K$1378,"SRS",#REF!,#REF!),"")</f>
        <v>#REF!</v>
      </c>
      <c r="Y847" s="8" t="e">
        <f>IF(R847&lt;&gt;"",IF(R847=1,"",COUNTIFS($O$112:$O$1378,"&gt;40",#REF!,#REF!)),"")</f>
        <v>#REF!</v>
      </c>
    </row>
    <row r="848" spans="1:34" x14ac:dyDescent="0.25">
      <c r="A848" s="4">
        <f t="shared" si="57"/>
        <v>53076</v>
      </c>
      <c r="B848" s="33" t="str">
        <f t="shared" si="58"/>
        <v>2017121144436</v>
      </c>
      <c r="C848" s="4" t="str">
        <f t="shared" si="55"/>
        <v>2017121</v>
      </c>
      <c r="D848" s="4">
        <v>2017</v>
      </c>
      <c r="E848" s="4">
        <v>12</v>
      </c>
      <c r="F848" s="4">
        <v>1</v>
      </c>
      <c r="G848" s="4">
        <v>14</v>
      </c>
      <c r="H848" s="4">
        <v>44</v>
      </c>
      <c r="I848" s="4">
        <v>36</v>
      </c>
      <c r="J848" s="4">
        <v>967</v>
      </c>
      <c r="K848" s="4" t="s">
        <v>37</v>
      </c>
      <c r="L848" s="8" t="e">
        <f>IF(#REF!=#REF!,IF(K848="Stroke",IF(K849="Stroke",IF((J849-J848)&lt;0,1000+J849-J848,J849-J848),""),""),"")</f>
        <v>#REF!</v>
      </c>
      <c r="M848" s="4" t="s">
        <v>21</v>
      </c>
      <c r="N848" s="4" t="s">
        <v>27</v>
      </c>
      <c r="O848" s="4">
        <v>11</v>
      </c>
      <c r="P848" s="8" t="e">
        <f>IF(#REF!=#REF!,IF(K848="Stroke",IF(K849="Stroke",IF(#REF!=#REF!,IF(Q848=Q849,IF((J849-J848)&lt;0,1000+J849-J848-O848,J849-J848-O848),""),""),""),""),"")</f>
        <v>#REF!</v>
      </c>
      <c r="Q848" s="4">
        <v>1</v>
      </c>
      <c r="R848" s="8" t="e">
        <f>IF(#REF!&lt;&gt;#REF!,COUNTIFS($K$112:$K$1378,$K$112,#REF!,#REF!),"")</f>
        <v>#REF!</v>
      </c>
      <c r="S848" s="8" t="e">
        <f>IF(AND(#REF!&lt;&gt;#REF!,#REF!=#REF!,M848="positive",M849="negative"),1,"")</f>
        <v>#REF!</v>
      </c>
      <c r="T848" s="8" t="e">
        <f>IF(AND(#REF!=#REF!,K:K="stroke",M:M="positive",S848&lt;&gt;"1"),1,"")</f>
        <v>#REF!</v>
      </c>
      <c r="U848" s="8" t="e">
        <f>IF((AND(R848&lt;&gt;"",W848&lt;&gt;1,K:K="stroke",M:M="negative",#REF!=#REF!)),IF(W848&lt;&gt;0,"",1),"")</f>
        <v>#REF!</v>
      </c>
      <c r="V848" s="8" t="e">
        <f t="shared" si="56"/>
        <v>#REF!</v>
      </c>
      <c r="W848" s="8" t="e">
        <f>IF(#REF!&lt;&gt;#REF!,COUNTIFS($K$112:$K$1378,"up",#REF!,#REF!),"")</f>
        <v>#REF!</v>
      </c>
      <c r="X848" s="8" t="e">
        <f>IF(#REF!&lt;&gt;#REF!,COUNTIFS($K$112:$K$1378,"SRS",#REF!,#REF!),"")</f>
        <v>#REF!</v>
      </c>
      <c r="Y848" s="8" t="e">
        <f>IF(R848&lt;&gt;"",IF(R848=1,"",COUNTIFS($O$112:$O$1378,"&gt;40",#REF!,#REF!)),"")</f>
        <v>#REF!</v>
      </c>
    </row>
    <row r="849" spans="1:34" x14ac:dyDescent="0.25">
      <c r="A849" s="4">
        <f t="shared" si="57"/>
        <v>53076</v>
      </c>
      <c r="B849" s="33" t="str">
        <f t="shared" si="58"/>
        <v>2017121144436</v>
      </c>
      <c r="C849" s="4" t="str">
        <f t="shared" si="55"/>
        <v>2017121</v>
      </c>
      <c r="D849" s="4">
        <v>2017</v>
      </c>
      <c r="E849" s="4">
        <v>12</v>
      </c>
      <c r="F849" s="4">
        <v>1</v>
      </c>
      <c r="G849" s="4">
        <v>14</v>
      </c>
      <c r="H849" s="4">
        <v>44</v>
      </c>
      <c r="I849" s="4">
        <v>36</v>
      </c>
      <c r="J849" s="4">
        <v>998</v>
      </c>
      <c r="K849" s="4" t="s">
        <v>37</v>
      </c>
      <c r="L849" s="8" t="e">
        <f>IF(#REF!=#REF!,IF(K849="Stroke",IF(K850="Stroke",IF((J850-J849)&lt;0,1000+J850-J849,J850-J849),""),""),"")</f>
        <v>#REF!</v>
      </c>
      <c r="M849" s="4" t="s">
        <v>21</v>
      </c>
      <c r="N849" s="4" t="s">
        <v>27</v>
      </c>
      <c r="O849" s="4">
        <v>2</v>
      </c>
      <c r="P849" s="8" t="e">
        <f>IF(#REF!=#REF!,IF(K849="Stroke",IF(K850="Stroke",IF(#REF!=#REF!,IF(Q849=Q850,IF((J850-J849)&lt;0,1000+J850-J849-O849,J850-J849-O849),""),""),""),""),"")</f>
        <v>#REF!</v>
      </c>
      <c r="Q849" s="4">
        <v>1</v>
      </c>
      <c r="R849" s="8" t="e">
        <f>IF(#REF!&lt;&gt;#REF!,COUNTIFS($K$112:$K$1378,$K$112,#REF!,#REF!),"")</f>
        <v>#REF!</v>
      </c>
      <c r="S849" s="8" t="e">
        <f>IF(AND(#REF!&lt;&gt;#REF!,#REF!=#REF!,M849="positive",M850="negative"),1,"")</f>
        <v>#REF!</v>
      </c>
      <c r="T849" s="8" t="e">
        <f>IF(AND(#REF!=#REF!,K:K="stroke",M:M="positive",S849&lt;&gt;"1"),1,"")</f>
        <v>#REF!</v>
      </c>
      <c r="U849" s="8" t="e">
        <f>IF((AND(R849&lt;&gt;"",W849&lt;&gt;1,K:K="stroke",M:M="negative",#REF!=#REF!)),IF(W849&lt;&gt;0,"",1),"")</f>
        <v>#REF!</v>
      </c>
      <c r="V849" s="8" t="e">
        <f t="shared" si="56"/>
        <v>#REF!</v>
      </c>
      <c r="W849" s="8" t="e">
        <f>IF(#REF!&lt;&gt;#REF!,COUNTIFS($K$112:$K$1378,"up",#REF!,#REF!),"")</f>
        <v>#REF!</v>
      </c>
      <c r="X849" s="8" t="e">
        <f>IF(#REF!&lt;&gt;#REF!,COUNTIFS($K$112:$K$1378,"SRS",#REF!,#REF!),"")</f>
        <v>#REF!</v>
      </c>
      <c r="Y849" s="8" t="e">
        <f>IF(R849&lt;&gt;"",IF(R849=1,"",COUNTIFS($O$112:$O$1378,"&gt;40",#REF!,#REF!)),"")</f>
        <v>#REF!</v>
      </c>
    </row>
    <row r="850" spans="1:34" x14ac:dyDescent="0.25">
      <c r="A850" s="4">
        <f t="shared" si="57"/>
        <v>53077</v>
      </c>
      <c r="B850" s="33" t="str">
        <f t="shared" si="58"/>
        <v>2017121144437</v>
      </c>
      <c r="C850" s="4" t="str">
        <f t="shared" si="55"/>
        <v>2017121</v>
      </c>
      <c r="D850" s="4">
        <v>2017</v>
      </c>
      <c r="E850" s="4">
        <v>12</v>
      </c>
      <c r="F850" s="4">
        <v>1</v>
      </c>
      <c r="G850" s="4">
        <v>14</v>
      </c>
      <c r="H850" s="4">
        <v>44</v>
      </c>
      <c r="I850" s="4">
        <v>37</v>
      </c>
      <c r="J850" s="4">
        <v>11</v>
      </c>
      <c r="K850" s="4" t="s">
        <v>37</v>
      </c>
      <c r="L850" s="8" t="e">
        <f>IF(#REF!=#REF!,IF(K850="Stroke",IF(K851="Stroke",IF((J851-J850)&lt;0,1000+J851-J850,J851-J850),""),""),"")</f>
        <v>#REF!</v>
      </c>
      <c r="M850" s="4" t="s">
        <v>21</v>
      </c>
      <c r="N850" s="4" t="s">
        <v>27</v>
      </c>
      <c r="O850" s="4">
        <v>7</v>
      </c>
      <c r="P850" s="8" t="e">
        <f>IF(#REF!=#REF!,IF(K850="Stroke",IF(K851="Stroke",IF(#REF!=#REF!,IF(Q850=Q851,IF((J851-J850)&lt;0,1000+J851-J850-O850,J851-J850-O850),""),""),""),""),"")</f>
        <v>#REF!</v>
      </c>
      <c r="Q850" s="4">
        <v>1</v>
      </c>
      <c r="R850" s="8" t="e">
        <f>IF(#REF!&lt;&gt;#REF!,COUNTIFS($K$112:$K$1378,$K$112,#REF!,#REF!),"")</f>
        <v>#REF!</v>
      </c>
      <c r="S850" s="8" t="e">
        <f>IF(AND(#REF!&lt;&gt;#REF!,#REF!=#REF!,M850="positive",M851="negative"),1,"")</f>
        <v>#REF!</v>
      </c>
      <c r="T850" s="8" t="e">
        <f>IF(AND(#REF!=#REF!,K:K="stroke",M:M="positive",S850&lt;&gt;"1"),1,"")</f>
        <v>#REF!</v>
      </c>
      <c r="U850" s="8" t="e">
        <f>IF((AND(R850&lt;&gt;"",W850&lt;&gt;1,K:K="stroke",M:M="negative",#REF!=#REF!)),IF(W850&lt;&gt;0,"",1),"")</f>
        <v>#REF!</v>
      </c>
      <c r="V850" s="8" t="e">
        <f t="shared" si="56"/>
        <v>#REF!</v>
      </c>
      <c r="W850" s="8" t="e">
        <f>IF(#REF!&lt;&gt;#REF!,COUNTIFS($K$112:$K$1378,"up",#REF!,#REF!),"")</f>
        <v>#REF!</v>
      </c>
      <c r="X850" s="8" t="e">
        <f>IF(#REF!&lt;&gt;#REF!,COUNTIFS($K$112:$K$1378,"SRS",#REF!,#REF!),"")</f>
        <v>#REF!</v>
      </c>
      <c r="Y850" s="8" t="e">
        <f>IF(R850&lt;&gt;"",IF(R850=1,"",COUNTIFS($O$112:$O$1378,"&gt;40",#REF!,#REF!)),"")</f>
        <v>#REF!</v>
      </c>
    </row>
    <row r="851" spans="1:34" x14ac:dyDescent="0.25">
      <c r="A851" s="20">
        <f t="shared" si="57"/>
        <v>53249</v>
      </c>
      <c r="B851" s="28" t="str">
        <f t="shared" si="58"/>
        <v>2017121144729</v>
      </c>
      <c r="C851" s="7" t="str">
        <f t="shared" si="55"/>
        <v>2017121</v>
      </c>
      <c r="D851" s="7">
        <v>2017</v>
      </c>
      <c r="E851" s="7">
        <v>12</v>
      </c>
      <c r="F851" s="7">
        <v>1</v>
      </c>
      <c r="G851" s="7">
        <v>14</v>
      </c>
      <c r="H851" s="7">
        <v>47</v>
      </c>
      <c r="I851" s="7">
        <v>29</v>
      </c>
      <c r="J851" s="7">
        <v>473</v>
      </c>
      <c r="K851" s="7" t="s">
        <v>37</v>
      </c>
      <c r="L851" s="7" t="e">
        <f>IF(#REF!=#REF!,IF(K851="Stroke",IF(K852="Stroke",IF((J852-J851)&lt;0,1000+J852-J851,J852-J851),""),""),"")</f>
        <v>#REF!</v>
      </c>
      <c r="M851" s="7" t="s">
        <v>21</v>
      </c>
      <c r="N851" s="7" t="s">
        <v>27</v>
      </c>
      <c r="O851" s="7">
        <v>11</v>
      </c>
      <c r="P851" s="7" t="e">
        <f>IF(#REF!=#REF!,IF(K851="Stroke",IF(K852="Stroke",IF(#REF!=#REF!,IF(Q851=Q852,IF((J852-J851)&lt;0,1000+J852-J851-O851,J852-J851-O851),""),""),""),""),"")</f>
        <v>#REF!</v>
      </c>
      <c r="Q851" s="7">
        <v>1</v>
      </c>
      <c r="R851" s="7" t="e">
        <f>IF(#REF!&lt;&gt;#REF!,COUNTIFS($K$112:$K$1378,$K$112,#REF!,#REF!),"")</f>
        <v>#REF!</v>
      </c>
      <c r="S851" s="7" t="e">
        <f>IF(AND(#REF!&lt;&gt;#REF!,#REF!=#REF!,M851="positive",M852="negative"),1,"")</f>
        <v>#REF!</v>
      </c>
      <c r="T851" s="7" t="e">
        <f>IF(AND(#REF!=#REF!,K:K="stroke",M:M="positive",S851&lt;&gt;"1"),1,"")</f>
        <v>#REF!</v>
      </c>
      <c r="U851" s="7" t="e">
        <f>IF((AND(R851&lt;&gt;"",W851&lt;&gt;1,K:K="stroke",M:M="negative",#REF!=#REF!)),IF(W851&lt;&gt;0,"",1),"")</f>
        <v>#REF!</v>
      </c>
      <c r="V851" s="7" t="e">
        <f t="shared" si="56"/>
        <v>#REF!</v>
      </c>
      <c r="W851" s="7" t="e">
        <f>IF(#REF!&lt;&gt;#REF!,COUNTIFS($K$112:$K$1378,"up",#REF!,#REF!),"")</f>
        <v>#REF!</v>
      </c>
      <c r="X851" s="7" t="e">
        <f>IF(#REF!&lt;&gt;#REF!,COUNTIFS($K$112:$K$1378,"SRS",#REF!,#REF!),"")</f>
        <v>#REF!</v>
      </c>
      <c r="Y851" s="7" t="e">
        <f>IF(R851&lt;&gt;"",IF(R851=1,"",COUNTIFS($O$112:$O$1378,"&gt;40",#REF!,#REF!)),"")</f>
        <v>#REF!</v>
      </c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x14ac:dyDescent="0.25">
      <c r="A852" s="35">
        <f t="shared" si="57"/>
        <v>53249</v>
      </c>
      <c r="B852" s="36" t="str">
        <f t="shared" si="58"/>
        <v>2017121144729</v>
      </c>
      <c r="C852" s="4" t="str">
        <f t="shared" si="55"/>
        <v>2017121</v>
      </c>
      <c r="D852" s="4">
        <v>2017</v>
      </c>
      <c r="E852" s="4">
        <v>12</v>
      </c>
      <c r="F852" s="4">
        <v>1</v>
      </c>
      <c r="G852" s="4">
        <v>14</v>
      </c>
      <c r="H852" s="4">
        <v>47</v>
      </c>
      <c r="I852" s="4">
        <v>29</v>
      </c>
      <c r="J852" s="4">
        <v>521</v>
      </c>
      <c r="K852" s="4" t="s">
        <v>37</v>
      </c>
      <c r="L852" s="8" t="e">
        <f>IF(#REF!=#REF!,IF(K852="Stroke",IF(K853="Stroke",IF((J853-J852)&lt;0,1000+J853-J852,J853-J852),""),""),"")</f>
        <v>#REF!</v>
      </c>
      <c r="M852" s="4" t="s">
        <v>21</v>
      </c>
      <c r="N852" s="4" t="s">
        <v>27</v>
      </c>
      <c r="O852" s="4">
        <v>16</v>
      </c>
      <c r="P852" s="8" t="e">
        <f>IF(#REF!=#REF!,IF(K852="Stroke",IF(K853="Stroke",IF(#REF!=#REF!,IF(Q852=Q853,IF((J853-J852)&lt;0,1000+J853-J852-O852,J853-J852-O852),""),""),""),""),"")</f>
        <v>#REF!</v>
      </c>
      <c r="Q852" s="4">
        <v>2</v>
      </c>
      <c r="R852" s="8" t="e">
        <f>IF(#REF!&lt;&gt;#REF!,COUNTIFS($K$112:$K$1378,$K$112,#REF!,#REF!),"")</f>
        <v>#REF!</v>
      </c>
      <c r="S852" s="8" t="e">
        <f>IF(AND(#REF!&lt;&gt;#REF!,#REF!=#REF!,M852="positive",M853="negative"),1,"")</f>
        <v>#REF!</v>
      </c>
      <c r="T852" s="8" t="e">
        <f>IF(AND(#REF!=#REF!,K:K="stroke",M:M="positive",S852&lt;&gt;"1"),1,"")</f>
        <v>#REF!</v>
      </c>
      <c r="U852" s="8" t="e">
        <f>IF((AND(R852&lt;&gt;"",W852&lt;&gt;1,K:K="stroke",M:M="negative",#REF!=#REF!)),IF(W852&lt;&gt;0,"",1),"")</f>
        <v>#REF!</v>
      </c>
      <c r="V852" s="8" t="e">
        <f t="shared" si="56"/>
        <v>#REF!</v>
      </c>
      <c r="W852" s="8" t="e">
        <f>IF(#REF!&lt;&gt;#REF!,COUNTIFS($K$112:$K$1378,"up",#REF!,#REF!),"")</f>
        <v>#REF!</v>
      </c>
      <c r="X852" s="8" t="e">
        <f>IF(#REF!&lt;&gt;#REF!,COUNTIFS($K$112:$K$1378,"SRS",#REF!,#REF!),"")</f>
        <v>#REF!</v>
      </c>
      <c r="Y852" s="8" t="e">
        <f>IF(R852&lt;&gt;"",IF(R852=1,"",COUNTIFS($O$112:$O$1378,"&gt;40",#REF!,#REF!)),"")</f>
        <v>#REF!</v>
      </c>
    </row>
    <row r="853" spans="1:34" x14ac:dyDescent="0.25">
      <c r="A853" s="4">
        <f t="shared" si="57"/>
        <v>53249</v>
      </c>
      <c r="B853" s="33" t="str">
        <f t="shared" si="58"/>
        <v>2017121144729</v>
      </c>
      <c r="C853" s="4" t="str">
        <f t="shared" si="55"/>
        <v>2017121</v>
      </c>
      <c r="D853" s="4">
        <v>2017</v>
      </c>
      <c r="E853" s="4">
        <v>12</v>
      </c>
      <c r="F853" s="4">
        <v>1</v>
      </c>
      <c r="G853" s="4">
        <v>14</v>
      </c>
      <c r="H853" s="4">
        <v>47</v>
      </c>
      <c r="I853" s="4">
        <v>29</v>
      </c>
      <c r="J853" s="4">
        <v>554</v>
      </c>
      <c r="K853" s="4" t="s">
        <v>37</v>
      </c>
      <c r="L853" s="8" t="e">
        <f>IF(#REF!=#REF!,IF(K853="Stroke",IF(K854="Stroke",IF((J854-J853)&lt;0,1000+J854-J853,J854-J853),""),""),"")</f>
        <v>#REF!</v>
      </c>
      <c r="M853" s="4" t="s">
        <v>21</v>
      </c>
      <c r="N853" s="4" t="s">
        <v>27</v>
      </c>
      <c r="O853" s="4">
        <v>17</v>
      </c>
      <c r="P853" s="8" t="e">
        <f>IF(#REF!=#REF!,IF(K853="Stroke",IF(K854="Stroke",IF(#REF!=#REF!,IF(Q853=Q854,IF((J854-J853)&lt;0,1000+J854-J853-O853,J854-J853-O853),""),""),""),""),"")</f>
        <v>#REF!</v>
      </c>
      <c r="Q853" s="4">
        <v>2</v>
      </c>
      <c r="R853" s="8" t="e">
        <f>IF(#REF!&lt;&gt;#REF!,COUNTIFS($K$112:$K$1378,$K$112,#REF!,#REF!),"")</f>
        <v>#REF!</v>
      </c>
      <c r="S853" s="8" t="e">
        <f>IF(AND(#REF!&lt;&gt;#REF!,#REF!=#REF!,M853="positive",M854="negative"),1,"")</f>
        <v>#REF!</v>
      </c>
      <c r="T853" s="8" t="e">
        <f>IF(AND(#REF!=#REF!,K:K="stroke",M:M="positive",S853&lt;&gt;"1"),1,"")</f>
        <v>#REF!</v>
      </c>
      <c r="U853" s="8" t="e">
        <f>IF((AND(R853&lt;&gt;"",W853&lt;&gt;1,K:K="stroke",M:M="negative",#REF!=#REF!)),IF(W853&lt;&gt;0,"",1),"")</f>
        <v>#REF!</v>
      </c>
      <c r="V853" s="8" t="e">
        <f t="shared" si="56"/>
        <v>#REF!</v>
      </c>
      <c r="W853" s="8" t="e">
        <f>IF(#REF!&lt;&gt;#REF!,COUNTIFS($K$112:$K$1378,"up",#REF!,#REF!),"")</f>
        <v>#REF!</v>
      </c>
      <c r="X853" s="8" t="e">
        <f>IF(#REF!&lt;&gt;#REF!,COUNTIFS($K$112:$K$1378,"SRS",#REF!,#REF!),"")</f>
        <v>#REF!</v>
      </c>
      <c r="Y853" s="8" t="e">
        <f>IF(R853&lt;&gt;"",IF(R853=1,"",COUNTIFS($O$112:$O$1378,"&gt;40",#REF!,#REF!)),"")</f>
        <v>#REF!</v>
      </c>
      <c r="Z853" s="4" t="s">
        <v>94</v>
      </c>
    </row>
    <row r="854" spans="1:34" x14ac:dyDescent="0.25">
      <c r="A854" s="4">
        <f t="shared" si="57"/>
        <v>53249</v>
      </c>
      <c r="B854" s="33" t="str">
        <f t="shared" si="58"/>
        <v>2017121144729</v>
      </c>
      <c r="C854" s="4" t="str">
        <f t="shared" si="55"/>
        <v>2017121</v>
      </c>
      <c r="D854" s="4">
        <v>2017</v>
      </c>
      <c r="E854" s="4">
        <v>12</v>
      </c>
      <c r="F854" s="4">
        <v>1</v>
      </c>
      <c r="G854" s="4">
        <v>14</v>
      </c>
      <c r="H854" s="4">
        <v>47</v>
      </c>
      <c r="I854" s="4">
        <v>29</v>
      </c>
      <c r="J854" s="4">
        <v>902</v>
      </c>
      <c r="K854" s="4" t="s">
        <v>37</v>
      </c>
      <c r="L854" s="8" t="e">
        <f>IF(#REF!=#REF!,IF(K854="Stroke",IF(K855="Stroke",IF((J855-J854)&lt;0,1000+J855-J854,J855-J854),""),""),"")</f>
        <v>#REF!</v>
      </c>
      <c r="M854" s="4" t="s">
        <v>21</v>
      </c>
      <c r="N854" s="4" t="s">
        <v>27</v>
      </c>
      <c r="O854" s="4">
        <v>24</v>
      </c>
      <c r="P854" s="8" t="e">
        <f>IF(#REF!=#REF!,IF(K854="Stroke",IF(K855="Stroke",IF(#REF!=#REF!,IF(Q854=Q855,IF((J855-J854)&lt;0,1000+J855-J854-O854,J855-J854-O854),""),""),""),""),"")</f>
        <v>#REF!</v>
      </c>
      <c r="Q854" s="4">
        <v>3</v>
      </c>
      <c r="R854" s="8" t="e">
        <f>IF(#REF!&lt;&gt;#REF!,COUNTIFS($K$112:$K$1378,$K$112,#REF!,#REF!),"")</f>
        <v>#REF!</v>
      </c>
      <c r="S854" s="8" t="e">
        <f>IF(AND(#REF!&lt;&gt;#REF!,#REF!=#REF!,M854="positive",M855="negative"),1,"")</f>
        <v>#REF!</v>
      </c>
      <c r="T854" s="8" t="e">
        <f>IF(AND(#REF!=#REF!,K:K="stroke",M:M="positive",S854&lt;&gt;"1"),1,"")</f>
        <v>#REF!</v>
      </c>
      <c r="U854" s="8" t="e">
        <f>IF((AND(R854&lt;&gt;"",W854&lt;&gt;1,K:K="stroke",M:M="negative",#REF!=#REF!)),IF(W854&lt;&gt;0,"",1),"")</f>
        <v>#REF!</v>
      </c>
      <c r="V854" s="8" t="e">
        <f t="shared" si="56"/>
        <v>#REF!</v>
      </c>
      <c r="W854" s="8" t="e">
        <f>IF(#REF!&lt;&gt;#REF!,COUNTIFS($K$112:$K$1378,"up",#REF!,#REF!),"")</f>
        <v>#REF!</v>
      </c>
      <c r="X854" s="8" t="e">
        <f>IF(#REF!&lt;&gt;#REF!,COUNTIFS($K$112:$K$1378,"SRS",#REF!,#REF!),"")</f>
        <v>#REF!</v>
      </c>
      <c r="Y854" s="8" t="e">
        <f>IF(R854&lt;&gt;"",IF(R854=1,"",COUNTIFS($O$112:$O$1378,"&gt;40",#REF!,#REF!)),"")</f>
        <v>#REF!</v>
      </c>
      <c r="Z854" s="4" t="s">
        <v>95</v>
      </c>
    </row>
    <row r="855" spans="1:34" x14ac:dyDescent="0.25">
      <c r="A855" s="7">
        <f t="shared" si="57"/>
        <v>53947</v>
      </c>
      <c r="B855" s="11" t="str">
        <f t="shared" si="58"/>
        <v>201712114597</v>
      </c>
      <c r="C855" s="7" t="str">
        <f t="shared" si="55"/>
        <v>2017121</v>
      </c>
      <c r="D855" s="7">
        <v>2017</v>
      </c>
      <c r="E855" s="7">
        <v>12</v>
      </c>
      <c r="F855" s="7">
        <v>1</v>
      </c>
      <c r="G855" s="7">
        <v>14</v>
      </c>
      <c r="H855" s="7">
        <v>59</v>
      </c>
      <c r="I855" s="7">
        <v>7</v>
      </c>
      <c r="J855" s="7">
        <v>604</v>
      </c>
      <c r="K855" s="7" t="s">
        <v>37</v>
      </c>
      <c r="L855" s="7" t="e">
        <f>IF(#REF!=#REF!,IF(K855="Stroke",IF(K856="Stroke",IF((J856-J855)&lt;0,1000+J856-J855,J856-J855),""),""),"")</f>
        <v>#REF!</v>
      </c>
      <c r="M855" s="7" t="s">
        <v>21</v>
      </c>
      <c r="N855" s="7" t="s">
        <v>27</v>
      </c>
      <c r="O855" s="7">
        <v>6</v>
      </c>
      <c r="P855" s="7" t="e">
        <f>IF(#REF!=#REF!,IF(K855="Stroke",IF(K856="Stroke",IF(#REF!=#REF!,IF(Q855=Q856,IF((J856-J855)&lt;0,1000+J856-J855-O855,J856-J855-O855),""),""),""),""),"")</f>
        <v>#REF!</v>
      </c>
      <c r="Q855" s="7">
        <v>1</v>
      </c>
      <c r="R855" s="7" t="e">
        <f>IF(#REF!&lt;&gt;#REF!,COUNTIFS($K$112:$K$1378,$K$112,#REF!,#REF!),"")</f>
        <v>#REF!</v>
      </c>
      <c r="S855" s="7" t="e">
        <f>IF(AND(#REF!&lt;&gt;#REF!,#REF!=#REF!,M855="positive",M856="negative"),1,"")</f>
        <v>#REF!</v>
      </c>
      <c r="T855" s="7" t="e">
        <f>IF(AND(#REF!=#REF!,K:K="stroke",M:M="positive",S855&lt;&gt;"1"),1,"")</f>
        <v>#REF!</v>
      </c>
      <c r="U855" s="7" t="e">
        <f>IF((AND(R855&lt;&gt;"",W855&lt;&gt;1,K:K="stroke",M:M="negative",#REF!=#REF!)),IF(W855&lt;&gt;0,"",1),"")</f>
        <v>#REF!</v>
      </c>
      <c r="V855" s="7" t="e">
        <f t="shared" si="56"/>
        <v>#REF!</v>
      </c>
      <c r="W855" s="7" t="e">
        <f>IF(#REF!&lt;&gt;#REF!,COUNTIFS($K$112:$K$1378,"up",#REF!,#REF!),"")</f>
        <v>#REF!</v>
      </c>
      <c r="X855" s="7" t="e">
        <f>IF(#REF!&lt;&gt;#REF!,COUNTIFS($K$112:$K$1378,"SRS",#REF!,#REF!),"")</f>
        <v>#REF!</v>
      </c>
      <c r="Y855" s="7" t="e">
        <f>IF(R855&lt;&gt;"",IF(R855=1,"",COUNTIFS($O$112:$O$1378,"&gt;40",#REF!,#REF!)),"")</f>
        <v>#REF!</v>
      </c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x14ac:dyDescent="0.25">
      <c r="A856" s="4">
        <f t="shared" si="57"/>
        <v>53947</v>
      </c>
      <c r="B856" s="33" t="str">
        <f t="shared" si="58"/>
        <v>201712114597</v>
      </c>
      <c r="C856" s="4" t="str">
        <f t="shared" si="55"/>
        <v>2017121</v>
      </c>
      <c r="D856" s="4">
        <v>2017</v>
      </c>
      <c r="E856" s="4">
        <v>12</v>
      </c>
      <c r="F856" s="4">
        <v>1</v>
      </c>
      <c r="G856" s="4">
        <v>14</v>
      </c>
      <c r="H856" s="4">
        <v>59</v>
      </c>
      <c r="I856" s="4">
        <v>7</v>
      </c>
      <c r="J856" s="4">
        <v>683</v>
      </c>
      <c r="K856" s="4" t="s">
        <v>37</v>
      </c>
      <c r="L856" s="8" t="e">
        <f>IF(#REF!=#REF!,IF(K856="Stroke",IF(K857="Stroke",IF((J857-J856)&lt;0,1000+J857-J856,J857-J856),""),""),"")</f>
        <v>#REF!</v>
      </c>
      <c r="M856" s="4" t="s">
        <v>21</v>
      </c>
      <c r="N856" s="4" t="s">
        <v>27</v>
      </c>
      <c r="O856" s="4">
        <v>10</v>
      </c>
      <c r="P856" s="8" t="e">
        <f>IF(#REF!=#REF!,IF(K856="Stroke",IF(K857="Stroke",IF(#REF!=#REF!,IF(Q856=Q857,IF((J857-J856)&lt;0,1000+J857-J856-O856,J857-J856-O856),""),""),""),""),"")</f>
        <v>#REF!</v>
      </c>
      <c r="Q856" s="4">
        <v>2</v>
      </c>
      <c r="R856" s="8" t="e">
        <f>IF(#REF!&lt;&gt;#REF!,COUNTIFS($K$112:$K$1378,$K$112,#REF!,#REF!),"")</f>
        <v>#REF!</v>
      </c>
      <c r="S856" s="8" t="e">
        <f>IF(AND(#REF!&lt;&gt;#REF!,#REF!=#REF!,M856="positive",M857="negative"),1,"")</f>
        <v>#REF!</v>
      </c>
      <c r="T856" s="8" t="e">
        <f>IF(AND(#REF!=#REF!,K:K="stroke",M:M="positive",S856&lt;&gt;"1"),1,"")</f>
        <v>#REF!</v>
      </c>
      <c r="U856" s="8" t="e">
        <f>IF((AND(R856&lt;&gt;"",W856&lt;&gt;1,K:K="stroke",M:M="negative",#REF!=#REF!)),IF(W856&lt;&gt;0,"",1),"")</f>
        <v>#REF!</v>
      </c>
      <c r="V856" s="8" t="e">
        <f t="shared" si="56"/>
        <v>#REF!</v>
      </c>
      <c r="W856" s="8" t="e">
        <f>IF(#REF!&lt;&gt;#REF!,COUNTIFS($K$112:$K$1378,"up",#REF!,#REF!),"")</f>
        <v>#REF!</v>
      </c>
      <c r="X856" s="8" t="e">
        <f>IF(#REF!&lt;&gt;#REF!,COUNTIFS($K$112:$K$1378,"SRS",#REF!,#REF!),"")</f>
        <v>#REF!</v>
      </c>
      <c r="Y856" s="8" t="e">
        <f>IF(R856&lt;&gt;"",IF(R856=1,"",COUNTIFS($O$112:$O$1378,"&gt;40",#REF!,#REF!)),"")</f>
        <v>#REF!</v>
      </c>
    </row>
    <row r="857" spans="1:34" x14ac:dyDescent="0.25">
      <c r="A857" s="4">
        <f t="shared" si="57"/>
        <v>53947</v>
      </c>
      <c r="B857" s="33" t="str">
        <f t="shared" si="58"/>
        <v>201712114597</v>
      </c>
      <c r="C857" s="4" t="str">
        <f t="shared" si="55"/>
        <v>2017121</v>
      </c>
      <c r="D857" s="4">
        <v>2017</v>
      </c>
      <c r="E857" s="4">
        <v>12</v>
      </c>
      <c r="F857" s="4">
        <v>1</v>
      </c>
      <c r="G857" s="4">
        <v>14</v>
      </c>
      <c r="H857" s="4">
        <v>59</v>
      </c>
      <c r="I857" s="4">
        <v>7</v>
      </c>
      <c r="J857" s="4">
        <v>745</v>
      </c>
      <c r="K857" s="4" t="s">
        <v>37</v>
      </c>
      <c r="L857" s="8" t="e">
        <f>IF(#REF!=#REF!,IF(K857="Stroke",IF(K858="Stroke",IF((J858-J857)&lt;0,1000+J858-J857,J858-J857),""),""),"")</f>
        <v>#REF!</v>
      </c>
      <c r="M857" s="4" t="s">
        <v>21</v>
      </c>
      <c r="N857" s="4" t="s">
        <v>27</v>
      </c>
      <c r="O857" s="4">
        <v>4</v>
      </c>
      <c r="P857" s="8" t="e">
        <f>IF(#REF!=#REF!,IF(K857="Stroke",IF(K858="Stroke",IF(#REF!=#REF!,IF(Q857=Q858,IF((J858-J857)&lt;0,1000+J858-J857-O857,J858-J857-O857),""),""),""),""),"")</f>
        <v>#REF!</v>
      </c>
      <c r="Q857" s="4">
        <v>2</v>
      </c>
      <c r="R857" s="8" t="e">
        <f>IF(#REF!&lt;&gt;#REF!,COUNTIFS($K$112:$K$1378,$K$112,#REF!,#REF!),"")</f>
        <v>#REF!</v>
      </c>
      <c r="S857" s="8" t="e">
        <f>IF(AND(#REF!&lt;&gt;#REF!,#REF!=#REF!,M857="positive",M858="negative"),1,"")</f>
        <v>#REF!</v>
      </c>
      <c r="T857" s="8" t="e">
        <f>IF(AND(#REF!=#REF!,K:K="stroke",M:M="positive",S857&lt;&gt;"1"),1,"")</f>
        <v>#REF!</v>
      </c>
      <c r="U857" s="8" t="e">
        <f>IF((AND(R857&lt;&gt;"",W857&lt;&gt;1,K:K="stroke",M:M="negative",#REF!=#REF!)),IF(W857&lt;&gt;0,"",1),"")</f>
        <v>#REF!</v>
      </c>
      <c r="V857" s="8" t="e">
        <f t="shared" si="56"/>
        <v>#REF!</v>
      </c>
      <c r="W857" s="8" t="e">
        <f>IF(#REF!&lt;&gt;#REF!,COUNTIFS($K$112:$K$1378,"up",#REF!,#REF!),"")</f>
        <v>#REF!</v>
      </c>
      <c r="X857" s="8" t="e">
        <f>IF(#REF!&lt;&gt;#REF!,COUNTIFS($K$112:$K$1378,"SRS",#REF!,#REF!),"")</f>
        <v>#REF!</v>
      </c>
      <c r="Y857" s="8" t="e">
        <f>IF(R857&lt;&gt;"",IF(R857=1,"",COUNTIFS($O$112:$O$1378,"&gt;40",#REF!,#REF!)),"")</f>
        <v>#REF!</v>
      </c>
    </row>
    <row r="858" spans="1:34" x14ac:dyDescent="0.25">
      <c r="A858" s="4">
        <f t="shared" si="57"/>
        <v>53947</v>
      </c>
      <c r="B858" s="33" t="str">
        <f t="shared" si="58"/>
        <v>201712114597</v>
      </c>
      <c r="C858" s="4" t="str">
        <f t="shared" si="55"/>
        <v>2017121</v>
      </c>
      <c r="D858" s="4">
        <v>2017</v>
      </c>
      <c r="E858" s="4">
        <v>12</v>
      </c>
      <c r="F858" s="4">
        <v>1</v>
      </c>
      <c r="G858" s="4">
        <v>14</v>
      </c>
      <c r="H858" s="4">
        <v>59</v>
      </c>
      <c r="I858" s="4">
        <v>7</v>
      </c>
      <c r="J858" s="4">
        <v>772</v>
      </c>
      <c r="K858" s="4" t="s">
        <v>78</v>
      </c>
      <c r="L858" s="8" t="e">
        <f>IF(#REF!=#REF!,IF(K858="Stroke",IF(K859="Stroke",IF((J859-J858)&lt;0,1000+J859-J858,J859-J858),""),""),"")</f>
        <v>#REF!</v>
      </c>
      <c r="M858" s="4" t="s">
        <v>21</v>
      </c>
      <c r="N858" s="4" t="s">
        <v>27</v>
      </c>
      <c r="P858" s="8" t="e">
        <f>IF(#REF!=#REF!,IF(K858="Stroke",IF(K859="Stroke",IF(#REF!=#REF!,IF(Q858=Q859,IF((J859-J858)&lt;0,1000+J859-J858-O858,J859-J858-O858),""),""),""),""),"")</f>
        <v>#REF!</v>
      </c>
      <c r="R858" s="8" t="e">
        <f>IF(#REF!&lt;&gt;#REF!,COUNTIFS($K$112:$K$1378,$K$112,#REF!,#REF!),"")</f>
        <v>#REF!</v>
      </c>
      <c r="S858" s="8" t="e">
        <f>IF(AND(#REF!&lt;&gt;#REF!,#REF!=#REF!,M858="positive",M859="negative"),1,"")</f>
        <v>#REF!</v>
      </c>
      <c r="T858" s="8" t="e">
        <f>IF(AND(#REF!=#REF!,K:K="stroke",M:M="positive",S858&lt;&gt;"1"),1,"")</f>
        <v>#REF!</v>
      </c>
      <c r="U858" s="8" t="e">
        <f>IF((AND(R858&lt;&gt;"",W858&lt;&gt;1,K:K="stroke",M:M="negative",#REF!=#REF!)),IF(W858&lt;&gt;0,"",1),"")</f>
        <v>#REF!</v>
      </c>
      <c r="V858" s="8" t="e">
        <f t="shared" si="56"/>
        <v>#REF!</v>
      </c>
      <c r="W858" s="8" t="e">
        <f>IF(#REF!&lt;&gt;#REF!,COUNTIFS($K$112:$K$1378,"up",#REF!,#REF!),"")</f>
        <v>#REF!</v>
      </c>
      <c r="X858" s="8" t="e">
        <f>IF(#REF!&lt;&gt;#REF!,COUNTIFS($K$112:$K$1378,"SRS",#REF!,#REF!),"")</f>
        <v>#REF!</v>
      </c>
      <c r="Y858" s="8" t="e">
        <f>IF(R858&lt;&gt;"",IF(R858=1,"",COUNTIFS($O$112:$O$1378,"&gt;40",#REF!,#REF!)),"")</f>
        <v>#REF!</v>
      </c>
    </row>
    <row r="859" spans="1:34" x14ac:dyDescent="0.25">
      <c r="A859" s="4">
        <f t="shared" si="57"/>
        <v>53947</v>
      </c>
      <c r="B859" s="33" t="str">
        <f t="shared" si="58"/>
        <v>201712114597</v>
      </c>
      <c r="C859" s="4" t="str">
        <f t="shared" si="55"/>
        <v>2017121</v>
      </c>
      <c r="D859" s="4">
        <v>2017</v>
      </c>
      <c r="E859" s="4">
        <v>12</v>
      </c>
      <c r="F859" s="4">
        <v>1</v>
      </c>
      <c r="G859" s="4">
        <v>14</v>
      </c>
      <c r="H859" s="4">
        <v>59</v>
      </c>
      <c r="I859" s="4">
        <v>7</v>
      </c>
      <c r="J859" s="4">
        <v>789</v>
      </c>
      <c r="K859" s="4" t="s">
        <v>37</v>
      </c>
      <c r="L859" s="8" t="e">
        <f>IF(#REF!=#REF!,IF(K859="Stroke",IF(K860="Stroke",IF((J860-J859)&lt;0,1000+J860-J859,J860-J859),""),""),"")</f>
        <v>#REF!</v>
      </c>
      <c r="M859" s="4" t="s">
        <v>21</v>
      </c>
      <c r="N859" s="4" t="s">
        <v>27</v>
      </c>
      <c r="O859" s="4">
        <v>4</v>
      </c>
      <c r="P859" s="8" t="e">
        <f>IF(#REF!=#REF!,IF(K859="Stroke",IF(K860="Stroke",IF(#REF!=#REF!,IF(Q859=Q860,IF((J860-J859)&lt;0,1000+J860-J859-O859,J860-J859-O859),""),""),""),""),"")</f>
        <v>#REF!</v>
      </c>
      <c r="Q859" s="4">
        <v>2</v>
      </c>
      <c r="R859" s="8" t="e">
        <f>IF(#REF!&lt;&gt;#REF!,COUNTIFS($K$112:$K$1378,$K$112,#REF!,#REF!),"")</f>
        <v>#REF!</v>
      </c>
      <c r="S859" s="8" t="e">
        <f>IF(AND(#REF!&lt;&gt;#REF!,#REF!=#REF!,M859="positive",M860="negative"),1,"")</f>
        <v>#REF!</v>
      </c>
      <c r="T859" s="8" t="e">
        <f>IF(AND(#REF!=#REF!,K:K="stroke",M:M="positive",S859&lt;&gt;"1"),1,"")</f>
        <v>#REF!</v>
      </c>
      <c r="U859" s="8" t="e">
        <f>IF((AND(R859&lt;&gt;"",W859&lt;&gt;1,K:K="stroke",M:M="negative",#REF!=#REF!)),IF(W859&lt;&gt;0,"",1),"")</f>
        <v>#REF!</v>
      </c>
      <c r="V859" s="8" t="e">
        <f t="shared" si="56"/>
        <v>#REF!</v>
      </c>
      <c r="W859" s="8" t="e">
        <f>IF(#REF!&lt;&gt;#REF!,COUNTIFS($K$112:$K$1378,"up",#REF!,#REF!),"")</f>
        <v>#REF!</v>
      </c>
      <c r="X859" s="8" t="e">
        <f>IF(#REF!&lt;&gt;#REF!,COUNTIFS($K$112:$K$1378,"SRS",#REF!,#REF!),"")</f>
        <v>#REF!</v>
      </c>
      <c r="Y859" s="8" t="e">
        <f>IF(R859&lt;&gt;"",IF(R859=1,"",COUNTIFS($O$112:$O$1378,"&gt;40",#REF!,#REF!)),"")</f>
        <v>#REF!</v>
      </c>
    </row>
    <row r="860" spans="1:34" x14ac:dyDescent="0.25">
      <c r="A860" s="4">
        <f t="shared" si="57"/>
        <v>53947</v>
      </c>
      <c r="B860" s="33" t="str">
        <f t="shared" si="58"/>
        <v>201712114597</v>
      </c>
      <c r="C860" s="4" t="str">
        <f t="shared" si="55"/>
        <v>2017121</v>
      </c>
      <c r="D860" s="4">
        <v>2017</v>
      </c>
      <c r="E860" s="4">
        <v>12</v>
      </c>
      <c r="F860" s="4">
        <v>1</v>
      </c>
      <c r="G860" s="4">
        <v>14</v>
      </c>
      <c r="H860" s="4">
        <v>59</v>
      </c>
      <c r="I860" s="4">
        <v>7</v>
      </c>
      <c r="J860" s="4">
        <v>806</v>
      </c>
      <c r="K860" s="4" t="s">
        <v>37</v>
      </c>
      <c r="L860" s="8" t="e">
        <f>IF(#REF!=#REF!,IF(K860="Stroke",IF(K861="Stroke",IF((J861-J860)&lt;0,1000+J861-J860,J861-J860),""),""),"")</f>
        <v>#REF!</v>
      </c>
      <c r="M860" s="4" t="s">
        <v>21</v>
      </c>
      <c r="N860" s="4" t="s">
        <v>27</v>
      </c>
      <c r="O860" s="4">
        <v>2</v>
      </c>
      <c r="P860" s="8" t="e">
        <f>IF(#REF!=#REF!,IF(K860="Stroke",IF(K861="Stroke",IF(#REF!=#REF!,IF(Q860=Q861,IF((J861-J860)&lt;0,1000+J861-J860-O860,J861-J860-O860),""),""),""),""),"")</f>
        <v>#REF!</v>
      </c>
      <c r="Q860" s="4">
        <v>2</v>
      </c>
      <c r="R860" s="8" t="e">
        <f>IF(#REF!&lt;&gt;#REF!,COUNTIFS($K$112:$K$1378,$K$112,#REF!,#REF!),"")</f>
        <v>#REF!</v>
      </c>
      <c r="S860" s="8" t="e">
        <f>IF(AND(#REF!&lt;&gt;#REF!,#REF!=#REF!,M860="positive",M861="negative"),1,"")</f>
        <v>#REF!</v>
      </c>
      <c r="T860" s="8" t="e">
        <f>IF(AND(#REF!=#REF!,K:K="stroke",M:M="positive",S860&lt;&gt;"1"),1,"")</f>
        <v>#REF!</v>
      </c>
      <c r="U860" s="8" t="e">
        <f>IF((AND(R860&lt;&gt;"",W860&lt;&gt;1,K:K="stroke",M:M="negative",#REF!=#REF!)),IF(W860&lt;&gt;0,"",1),"")</f>
        <v>#REF!</v>
      </c>
      <c r="V860" s="8" t="e">
        <f t="shared" si="56"/>
        <v>#REF!</v>
      </c>
      <c r="W860" s="8" t="e">
        <f>IF(#REF!&lt;&gt;#REF!,COUNTIFS($K$112:$K$1378,"up",#REF!,#REF!),"")</f>
        <v>#REF!</v>
      </c>
      <c r="X860" s="8" t="e">
        <f>IF(#REF!&lt;&gt;#REF!,COUNTIFS($K$112:$K$1378,"SRS",#REF!,#REF!),"")</f>
        <v>#REF!</v>
      </c>
      <c r="Y860" s="8" t="e">
        <f>IF(R860&lt;&gt;"",IF(R860=1,"",COUNTIFS($O$112:$O$1378,"&gt;40",#REF!,#REF!)),"")</f>
        <v>#REF!</v>
      </c>
    </row>
    <row r="861" spans="1:34" x14ac:dyDescent="0.25">
      <c r="A861" s="4">
        <f t="shared" si="57"/>
        <v>53947</v>
      </c>
      <c r="B861" s="33" t="str">
        <f t="shared" si="58"/>
        <v>201712114597</v>
      </c>
      <c r="C861" s="4" t="str">
        <f t="shared" si="55"/>
        <v>2017121</v>
      </c>
      <c r="D861" s="4">
        <v>2017</v>
      </c>
      <c r="E861" s="4">
        <v>12</v>
      </c>
      <c r="F861" s="4">
        <v>1</v>
      </c>
      <c r="G861" s="4">
        <v>14</v>
      </c>
      <c r="H861" s="4">
        <v>59</v>
      </c>
      <c r="I861" s="4">
        <v>7</v>
      </c>
      <c r="J861" s="4">
        <v>837</v>
      </c>
      <c r="K861" s="4" t="s">
        <v>37</v>
      </c>
      <c r="L861" s="8" t="e">
        <f>IF(#REF!=#REF!,IF(K861="Stroke",IF(K862="Stroke",IF((J862-J861)&lt;0,1000+J862-J861,J862-J861),""),""),"")</f>
        <v>#REF!</v>
      </c>
      <c r="M861" s="4" t="s">
        <v>21</v>
      </c>
      <c r="N861" s="4" t="s">
        <v>27</v>
      </c>
      <c r="O861" s="4">
        <v>3</v>
      </c>
      <c r="P861" s="8" t="e">
        <f>IF(#REF!=#REF!,IF(K861="Stroke",IF(K862="Stroke",IF(#REF!=#REF!,IF(Q861=Q862,IF((J862-J861)&lt;0,1000+J862-J861-O861,J862-J861-O861),""),""),""),""),"")</f>
        <v>#REF!</v>
      </c>
      <c r="Q861" s="4">
        <v>2</v>
      </c>
      <c r="R861" s="8" t="e">
        <f>IF(#REF!&lt;&gt;#REF!,COUNTIFS($K$112:$K$1378,$K$112,#REF!,#REF!),"")</f>
        <v>#REF!</v>
      </c>
      <c r="S861" s="8" t="e">
        <f>IF(AND(#REF!&lt;&gt;#REF!,#REF!=#REF!,M861="positive",M862="negative"),1,"")</f>
        <v>#REF!</v>
      </c>
      <c r="T861" s="8" t="e">
        <f>IF(AND(#REF!=#REF!,K:K="stroke",M:M="positive",S861&lt;&gt;"1"),1,"")</f>
        <v>#REF!</v>
      </c>
      <c r="U861" s="8" t="e">
        <f>IF((AND(R861&lt;&gt;"",W861&lt;&gt;1,K:K="stroke",M:M="negative",#REF!=#REF!)),IF(W861&lt;&gt;0,"",1),"")</f>
        <v>#REF!</v>
      </c>
      <c r="V861" s="8" t="e">
        <f t="shared" si="56"/>
        <v>#REF!</v>
      </c>
      <c r="W861" s="8" t="e">
        <f>IF(#REF!&lt;&gt;#REF!,COUNTIFS($K$112:$K$1378,"up",#REF!,#REF!),"")</f>
        <v>#REF!</v>
      </c>
      <c r="X861" s="8" t="e">
        <f>IF(#REF!&lt;&gt;#REF!,COUNTIFS($K$112:$K$1378,"SRS",#REF!,#REF!),"")</f>
        <v>#REF!</v>
      </c>
      <c r="Y861" s="8" t="e">
        <f>IF(R861&lt;&gt;"",IF(R861=1,"",COUNTIFS($O$112:$O$1378,"&gt;40",#REF!,#REF!)),"")</f>
        <v>#REF!</v>
      </c>
    </row>
    <row r="862" spans="1:34" x14ac:dyDescent="0.25">
      <c r="A862" s="4">
        <f t="shared" si="57"/>
        <v>53947</v>
      </c>
      <c r="B862" s="33" t="str">
        <f t="shared" si="58"/>
        <v>201712114597</v>
      </c>
      <c r="C862" s="4" t="str">
        <f t="shared" si="55"/>
        <v>2017121</v>
      </c>
      <c r="D862" s="4">
        <v>2017</v>
      </c>
      <c r="E862" s="4">
        <v>12</v>
      </c>
      <c r="F862" s="4">
        <v>1</v>
      </c>
      <c r="G862" s="4">
        <v>14</v>
      </c>
      <c r="H862" s="4">
        <v>59</v>
      </c>
      <c r="I862" s="4">
        <v>7</v>
      </c>
      <c r="J862" s="4">
        <v>870</v>
      </c>
      <c r="K862" s="4" t="s">
        <v>37</v>
      </c>
      <c r="L862" s="8" t="e">
        <f>IF(#REF!=#REF!,IF(K862="Stroke",IF(K863="Stroke",IF((J863-J862)&lt;0,1000+J863-J862,J863-J862),""),""),"")</f>
        <v>#REF!</v>
      </c>
      <c r="M862" s="4" t="s">
        <v>21</v>
      </c>
      <c r="N862" s="4" t="s">
        <v>27</v>
      </c>
      <c r="O862" s="4">
        <v>3</v>
      </c>
      <c r="P862" s="8" t="e">
        <f>IF(#REF!=#REF!,IF(K862="Stroke",IF(K863="Stroke",IF(#REF!=#REF!,IF(Q862=Q863,IF((J863-J862)&lt;0,1000+J863-J862-O862,J863-J862-O862),""),""),""),""),"")</f>
        <v>#REF!</v>
      </c>
      <c r="Q862" s="4">
        <v>2</v>
      </c>
      <c r="R862" s="8" t="e">
        <f>IF(#REF!&lt;&gt;#REF!,COUNTIFS($K$112:$K$1378,$K$112,#REF!,#REF!),"")</f>
        <v>#REF!</v>
      </c>
      <c r="S862" s="8" t="e">
        <f>IF(AND(#REF!&lt;&gt;#REF!,#REF!=#REF!,M862="positive",M863="negative"),1,"")</f>
        <v>#REF!</v>
      </c>
      <c r="T862" s="8" t="e">
        <f>IF(AND(#REF!=#REF!,K:K="stroke",M:M="positive",S862&lt;&gt;"1"),1,"")</f>
        <v>#REF!</v>
      </c>
      <c r="U862" s="8" t="e">
        <f>IF((AND(R862&lt;&gt;"",W862&lt;&gt;1,K:K="stroke",M:M="negative",#REF!=#REF!)),IF(W862&lt;&gt;0,"",1),"")</f>
        <v>#REF!</v>
      </c>
      <c r="V862" s="8" t="e">
        <f t="shared" si="56"/>
        <v>#REF!</v>
      </c>
      <c r="W862" s="8" t="e">
        <f>IF(#REF!&lt;&gt;#REF!,COUNTIFS($K$112:$K$1378,"up",#REF!,#REF!),"")</f>
        <v>#REF!</v>
      </c>
      <c r="X862" s="8" t="e">
        <f>IF(#REF!&lt;&gt;#REF!,COUNTIFS($K$112:$K$1378,"SRS",#REF!,#REF!),"")</f>
        <v>#REF!</v>
      </c>
      <c r="Y862" s="8" t="e">
        <f>IF(R862&lt;&gt;"",IF(R862=1,"",COUNTIFS($O$112:$O$1378,"&gt;40",#REF!,#REF!)),"")</f>
        <v>#REF!</v>
      </c>
    </row>
    <row r="863" spans="1:34" x14ac:dyDescent="0.25">
      <c r="A863" s="4">
        <f t="shared" si="57"/>
        <v>53947</v>
      </c>
      <c r="B863" s="33" t="str">
        <f t="shared" si="58"/>
        <v>201712114597</v>
      </c>
      <c r="C863" s="4" t="str">
        <f t="shared" si="55"/>
        <v>2017121</v>
      </c>
      <c r="D863" s="4">
        <v>2017</v>
      </c>
      <c r="E863" s="4">
        <v>12</v>
      </c>
      <c r="F863" s="4">
        <v>1</v>
      </c>
      <c r="G863" s="4">
        <v>14</v>
      </c>
      <c r="H863" s="4">
        <v>59</v>
      </c>
      <c r="I863" s="4">
        <v>7</v>
      </c>
      <c r="J863" s="4">
        <v>899</v>
      </c>
      <c r="K863" s="4" t="s">
        <v>37</v>
      </c>
      <c r="L863" s="8" t="e">
        <f>IF(#REF!=#REF!,IF(K863="Stroke",IF(K864="Stroke",IF((J864-J863)&lt;0,1000+J864-J863,J864-J863),""),""),"")</f>
        <v>#REF!</v>
      </c>
      <c r="M863" s="4" t="s">
        <v>21</v>
      </c>
      <c r="N863" s="4" t="s">
        <v>27</v>
      </c>
      <c r="O863" s="4">
        <v>15</v>
      </c>
      <c r="P863" s="8" t="e">
        <f>IF(#REF!=#REF!,IF(K863="Stroke",IF(K864="Stroke",IF(#REF!=#REF!,IF(Q863=Q864,IF((J864-J863)&lt;0,1000+J864-J863-O863,J864-J863-O863),""),""),""),""),"")</f>
        <v>#REF!</v>
      </c>
      <c r="Q863" s="4">
        <v>2</v>
      </c>
      <c r="R863" s="8" t="e">
        <f>IF(#REF!&lt;&gt;#REF!,COUNTIFS($K$112:$K$1378,$K$112,#REF!,#REF!),"")</f>
        <v>#REF!</v>
      </c>
      <c r="S863" s="8" t="e">
        <f>IF(AND(#REF!&lt;&gt;#REF!,#REF!=#REF!,M863="positive",M864="negative"),1,"")</f>
        <v>#REF!</v>
      </c>
      <c r="T863" s="8" t="e">
        <f>IF(AND(#REF!=#REF!,K:K="stroke",M:M="positive",S863&lt;&gt;"1"),1,"")</f>
        <v>#REF!</v>
      </c>
      <c r="U863" s="8" t="e">
        <f>IF((AND(R863&lt;&gt;"",W863&lt;&gt;1,K:K="stroke",M:M="negative",#REF!=#REF!)),IF(W863&lt;&gt;0,"",1),"")</f>
        <v>#REF!</v>
      </c>
      <c r="V863" s="8" t="e">
        <f t="shared" si="56"/>
        <v>#REF!</v>
      </c>
      <c r="W863" s="8" t="e">
        <f>IF(#REF!&lt;&gt;#REF!,COUNTIFS($K$112:$K$1378,"up",#REF!,#REF!),"")</f>
        <v>#REF!</v>
      </c>
      <c r="X863" s="8" t="e">
        <f>IF(#REF!&lt;&gt;#REF!,COUNTIFS($K$112:$K$1378,"SRS",#REF!,#REF!),"")</f>
        <v>#REF!</v>
      </c>
      <c r="Y863" s="8" t="e">
        <f>IF(R863&lt;&gt;"",IF(R863=1,"",COUNTIFS($O$112:$O$1378,"&gt;40",#REF!,#REF!)),"")</f>
        <v>#REF!</v>
      </c>
    </row>
    <row r="864" spans="1:34" x14ac:dyDescent="0.25">
      <c r="A864" s="4">
        <f t="shared" si="57"/>
        <v>53947</v>
      </c>
      <c r="B864" s="33" t="str">
        <f t="shared" si="58"/>
        <v>201712114597</v>
      </c>
      <c r="C864" s="4" t="str">
        <f t="shared" si="55"/>
        <v>2017121</v>
      </c>
      <c r="D864" s="4">
        <v>2017</v>
      </c>
      <c r="E864" s="4">
        <v>12</v>
      </c>
      <c r="F864" s="4">
        <v>1</v>
      </c>
      <c r="G864" s="4">
        <v>14</v>
      </c>
      <c r="H864" s="4">
        <v>59</v>
      </c>
      <c r="I864" s="4">
        <v>7</v>
      </c>
      <c r="J864" s="4">
        <v>963</v>
      </c>
      <c r="K864" s="4" t="s">
        <v>37</v>
      </c>
      <c r="L864" s="8" t="e">
        <f>IF(#REF!=#REF!,IF(K864="Stroke",IF(K865="Stroke",IF((J865-J864)&lt;0,1000+J865-J864,J865-J864),""),""),"")</f>
        <v>#REF!</v>
      </c>
      <c r="M864" s="4" t="s">
        <v>21</v>
      </c>
      <c r="N864" s="4" t="s">
        <v>27</v>
      </c>
      <c r="O864" s="4">
        <v>7</v>
      </c>
      <c r="P864" s="8" t="e">
        <f>IF(#REF!=#REF!,IF(K864="Stroke",IF(K865="Stroke",IF(#REF!=#REF!,IF(Q864=Q865,IF((J865-J864)&lt;0,1000+J865-J864-O864,J865-J864-O864),""),""),""),""),"")</f>
        <v>#REF!</v>
      </c>
      <c r="Q864" s="4">
        <v>2</v>
      </c>
      <c r="R864" s="8" t="e">
        <f>IF(#REF!&lt;&gt;#REF!,COUNTIFS($K$112:$K$1378,$K$112,#REF!,#REF!),"")</f>
        <v>#REF!</v>
      </c>
      <c r="S864" s="8" t="e">
        <f>IF(AND(#REF!&lt;&gt;#REF!,#REF!=#REF!,M864="positive",M865="negative"),1,"")</f>
        <v>#REF!</v>
      </c>
      <c r="T864" s="8" t="e">
        <f>IF(AND(#REF!=#REF!,K:K="stroke",M:M="positive",S864&lt;&gt;"1"),1,"")</f>
        <v>#REF!</v>
      </c>
      <c r="U864" s="8" t="e">
        <f>IF((AND(R864&lt;&gt;"",W864&lt;&gt;1,K:K="stroke",M:M="negative",#REF!=#REF!)),IF(W864&lt;&gt;0,"",1),"")</f>
        <v>#REF!</v>
      </c>
      <c r="V864" s="8" t="e">
        <f t="shared" si="56"/>
        <v>#REF!</v>
      </c>
      <c r="W864" s="8" t="e">
        <f>IF(#REF!&lt;&gt;#REF!,COUNTIFS($K$112:$K$1378,"up",#REF!,#REF!),"")</f>
        <v>#REF!</v>
      </c>
      <c r="X864" s="8" t="e">
        <f>IF(#REF!&lt;&gt;#REF!,COUNTIFS($K$112:$K$1378,"SRS",#REF!,#REF!),"")</f>
        <v>#REF!</v>
      </c>
      <c r="Y864" s="8" t="e">
        <f>IF(R864&lt;&gt;"",IF(R864=1,"",COUNTIFS($O$112:$O$1378,"&gt;40",#REF!,#REF!)),"")</f>
        <v>#REF!</v>
      </c>
    </row>
    <row r="865" spans="1:34" x14ac:dyDescent="0.25">
      <c r="A865" s="4">
        <f t="shared" si="57"/>
        <v>53948</v>
      </c>
      <c r="B865" s="33" t="str">
        <f t="shared" si="58"/>
        <v>201712114598</v>
      </c>
      <c r="C865" s="4" t="str">
        <f t="shared" ref="C865:C928" si="59">CONCATENATE(D865,E865,F865)</f>
        <v>2017121</v>
      </c>
      <c r="D865" s="4">
        <v>2017</v>
      </c>
      <c r="E865" s="4">
        <v>12</v>
      </c>
      <c r="F865" s="4">
        <v>1</v>
      </c>
      <c r="G865" s="4">
        <v>14</v>
      </c>
      <c r="H865" s="4">
        <v>59</v>
      </c>
      <c r="I865" s="4">
        <v>8</v>
      </c>
      <c r="J865" s="4">
        <v>3</v>
      </c>
      <c r="K865" s="4" t="s">
        <v>37</v>
      </c>
      <c r="L865" s="8" t="e">
        <f>IF(#REF!=#REF!,IF(K865="Stroke",IF(K866="Stroke",IF((J866-J865)&lt;0,1000+J866-J865,J866-J865),""),""),"")</f>
        <v>#REF!</v>
      </c>
      <c r="M865" s="4" t="s">
        <v>21</v>
      </c>
      <c r="N865" s="4" t="s">
        <v>27</v>
      </c>
      <c r="O865" s="4">
        <v>3</v>
      </c>
      <c r="P865" s="8" t="e">
        <f>IF(#REF!=#REF!,IF(K865="Stroke",IF(K866="Stroke",IF(#REF!=#REF!,IF(Q865=Q866,IF((J866-J865)&lt;0,1000+J866-J865-O865,J866-J865-O865),""),""),""),""),"")</f>
        <v>#REF!</v>
      </c>
      <c r="Q865" s="4">
        <v>2</v>
      </c>
      <c r="R865" s="8" t="e">
        <f>IF(#REF!&lt;&gt;#REF!,COUNTIFS($K$112:$K$1378,$K$112,#REF!,#REF!),"")</f>
        <v>#REF!</v>
      </c>
      <c r="S865" s="8" t="e">
        <f>IF(AND(#REF!&lt;&gt;#REF!,#REF!=#REF!,M865="positive",M866="negative"),1,"")</f>
        <v>#REF!</v>
      </c>
      <c r="T865" s="8" t="e">
        <f>IF(AND(#REF!=#REF!,K:K="stroke",M:M="positive",S865&lt;&gt;"1"),1,"")</f>
        <v>#REF!</v>
      </c>
      <c r="U865" s="8" t="e">
        <f>IF((AND(R865&lt;&gt;"",W865&lt;&gt;1,K:K="stroke",M:M="negative",#REF!=#REF!)),IF(W865&lt;&gt;0,"",1),"")</f>
        <v>#REF!</v>
      </c>
      <c r="V865" s="8" t="e">
        <f t="shared" si="56"/>
        <v>#REF!</v>
      </c>
      <c r="W865" s="8" t="e">
        <f>IF(#REF!&lt;&gt;#REF!,COUNTIFS($K$112:$K$1378,"up",#REF!,#REF!),"")</f>
        <v>#REF!</v>
      </c>
      <c r="X865" s="8" t="e">
        <f>IF(#REF!&lt;&gt;#REF!,COUNTIFS($K$112:$K$1378,"SRS",#REF!,#REF!),"")</f>
        <v>#REF!</v>
      </c>
      <c r="Y865" s="8" t="e">
        <f>IF(R865&lt;&gt;"",IF(R865=1,"",COUNTIFS($O$112:$O$1378,"&gt;40",#REF!,#REF!)),"")</f>
        <v>#REF!</v>
      </c>
    </row>
    <row r="866" spans="1:34" x14ac:dyDescent="0.25">
      <c r="A866" s="4">
        <f t="shared" si="57"/>
        <v>53948</v>
      </c>
      <c r="B866" s="33" t="str">
        <f t="shared" si="58"/>
        <v>201712114598</v>
      </c>
      <c r="C866" s="4" t="str">
        <f t="shared" si="59"/>
        <v>2017121</v>
      </c>
      <c r="D866" s="4">
        <v>2017</v>
      </c>
      <c r="E866" s="4">
        <v>12</v>
      </c>
      <c r="F866" s="4">
        <v>1</v>
      </c>
      <c r="G866" s="4">
        <v>14</v>
      </c>
      <c r="H866" s="4">
        <v>59</v>
      </c>
      <c r="I866" s="4">
        <v>8</v>
      </c>
      <c r="J866" s="4">
        <v>38</v>
      </c>
      <c r="K866" s="4" t="s">
        <v>37</v>
      </c>
      <c r="L866" s="8" t="e">
        <f>IF(#REF!=#REF!,IF(K866="Stroke",IF(K867="Stroke",IF((J867-J866)&lt;0,1000+J867-J866,J867-J866),""),""),"")</f>
        <v>#REF!</v>
      </c>
      <c r="M866" s="4" t="s">
        <v>21</v>
      </c>
      <c r="N866" s="4" t="s">
        <v>27</v>
      </c>
      <c r="O866" s="4">
        <v>97</v>
      </c>
      <c r="P866" s="8" t="e">
        <f>IF(#REF!=#REF!,IF(K866="Stroke",IF(K867="Stroke",IF(#REF!=#REF!,IF(Q866=Q867,IF((J867-J866)&lt;0,1000+J867-J866-O866,J867-J866-O866),""),""),""),""),"")</f>
        <v>#REF!</v>
      </c>
      <c r="Q866" s="4">
        <v>2</v>
      </c>
      <c r="R866" s="8" t="e">
        <f>IF(#REF!&lt;&gt;#REF!,COUNTIFS($K$112:$K$1378,$K$112,#REF!,#REF!),"")</f>
        <v>#REF!</v>
      </c>
      <c r="S866" s="8" t="e">
        <f>IF(AND(#REF!&lt;&gt;#REF!,#REF!=#REF!,M866="positive",M867="negative"),1,"")</f>
        <v>#REF!</v>
      </c>
      <c r="T866" s="8" t="e">
        <f>IF(AND(#REF!=#REF!,K:K="stroke",M:M="positive",S866&lt;&gt;"1"),1,"")</f>
        <v>#REF!</v>
      </c>
      <c r="U866" s="8" t="e">
        <f>IF((AND(R866&lt;&gt;"",W866&lt;&gt;1,K:K="stroke",M:M="negative",#REF!=#REF!)),IF(W866&lt;&gt;0,"",1),"")</f>
        <v>#REF!</v>
      </c>
      <c r="V866" s="8" t="e">
        <f t="shared" si="56"/>
        <v>#REF!</v>
      </c>
      <c r="W866" s="8" t="e">
        <f>IF(#REF!&lt;&gt;#REF!,COUNTIFS($K$112:$K$1378,"up",#REF!,#REF!),"")</f>
        <v>#REF!</v>
      </c>
      <c r="X866" s="8" t="e">
        <f>IF(#REF!&lt;&gt;#REF!,COUNTIFS($K$112:$K$1378,"SRS",#REF!,#REF!),"")</f>
        <v>#REF!</v>
      </c>
      <c r="Y866" s="8" t="e">
        <f>IF(R866&lt;&gt;"",IF(R866=1,"",COUNTIFS($O$112:$O$1378,"&gt;40",#REF!,#REF!)),"")</f>
        <v>#REF!</v>
      </c>
    </row>
    <row r="867" spans="1:34" x14ac:dyDescent="0.25">
      <c r="A867" s="4">
        <f t="shared" si="57"/>
        <v>53948</v>
      </c>
      <c r="B867" s="33" t="str">
        <f t="shared" si="58"/>
        <v>201712114598</v>
      </c>
      <c r="C867" s="4" t="str">
        <f t="shared" si="59"/>
        <v>2017121</v>
      </c>
      <c r="D867" s="4">
        <v>2017</v>
      </c>
      <c r="E867" s="4">
        <v>12</v>
      </c>
      <c r="F867" s="4">
        <v>1</v>
      </c>
      <c r="G867" s="4">
        <v>14</v>
      </c>
      <c r="H867" s="4">
        <v>59</v>
      </c>
      <c r="I867" s="4">
        <v>8</v>
      </c>
      <c r="J867" s="4">
        <v>176</v>
      </c>
      <c r="K867" s="4" t="s">
        <v>37</v>
      </c>
      <c r="L867" s="8" t="e">
        <f>IF(#REF!=#REF!,IF(K867="Stroke",IF(K868="Stroke",IF((J868-J867)&lt;0,1000+J868-J867,J868-J867),""),""),"")</f>
        <v>#REF!</v>
      </c>
      <c r="M867" s="4" t="s">
        <v>21</v>
      </c>
      <c r="N867" s="4" t="s">
        <v>27</v>
      </c>
      <c r="O867" s="4">
        <v>45</v>
      </c>
      <c r="P867" s="8" t="e">
        <f>IF(#REF!=#REF!,IF(K867="Stroke",IF(K868="Stroke",IF(#REF!=#REF!,IF(Q867=Q868,IF((J868-J867)&lt;0,1000+J868-J867-O867,J868-J867-O867),""),""),""),""),"")</f>
        <v>#REF!</v>
      </c>
      <c r="Q867" s="4">
        <v>2</v>
      </c>
      <c r="R867" s="8" t="e">
        <f>IF(#REF!&lt;&gt;#REF!,COUNTIFS($K$112:$K$1378,$K$112,#REF!,#REF!),"")</f>
        <v>#REF!</v>
      </c>
      <c r="S867" s="8" t="e">
        <f>IF(AND(#REF!&lt;&gt;#REF!,#REF!=#REF!,M867="positive",M868="negative"),1,"")</f>
        <v>#REF!</v>
      </c>
      <c r="T867" s="8" t="e">
        <f>IF(AND(#REF!=#REF!,K:K="stroke",M:M="positive",S867&lt;&gt;"1"),1,"")</f>
        <v>#REF!</v>
      </c>
      <c r="U867" s="8" t="e">
        <f>IF((AND(R867&lt;&gt;"",W867&lt;&gt;1,K:K="stroke",M:M="negative",#REF!=#REF!)),IF(W867&lt;&gt;0,"",1),"")</f>
        <v>#REF!</v>
      </c>
      <c r="V867" s="8" t="e">
        <f t="shared" si="56"/>
        <v>#REF!</v>
      </c>
      <c r="W867" s="8" t="e">
        <f>IF(#REF!&lt;&gt;#REF!,COUNTIFS($K$112:$K$1378,"up",#REF!,#REF!),"")</f>
        <v>#REF!</v>
      </c>
      <c r="X867" s="8" t="e">
        <f>IF(#REF!&lt;&gt;#REF!,COUNTIFS($K$112:$K$1378,"SRS",#REF!,#REF!),"")</f>
        <v>#REF!</v>
      </c>
      <c r="Y867" s="8" t="e">
        <f>IF(R867&lt;&gt;"",IF(R867=1,"",COUNTIFS($O$112:$O$1378,"&gt;40",#REF!,#REF!)),"")</f>
        <v>#REF!</v>
      </c>
    </row>
    <row r="868" spans="1:34" x14ac:dyDescent="0.25">
      <c r="A868" s="4">
        <f t="shared" si="57"/>
        <v>53948</v>
      </c>
      <c r="B868" s="33" t="str">
        <f t="shared" si="58"/>
        <v>201712114598</v>
      </c>
      <c r="C868" s="4" t="str">
        <f t="shared" si="59"/>
        <v>2017121</v>
      </c>
      <c r="D868" s="4">
        <v>2017</v>
      </c>
      <c r="E868" s="4">
        <v>12</v>
      </c>
      <c r="F868" s="4">
        <v>1</v>
      </c>
      <c r="G868" s="4">
        <v>14</v>
      </c>
      <c r="H868" s="4">
        <v>59</v>
      </c>
      <c r="I868" s="4">
        <v>8</v>
      </c>
      <c r="J868" s="4">
        <v>273</v>
      </c>
      <c r="K868" s="4" t="s">
        <v>37</v>
      </c>
      <c r="L868" s="8" t="e">
        <f>IF(#REF!=#REF!,IF(K868="Stroke",IF(K869="Stroke",IF((J869-J868)&lt;0,1000+J869-J868,J869-J868),""),""),"")</f>
        <v>#REF!</v>
      </c>
      <c r="M868" s="4" t="s">
        <v>21</v>
      </c>
      <c r="N868" s="4" t="s">
        <v>27</v>
      </c>
      <c r="O868" s="4">
        <v>32</v>
      </c>
      <c r="P868" s="8" t="e">
        <f>IF(#REF!=#REF!,IF(K868="Stroke",IF(K869="Stroke",IF(#REF!=#REF!,IF(Q868=Q869,IF((J869-J868)&lt;0,1000+J869-J868-O868,J869-J868-O868),""),""),""),""),"")</f>
        <v>#REF!</v>
      </c>
      <c r="Q868" s="4">
        <v>2</v>
      </c>
      <c r="R868" s="8" t="e">
        <f>IF(#REF!&lt;&gt;#REF!,COUNTIFS($K$112:$K$1378,$K$112,#REF!,#REF!),"")</f>
        <v>#REF!</v>
      </c>
      <c r="S868" s="8" t="e">
        <f>IF(AND(#REF!&lt;&gt;#REF!,#REF!=#REF!,M868="positive",M869="negative"),1,"")</f>
        <v>#REF!</v>
      </c>
      <c r="T868" s="8" t="e">
        <f>IF(AND(#REF!=#REF!,K:K="stroke",M:M="positive",S868&lt;&gt;"1"),1,"")</f>
        <v>#REF!</v>
      </c>
      <c r="U868" s="8" t="e">
        <f>IF((AND(R868&lt;&gt;"",W868&lt;&gt;1,K:K="stroke",M:M="negative",#REF!=#REF!)),IF(W868&lt;&gt;0,"",1),"")</f>
        <v>#REF!</v>
      </c>
      <c r="V868" s="8" t="e">
        <f t="shared" si="56"/>
        <v>#REF!</v>
      </c>
      <c r="W868" s="8" t="e">
        <f>IF(#REF!&lt;&gt;#REF!,COUNTIFS($K$112:$K$1378,"up",#REF!,#REF!),"")</f>
        <v>#REF!</v>
      </c>
      <c r="X868" s="8" t="e">
        <f>IF(#REF!&lt;&gt;#REF!,COUNTIFS($K$112:$K$1378,"SRS",#REF!,#REF!),"")</f>
        <v>#REF!</v>
      </c>
      <c r="Y868" s="8" t="e">
        <f>IF(R868&lt;&gt;"",IF(R868=1,"",COUNTIFS($O$112:$O$1378,"&gt;40",#REF!,#REF!)),"")</f>
        <v>#REF!</v>
      </c>
    </row>
    <row r="869" spans="1:34" s="7" customFormat="1" x14ac:dyDescent="0.25">
      <c r="A869" s="4">
        <f t="shared" si="57"/>
        <v>53948</v>
      </c>
      <c r="B869" s="33" t="str">
        <f t="shared" si="58"/>
        <v>201712114598</v>
      </c>
      <c r="C869" s="4" t="str">
        <f t="shared" si="59"/>
        <v>2017121</v>
      </c>
      <c r="D869" s="4">
        <v>2017</v>
      </c>
      <c r="E869" s="4">
        <v>12</v>
      </c>
      <c r="F869" s="4">
        <v>1</v>
      </c>
      <c r="G869" s="4">
        <v>14</v>
      </c>
      <c r="H869" s="4">
        <v>59</v>
      </c>
      <c r="I869" s="4">
        <v>8</v>
      </c>
      <c r="J869" s="4">
        <v>284</v>
      </c>
      <c r="K869" s="4" t="s">
        <v>29</v>
      </c>
      <c r="L869" s="8" t="e">
        <f>IF(#REF!=#REF!,IF(K869="Stroke",IF(K870="Stroke",IF((J870-J869)&lt;0,1000+J870-J869,J870-J869),""),""),"")</f>
        <v>#REF!</v>
      </c>
      <c r="M869" s="4" t="s">
        <v>21</v>
      </c>
      <c r="N869" s="4" t="s">
        <v>27</v>
      </c>
      <c r="O869" s="4">
        <v>0</v>
      </c>
      <c r="P869" s="8" t="e">
        <f>IF(#REF!=#REF!,IF(K869="Stroke",IF(K870="Stroke",IF(#REF!=#REF!,IF(Q869=Q870,IF((J870-J869)&lt;0,1000+J870-J869-O869,J870-J869-O869),""),""),""),""),"")</f>
        <v>#REF!</v>
      </c>
      <c r="Q869" s="4">
        <v>2</v>
      </c>
      <c r="R869" s="8" t="e">
        <f>IF(#REF!&lt;&gt;#REF!,COUNTIFS($K$112:$K$1378,$K$112,#REF!,#REF!),"")</f>
        <v>#REF!</v>
      </c>
      <c r="S869" s="8" t="e">
        <f>IF(AND(#REF!&lt;&gt;#REF!,#REF!=#REF!,M869="positive",M870="negative"),1,"")</f>
        <v>#REF!</v>
      </c>
      <c r="T869" s="8" t="e">
        <f>IF(AND(#REF!=#REF!,K:K="stroke",M:M="positive",S869&lt;&gt;"1"),1,"")</f>
        <v>#REF!</v>
      </c>
      <c r="U869" s="8" t="e">
        <f>IF((AND(R869&lt;&gt;"",W869&lt;&gt;1,K:K="stroke",M:M="negative",#REF!=#REF!)),IF(W869&lt;&gt;0,"",1),"")</f>
        <v>#REF!</v>
      </c>
      <c r="V869" s="8" t="e">
        <f t="shared" si="56"/>
        <v>#REF!</v>
      </c>
      <c r="W869" s="8" t="e">
        <f>IF(#REF!&lt;&gt;#REF!,COUNTIFS($K$112:$K$1378,"up",#REF!,#REF!),"")</f>
        <v>#REF!</v>
      </c>
      <c r="X869" s="8" t="e">
        <f>IF(#REF!&lt;&gt;#REF!,COUNTIFS($K$112:$K$1378,"SRS",#REF!,#REF!),"")</f>
        <v>#REF!</v>
      </c>
      <c r="Y869" s="8" t="e">
        <f>IF(R869&lt;&gt;"",IF(R869=1,"",COUNTIFS($O$112:$O$1378,"&gt;40",#REF!,#REF!)),"")</f>
        <v>#REF!</v>
      </c>
      <c r="Z869" s="4"/>
      <c r="AA869" s="4"/>
      <c r="AB869" s="4"/>
      <c r="AC869" s="4"/>
      <c r="AD869" s="4"/>
      <c r="AE869" s="4"/>
      <c r="AF869" s="4"/>
      <c r="AG869" s="4"/>
      <c r="AH869" s="4"/>
    </row>
    <row r="870" spans="1:34" s="16" customFormat="1" x14ac:dyDescent="0.25">
      <c r="A870" s="7">
        <f t="shared" si="57"/>
        <v>54392</v>
      </c>
      <c r="B870" s="11" t="str">
        <f t="shared" si="58"/>
        <v>201712115632</v>
      </c>
      <c r="C870" s="7" t="str">
        <f t="shared" si="59"/>
        <v>2017121</v>
      </c>
      <c r="D870" s="7">
        <v>2017</v>
      </c>
      <c r="E870" s="7">
        <v>12</v>
      </c>
      <c r="F870" s="7">
        <v>1</v>
      </c>
      <c r="G870" s="7">
        <v>15</v>
      </c>
      <c r="H870" s="7">
        <v>6</v>
      </c>
      <c r="I870" s="7">
        <v>32</v>
      </c>
      <c r="J870" s="7">
        <v>313</v>
      </c>
      <c r="K870" s="7" t="s">
        <v>37</v>
      </c>
      <c r="L870" s="7" t="e">
        <f>IF(#REF!=#REF!,IF(K870="Stroke",IF(K871="Stroke",IF((J871-J870)&lt;0,1000+J871-J870,J871-J870),""),""),"")</f>
        <v>#REF!</v>
      </c>
      <c r="M870" s="7" t="s">
        <v>21</v>
      </c>
      <c r="N870" s="7" t="s">
        <v>27</v>
      </c>
      <c r="O870" s="7">
        <v>6</v>
      </c>
      <c r="P870" s="7" t="e">
        <f>IF(#REF!=#REF!,IF(K870="Stroke",IF(K871="Stroke",IF(#REF!=#REF!,IF(Q870=Q871,IF((J871-J870)&lt;0,1000+J871-J870-O870,J871-J870-O870),""),""),""),""),"")</f>
        <v>#REF!</v>
      </c>
      <c r="Q870" s="7">
        <v>1</v>
      </c>
      <c r="R870" s="7" t="e">
        <f>IF(#REF!&lt;&gt;#REF!,COUNTIFS($K$112:$K$1378,$K$112,#REF!,#REF!),"")</f>
        <v>#REF!</v>
      </c>
      <c r="S870" s="7" t="e">
        <f>IF(AND(#REF!&lt;&gt;#REF!,#REF!=#REF!,M870="positive",M871="negative"),1,"")</f>
        <v>#REF!</v>
      </c>
      <c r="T870" s="7" t="e">
        <f>IF(AND(#REF!=#REF!,K:K="stroke",M:M="positive",S870&lt;&gt;"1"),1,"")</f>
        <v>#REF!</v>
      </c>
      <c r="U870" s="7" t="e">
        <f>IF((AND(R870&lt;&gt;"",W870&lt;&gt;1,K:K="stroke",M:M="negative",#REF!=#REF!)),IF(W870&lt;&gt;0,"",1),"")</f>
        <v>#REF!</v>
      </c>
      <c r="V870" s="7" t="e">
        <f t="shared" si="56"/>
        <v>#REF!</v>
      </c>
      <c r="W870" s="7" t="e">
        <f>IF(#REF!&lt;&gt;#REF!,COUNTIFS($K$112:$K$1378,"up",#REF!,#REF!),"")</f>
        <v>#REF!</v>
      </c>
      <c r="X870" s="7" t="e">
        <f>IF(#REF!&lt;&gt;#REF!,COUNTIFS($K$112:$K$1378,"SRS",#REF!,#REF!),"")</f>
        <v>#REF!</v>
      </c>
      <c r="Y870" s="7" t="e">
        <f>IF(R870&lt;&gt;"",IF(R870=1,"",COUNTIFS($O$112:$O$1378,"&gt;40",#REF!,#REF!)),"")</f>
        <v>#REF!</v>
      </c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s="7" customFormat="1" x14ac:dyDescent="0.25">
      <c r="A871" s="4">
        <f t="shared" si="57"/>
        <v>54392</v>
      </c>
      <c r="B871" s="33" t="str">
        <f t="shared" si="58"/>
        <v>201712115632</v>
      </c>
      <c r="C871" s="4" t="str">
        <f t="shared" si="59"/>
        <v>2017121</v>
      </c>
      <c r="D871" s="4">
        <v>2017</v>
      </c>
      <c r="E871" s="4">
        <v>12</v>
      </c>
      <c r="F871" s="4">
        <v>1</v>
      </c>
      <c r="G871" s="4">
        <v>15</v>
      </c>
      <c r="H871" s="4">
        <v>6</v>
      </c>
      <c r="I871" s="4">
        <v>32</v>
      </c>
      <c r="J871" s="4">
        <v>341</v>
      </c>
      <c r="K871" s="4" t="s">
        <v>37</v>
      </c>
      <c r="L871" s="8" t="e">
        <f>IF(#REF!=#REF!,IF(K871="Stroke",IF(K872="Stroke",IF((J872-J871)&lt;0,1000+J872-J871,J872-J871),""),""),"")</f>
        <v>#REF!</v>
      </c>
      <c r="M871" s="4" t="s">
        <v>21</v>
      </c>
      <c r="N871" s="4" t="s">
        <v>27</v>
      </c>
      <c r="O871" s="4">
        <v>17</v>
      </c>
      <c r="P871" s="8" t="e">
        <f>IF(#REF!=#REF!,IF(K871="Stroke",IF(K872="Stroke",IF(#REF!=#REF!,IF(Q871=Q872,IF((J872-J871)&lt;0,1000+J872-J871-O871,J872-J871-O871),""),""),""),""),"")</f>
        <v>#REF!</v>
      </c>
      <c r="Q871" s="4">
        <v>1</v>
      </c>
      <c r="R871" s="8" t="e">
        <f>IF(#REF!&lt;&gt;#REF!,COUNTIFS($K$112:$K$1378,$K$112,#REF!,#REF!),"")</f>
        <v>#REF!</v>
      </c>
      <c r="S871" s="8" t="e">
        <f>IF(AND(#REF!&lt;&gt;#REF!,#REF!=#REF!,M871="positive",M872="negative"),1,"")</f>
        <v>#REF!</v>
      </c>
      <c r="T871" s="8" t="e">
        <f>IF(AND(#REF!=#REF!,K:K="stroke",M:M="positive",S871&lt;&gt;"1"),1,"")</f>
        <v>#REF!</v>
      </c>
      <c r="U871" s="8" t="e">
        <f>IF((AND(R871&lt;&gt;"",W871&lt;&gt;1,K:K="stroke",M:M="negative",#REF!=#REF!)),IF(W871&lt;&gt;0,"",1),"")</f>
        <v>#REF!</v>
      </c>
      <c r="V871" s="8" t="e">
        <f t="shared" si="56"/>
        <v>#REF!</v>
      </c>
      <c r="W871" s="8" t="e">
        <f>IF(#REF!&lt;&gt;#REF!,COUNTIFS($K$112:$K$1378,"up",#REF!,#REF!),"")</f>
        <v>#REF!</v>
      </c>
      <c r="X871" s="8" t="e">
        <f>IF(#REF!&lt;&gt;#REF!,COUNTIFS($K$112:$K$1378,"SRS",#REF!,#REF!),"")</f>
        <v>#REF!</v>
      </c>
      <c r="Y871" s="8" t="e">
        <f>IF(R871&lt;&gt;"",IF(R871=1,"",COUNTIFS($O$112:$O$1378,"&gt;40",#REF!,#REF!)),"")</f>
        <v>#REF!</v>
      </c>
      <c r="Z871" s="4" t="s">
        <v>39</v>
      </c>
      <c r="AA871" s="4"/>
      <c r="AB871" s="4"/>
      <c r="AC871" s="4"/>
      <c r="AD871" s="4"/>
      <c r="AE871" s="4"/>
      <c r="AF871" s="4"/>
      <c r="AG871" s="4"/>
      <c r="AH871" s="4"/>
    </row>
    <row r="872" spans="1:34" s="7" customFormat="1" x14ac:dyDescent="0.25">
      <c r="A872" s="4">
        <f t="shared" si="57"/>
        <v>54392</v>
      </c>
      <c r="B872" s="33" t="str">
        <f t="shared" si="58"/>
        <v>201712115632</v>
      </c>
      <c r="C872" s="4" t="str">
        <f t="shared" si="59"/>
        <v>2017121</v>
      </c>
      <c r="D872" s="4">
        <v>2017</v>
      </c>
      <c r="E872" s="4">
        <v>12</v>
      </c>
      <c r="F872" s="4">
        <v>1</v>
      </c>
      <c r="G872" s="4">
        <v>15</v>
      </c>
      <c r="H872" s="4">
        <v>6</v>
      </c>
      <c r="I872" s="4">
        <v>32</v>
      </c>
      <c r="J872" s="4">
        <v>404</v>
      </c>
      <c r="K872" s="4" t="s">
        <v>37</v>
      </c>
      <c r="L872" s="8" t="e">
        <f>IF(#REF!=#REF!,IF(K872="Stroke",IF(K873="Stroke",IF((J873-J872)&lt;0,1000+J873-J872,J873-J872),""),""),"")</f>
        <v>#REF!</v>
      </c>
      <c r="M872" s="4" t="s">
        <v>21</v>
      </c>
      <c r="N872" s="4" t="s">
        <v>27</v>
      </c>
      <c r="O872" s="4">
        <v>5</v>
      </c>
      <c r="P872" s="8" t="e">
        <f>IF(#REF!=#REF!,IF(K872="Stroke",IF(K873="Stroke",IF(#REF!=#REF!,IF(Q872=Q873,IF((J873-J872)&lt;0,1000+J873-J872-O872,J873-J872-O872),""),""),""),""),"")</f>
        <v>#REF!</v>
      </c>
      <c r="Q872" s="4">
        <v>1</v>
      </c>
      <c r="R872" s="8" t="e">
        <f>IF(#REF!&lt;&gt;#REF!,COUNTIFS($K$112:$K$1378,$K$112,#REF!,#REF!),"")</f>
        <v>#REF!</v>
      </c>
      <c r="S872" s="8" t="e">
        <f>IF(AND(#REF!&lt;&gt;#REF!,#REF!=#REF!,M872="positive",M873="negative"),1,"")</f>
        <v>#REF!</v>
      </c>
      <c r="T872" s="8" t="e">
        <f>IF(AND(#REF!=#REF!,K:K="stroke",M:M="positive",S872&lt;&gt;"1"),1,"")</f>
        <v>#REF!</v>
      </c>
      <c r="U872" s="8" t="e">
        <f>IF((AND(R872&lt;&gt;"",W872&lt;&gt;1,K:K="stroke",M:M="negative",#REF!=#REF!)),IF(W872&lt;&gt;0,"",1),"")</f>
        <v>#REF!</v>
      </c>
      <c r="V872" s="8" t="e">
        <f t="shared" si="56"/>
        <v>#REF!</v>
      </c>
      <c r="W872" s="8" t="e">
        <f>IF(#REF!&lt;&gt;#REF!,COUNTIFS($K$112:$K$1378,"up",#REF!,#REF!),"")</f>
        <v>#REF!</v>
      </c>
      <c r="X872" s="8" t="e">
        <f>IF(#REF!&lt;&gt;#REF!,COUNTIFS($K$112:$K$1378,"SRS",#REF!,#REF!),"")</f>
        <v>#REF!</v>
      </c>
      <c r="Y872" s="8" t="e">
        <f>IF(R872&lt;&gt;"",IF(R872=1,"",COUNTIFS($O$112:$O$1378,"&gt;40",#REF!,#REF!)),"")</f>
        <v>#REF!</v>
      </c>
      <c r="Z872" s="4"/>
      <c r="AA872" s="4"/>
      <c r="AB872" s="4"/>
      <c r="AC872" s="4"/>
      <c r="AD872" s="4"/>
      <c r="AE872" s="4"/>
      <c r="AF872" s="4"/>
      <c r="AG872" s="4"/>
      <c r="AH872" s="4"/>
    </row>
    <row r="873" spans="1:34" x14ac:dyDescent="0.25">
      <c r="A873" s="4">
        <f t="shared" si="57"/>
        <v>54392</v>
      </c>
      <c r="B873" s="33" t="str">
        <f t="shared" si="58"/>
        <v>201712115632</v>
      </c>
      <c r="C873" s="4" t="str">
        <f t="shared" si="59"/>
        <v>2017121</v>
      </c>
      <c r="D873" s="4">
        <v>2017</v>
      </c>
      <c r="E873" s="4">
        <v>12</v>
      </c>
      <c r="F873" s="4">
        <v>1</v>
      </c>
      <c r="G873" s="4">
        <v>15</v>
      </c>
      <c r="H873" s="4">
        <v>6</v>
      </c>
      <c r="I873" s="4">
        <v>32</v>
      </c>
      <c r="J873" s="4">
        <v>466</v>
      </c>
      <c r="K873" s="4" t="s">
        <v>78</v>
      </c>
      <c r="L873" s="8" t="e">
        <f>IF(#REF!=#REF!,IF(K873="Stroke",IF(K874="Stroke",IF((J874-J873)&lt;0,1000+J874-J873,J874-J873),""),""),"")</f>
        <v>#REF!</v>
      </c>
      <c r="M873" s="4" t="s">
        <v>21</v>
      </c>
      <c r="N873" s="4" t="s">
        <v>27</v>
      </c>
      <c r="P873" s="8" t="e">
        <f>IF(#REF!=#REF!,IF(K873="Stroke",IF(K874="Stroke",IF(#REF!=#REF!,IF(Q873=Q874,IF((J874-J873)&lt;0,1000+J874-J873-O873,J874-J873-O873),""),""),""),""),"")</f>
        <v>#REF!</v>
      </c>
      <c r="R873" s="8" t="e">
        <f>IF(#REF!&lt;&gt;#REF!,COUNTIFS($K$112:$K$1378,$K$112,#REF!,#REF!),"")</f>
        <v>#REF!</v>
      </c>
      <c r="S873" s="8" t="e">
        <f>IF(AND(#REF!&lt;&gt;#REF!,#REF!=#REF!,M873="positive",M874="negative"),1,"")</f>
        <v>#REF!</v>
      </c>
      <c r="T873" s="8" t="e">
        <f>IF(AND(#REF!=#REF!,K:K="stroke",M:M="positive",S873&lt;&gt;"1"),1,"")</f>
        <v>#REF!</v>
      </c>
      <c r="U873" s="8" t="e">
        <f>IF((AND(R873&lt;&gt;"",W873&lt;&gt;1,K:K="stroke",M:M="negative",#REF!=#REF!)),IF(W873&lt;&gt;0,"",1),"")</f>
        <v>#REF!</v>
      </c>
      <c r="V873" s="8" t="e">
        <f t="shared" si="56"/>
        <v>#REF!</v>
      </c>
      <c r="W873" s="8" t="e">
        <f>IF(#REF!&lt;&gt;#REF!,COUNTIFS($K$112:$K$1378,"up",#REF!,#REF!),"")</f>
        <v>#REF!</v>
      </c>
      <c r="X873" s="8" t="e">
        <f>IF(#REF!&lt;&gt;#REF!,COUNTIFS($K$112:$K$1378,"SRS",#REF!,#REF!),"")</f>
        <v>#REF!</v>
      </c>
      <c r="Y873" s="8" t="e">
        <f>IF(R873&lt;&gt;"",IF(R873=1,"",COUNTIFS($O$112:$O$1378,"&gt;40",#REF!,#REF!)),"")</f>
        <v>#REF!</v>
      </c>
    </row>
    <row r="874" spans="1:34" x14ac:dyDescent="0.25">
      <c r="A874" s="7">
        <f t="shared" si="57"/>
        <v>54414</v>
      </c>
      <c r="B874" s="11" t="str">
        <f t="shared" si="58"/>
        <v>201712115654</v>
      </c>
      <c r="C874" s="7" t="str">
        <f t="shared" si="59"/>
        <v>2017121</v>
      </c>
      <c r="D874" s="7">
        <v>2017</v>
      </c>
      <c r="E874" s="7">
        <v>12</v>
      </c>
      <c r="F874" s="7">
        <v>1</v>
      </c>
      <c r="G874" s="7">
        <v>15</v>
      </c>
      <c r="H874" s="7">
        <v>6</v>
      </c>
      <c r="I874" s="7">
        <v>54</v>
      </c>
      <c r="J874" s="7">
        <v>172</v>
      </c>
      <c r="K874" s="7" t="s">
        <v>37</v>
      </c>
      <c r="L874" s="7" t="e">
        <f>IF(#REF!=#REF!,IF(K874="Stroke",IF(K875="Stroke",IF((J875-J874)&lt;0,1000+J875-J874,J875-J874),""),""),"")</f>
        <v>#REF!</v>
      </c>
      <c r="M874" s="7" t="s">
        <v>21</v>
      </c>
      <c r="N874" s="7" t="s">
        <v>27</v>
      </c>
      <c r="O874" s="7">
        <v>6</v>
      </c>
      <c r="P874" s="7" t="e">
        <f>IF(#REF!=#REF!,IF(K874="Stroke",IF(K875="Stroke",IF(#REF!=#REF!,IF(Q874=Q875,IF((J875-J874)&lt;0,1000+J875-J874-O874,J875-J874-O874),""),""),""),""),"")</f>
        <v>#REF!</v>
      </c>
      <c r="Q874" s="7">
        <v>1</v>
      </c>
      <c r="R874" s="7" t="e">
        <f>IF(#REF!&lt;&gt;#REF!,COUNTIFS($K$112:$K$1378,$K$112,#REF!,#REF!),"")</f>
        <v>#REF!</v>
      </c>
      <c r="S874" s="7" t="e">
        <f>IF(AND(#REF!&lt;&gt;#REF!,#REF!=#REF!,M874="positive",M875="negative"),1,"")</f>
        <v>#REF!</v>
      </c>
      <c r="T874" s="7" t="e">
        <f>IF(AND(#REF!=#REF!,K:K="stroke",M:M="positive",S874&lt;&gt;"1"),1,"")</f>
        <v>#REF!</v>
      </c>
      <c r="U874" s="7" t="e">
        <f>IF((AND(R874&lt;&gt;"",W874&lt;&gt;1,K:K="stroke",M:M="negative",#REF!=#REF!)),IF(W874&lt;&gt;0,"",1),"")</f>
        <v>#REF!</v>
      </c>
      <c r="V874" s="7" t="e">
        <f t="shared" si="56"/>
        <v>#REF!</v>
      </c>
      <c r="W874" s="7" t="e">
        <f>IF(#REF!&lt;&gt;#REF!,COUNTIFS($K$112:$K$1378,"up",#REF!,#REF!),"")</f>
        <v>#REF!</v>
      </c>
      <c r="X874" s="7" t="e">
        <f>IF(#REF!&lt;&gt;#REF!,COUNTIFS($K$112:$K$1378,"SRS",#REF!,#REF!),"")</f>
        <v>#REF!</v>
      </c>
      <c r="Y874" s="7" t="e">
        <f>IF(R874&lt;&gt;"",IF(R874=1,"",COUNTIFS($O$112:$O$1378,"&gt;40",#REF!,#REF!)),"")</f>
        <v>#REF!</v>
      </c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x14ac:dyDescent="0.25">
      <c r="A875" s="4">
        <f t="shared" si="57"/>
        <v>54414</v>
      </c>
      <c r="B875" s="33" t="str">
        <f t="shared" si="58"/>
        <v>201712115654</v>
      </c>
      <c r="C875" s="4" t="str">
        <f t="shared" si="59"/>
        <v>2017121</v>
      </c>
      <c r="D875" s="4">
        <v>2017</v>
      </c>
      <c r="E875" s="4">
        <v>12</v>
      </c>
      <c r="F875" s="4">
        <v>1</v>
      </c>
      <c r="G875" s="4">
        <v>15</v>
      </c>
      <c r="H875" s="4">
        <v>6</v>
      </c>
      <c r="I875" s="4">
        <v>54</v>
      </c>
      <c r="J875" s="4">
        <v>189</v>
      </c>
      <c r="K875" s="4" t="s">
        <v>37</v>
      </c>
      <c r="L875" s="8" t="e">
        <f>IF(#REF!=#REF!,IF(K875="Stroke",IF(K876="Stroke",IF((J876-J875)&lt;0,1000+J876-J875,J876-J875),""),""),"")</f>
        <v>#REF!</v>
      </c>
      <c r="M875" s="4" t="s">
        <v>21</v>
      </c>
      <c r="N875" s="4" t="s">
        <v>27</v>
      </c>
      <c r="O875" s="4">
        <v>1</v>
      </c>
      <c r="P875" s="8" t="e">
        <f>IF(#REF!=#REF!,IF(K875="Stroke",IF(K876="Stroke",IF(#REF!=#REF!,IF(Q875=Q876,IF((J876-J875)&lt;0,1000+J876-J875-O875,J876-J875-O875),""),""),""),""),"")</f>
        <v>#REF!</v>
      </c>
      <c r="Q875" s="4">
        <v>1</v>
      </c>
      <c r="R875" s="8" t="e">
        <f>IF(#REF!&lt;&gt;#REF!,COUNTIFS($K$112:$K$1378,$K$112,#REF!,#REF!),"")</f>
        <v>#REF!</v>
      </c>
      <c r="S875" s="8" t="e">
        <f>IF(AND(#REF!&lt;&gt;#REF!,#REF!=#REF!,M875="positive",M876="negative"),1,"")</f>
        <v>#REF!</v>
      </c>
      <c r="T875" s="8" t="e">
        <f>IF(AND(#REF!=#REF!,K:K="stroke",M:M="positive",S875&lt;&gt;"1"),1,"")</f>
        <v>#REF!</v>
      </c>
      <c r="U875" s="8" t="e">
        <f>IF((AND(R875&lt;&gt;"",W875&lt;&gt;1,K:K="stroke",M:M="negative",#REF!=#REF!)),IF(W875&lt;&gt;0,"",1),"")</f>
        <v>#REF!</v>
      </c>
      <c r="V875" s="8" t="e">
        <f t="shared" si="56"/>
        <v>#REF!</v>
      </c>
      <c r="W875" s="8" t="e">
        <f>IF(#REF!&lt;&gt;#REF!,COUNTIFS($K$112:$K$1378,"up",#REF!,#REF!),"")</f>
        <v>#REF!</v>
      </c>
      <c r="X875" s="8" t="e">
        <f>IF(#REF!&lt;&gt;#REF!,COUNTIFS($K$112:$K$1378,"SRS",#REF!,#REF!),"")</f>
        <v>#REF!</v>
      </c>
      <c r="Y875" s="8" t="e">
        <f>IF(R875&lt;&gt;"",IF(R875=1,"",COUNTIFS($O$112:$O$1378,"&gt;40",#REF!,#REF!)),"")</f>
        <v>#REF!</v>
      </c>
    </row>
    <row r="876" spans="1:34" x14ac:dyDescent="0.25">
      <c r="A876" s="4">
        <f t="shared" si="57"/>
        <v>54414</v>
      </c>
      <c r="B876" s="33" t="str">
        <f t="shared" si="58"/>
        <v>201712115654</v>
      </c>
      <c r="C876" s="4" t="str">
        <f t="shared" si="59"/>
        <v>2017121</v>
      </c>
      <c r="D876" s="4">
        <v>2017</v>
      </c>
      <c r="E876" s="4">
        <v>12</v>
      </c>
      <c r="F876" s="4">
        <v>1</v>
      </c>
      <c r="G876" s="4">
        <v>15</v>
      </c>
      <c r="H876" s="4">
        <v>6</v>
      </c>
      <c r="I876" s="4">
        <v>54</v>
      </c>
      <c r="J876" s="4">
        <v>201</v>
      </c>
      <c r="K876" s="4" t="s">
        <v>37</v>
      </c>
      <c r="L876" s="8" t="e">
        <f>IF(#REF!=#REF!,IF(K876="Stroke",IF(K877="Stroke",IF((J877-J876)&lt;0,1000+J877-J876,J877-J876),""),""),"")</f>
        <v>#REF!</v>
      </c>
      <c r="M876" s="4" t="s">
        <v>21</v>
      </c>
      <c r="N876" s="4" t="s">
        <v>27</v>
      </c>
      <c r="O876" s="4">
        <v>2</v>
      </c>
      <c r="P876" s="8" t="e">
        <f>IF(#REF!=#REF!,IF(K876="Stroke",IF(K877="Stroke",IF(#REF!=#REF!,IF(Q876=Q877,IF((J877-J876)&lt;0,1000+J877-J876-O876,J877-J876-O876),""),""),""),""),"")</f>
        <v>#REF!</v>
      </c>
      <c r="Q876" s="4">
        <v>1</v>
      </c>
      <c r="R876" s="8" t="e">
        <f>IF(#REF!&lt;&gt;#REF!,COUNTIFS($K$112:$K$1378,$K$112,#REF!,#REF!),"")</f>
        <v>#REF!</v>
      </c>
      <c r="S876" s="8" t="e">
        <f>IF(AND(#REF!&lt;&gt;#REF!,#REF!=#REF!,M876="positive",M877="negative"),1,"")</f>
        <v>#REF!</v>
      </c>
      <c r="T876" s="8" t="e">
        <f>IF(AND(#REF!=#REF!,K:K="stroke",M:M="positive",S876&lt;&gt;"1"),1,"")</f>
        <v>#REF!</v>
      </c>
      <c r="U876" s="8" t="e">
        <f>IF((AND(R876&lt;&gt;"",W876&lt;&gt;1,K:K="stroke",M:M="negative",#REF!=#REF!)),IF(W876&lt;&gt;0,"",1),"")</f>
        <v>#REF!</v>
      </c>
      <c r="V876" s="8" t="e">
        <f t="shared" si="56"/>
        <v>#REF!</v>
      </c>
      <c r="W876" s="8" t="e">
        <f>IF(#REF!&lt;&gt;#REF!,COUNTIFS($K$112:$K$1378,"up",#REF!,#REF!),"")</f>
        <v>#REF!</v>
      </c>
      <c r="X876" s="8" t="e">
        <f>IF(#REF!&lt;&gt;#REF!,COUNTIFS($K$112:$K$1378,"SRS",#REF!,#REF!),"")</f>
        <v>#REF!</v>
      </c>
      <c r="Y876" s="8" t="e">
        <f>IF(R876&lt;&gt;"",IF(R876=1,"",COUNTIFS($O$112:$O$1378,"&gt;40",#REF!,#REF!)),"")</f>
        <v>#REF!</v>
      </c>
    </row>
    <row r="877" spans="1:34" x14ac:dyDescent="0.25">
      <c r="A877" s="4">
        <f t="shared" si="57"/>
        <v>54414</v>
      </c>
      <c r="B877" s="33" t="str">
        <f t="shared" si="58"/>
        <v>201712115654</v>
      </c>
      <c r="C877" s="4" t="str">
        <f t="shared" si="59"/>
        <v>2017121</v>
      </c>
      <c r="D877" s="4">
        <v>2017</v>
      </c>
      <c r="E877" s="4">
        <v>12</v>
      </c>
      <c r="F877" s="4">
        <v>1</v>
      </c>
      <c r="G877" s="4">
        <v>15</v>
      </c>
      <c r="H877" s="4">
        <v>6</v>
      </c>
      <c r="I877" s="4">
        <v>54</v>
      </c>
      <c r="J877" s="4">
        <v>220</v>
      </c>
      <c r="K877" s="4" t="s">
        <v>37</v>
      </c>
      <c r="L877" s="8" t="e">
        <f>IF(#REF!=#REF!,IF(K877="Stroke",IF(K878="Stroke",IF((J878-J877)&lt;0,1000+J878-J877,J878-J877),""),""),"")</f>
        <v>#REF!</v>
      </c>
      <c r="M877" s="4" t="s">
        <v>21</v>
      </c>
      <c r="N877" s="4" t="s">
        <v>27</v>
      </c>
      <c r="O877" s="4">
        <v>213</v>
      </c>
      <c r="P877" s="8" t="e">
        <f>IF(#REF!=#REF!,IF(K877="Stroke",IF(K878="Stroke",IF(#REF!=#REF!,IF(Q877=Q878,IF((J878-J877)&lt;0,1000+J878-J877-O877,J878-J877-O877),""),""),""),""),"")</f>
        <v>#REF!</v>
      </c>
      <c r="Q877" s="4">
        <v>1</v>
      </c>
      <c r="R877" s="8" t="e">
        <f>IF(#REF!&lt;&gt;#REF!,COUNTIFS($K$112:$K$1378,$K$112,#REF!,#REF!),"")</f>
        <v>#REF!</v>
      </c>
      <c r="S877" s="8" t="e">
        <f>IF(AND(#REF!&lt;&gt;#REF!,#REF!=#REF!,M877="positive",M878="negative"),1,"")</f>
        <v>#REF!</v>
      </c>
      <c r="T877" s="8" t="e">
        <f>IF(AND(#REF!=#REF!,K:K="stroke",M:M="positive",S877&lt;&gt;"1"),1,"")</f>
        <v>#REF!</v>
      </c>
      <c r="U877" s="8" t="e">
        <f>IF((AND(R877&lt;&gt;"",W877&lt;&gt;1,K:K="stroke",M:M="negative",#REF!=#REF!)),IF(W877&lt;&gt;0,"",1),"")</f>
        <v>#REF!</v>
      </c>
      <c r="V877" s="8" t="e">
        <f t="shared" si="56"/>
        <v>#REF!</v>
      </c>
      <c r="W877" s="8" t="e">
        <f>IF(#REF!&lt;&gt;#REF!,COUNTIFS($K$112:$K$1378,"up",#REF!,#REF!),"")</f>
        <v>#REF!</v>
      </c>
      <c r="X877" s="8" t="e">
        <f>IF(#REF!&lt;&gt;#REF!,COUNTIFS($K$112:$K$1378,"SRS",#REF!,#REF!),"")</f>
        <v>#REF!</v>
      </c>
      <c r="Y877" s="8" t="e">
        <f>IF(R877&lt;&gt;"",IF(R877=1,"",COUNTIFS($O$112:$O$1378,"&gt;40",#REF!,#REF!)),"")</f>
        <v>#REF!</v>
      </c>
    </row>
    <row r="878" spans="1:34" x14ac:dyDescent="0.25">
      <c r="A878" s="7">
        <f t="shared" si="57"/>
        <v>56339</v>
      </c>
      <c r="B878" s="11" t="str">
        <f t="shared" si="58"/>
        <v>2017121153859</v>
      </c>
      <c r="C878" s="7" t="str">
        <f t="shared" si="59"/>
        <v>2017121</v>
      </c>
      <c r="D878" s="7">
        <v>2017</v>
      </c>
      <c r="E878" s="7">
        <v>12</v>
      </c>
      <c r="F878" s="7">
        <v>1</v>
      </c>
      <c r="G878" s="7">
        <v>15</v>
      </c>
      <c r="H878" s="7">
        <v>38</v>
      </c>
      <c r="I878" s="7">
        <v>59</v>
      </c>
      <c r="J878" s="7">
        <v>835</v>
      </c>
      <c r="K878" s="7" t="s">
        <v>78</v>
      </c>
      <c r="L878" s="7" t="e">
        <f>IF(#REF!=#REF!,IF(K878="Stroke",IF(K879="Stroke",IF((J879-J878)&lt;0,1000+J879-J878,J879-J878),""),""),"")</f>
        <v>#REF!</v>
      </c>
      <c r="M878" s="7" t="s">
        <v>21</v>
      </c>
      <c r="N878" s="7" t="s">
        <v>27</v>
      </c>
      <c r="O878" s="7"/>
      <c r="P878" s="7" t="e">
        <f>IF(#REF!=#REF!,IF(K878="Stroke",IF(K879="Stroke",IF(#REF!=#REF!,IF(Q878=Q879,IF((J879-J878)&lt;0,1000+J879-J878-O878,J879-J878-O878),""),""),""),""),"")</f>
        <v>#REF!</v>
      </c>
      <c r="Q878" s="7"/>
      <c r="R878" s="7" t="e">
        <f>IF(#REF!&lt;&gt;#REF!,COUNTIFS($K$112:$K$1378,$K$112,#REF!,#REF!),"")</f>
        <v>#REF!</v>
      </c>
      <c r="S878" s="7" t="e">
        <f>IF(AND(#REF!&lt;&gt;#REF!,#REF!=#REF!,M878="positive",M879="negative"),1,"")</f>
        <v>#REF!</v>
      </c>
      <c r="T878" s="7" t="e">
        <f>IF(AND(#REF!=#REF!,K:K="stroke",M:M="positive",S878&lt;&gt;"1"),1,"")</f>
        <v>#REF!</v>
      </c>
      <c r="U878" s="7" t="e">
        <f>IF((AND(R878&lt;&gt;"",W878&lt;&gt;1,K:K="stroke",M:M="negative",#REF!=#REF!)),IF(W878&lt;&gt;0,"",1),"")</f>
        <v>#REF!</v>
      </c>
      <c r="V878" s="7" t="e">
        <f t="shared" ref="V878:V941" si="60">IF(R878="","",(SUM(S878:U878)+W878))</f>
        <v>#REF!</v>
      </c>
      <c r="W878" s="7" t="e">
        <f>IF(#REF!&lt;&gt;#REF!,COUNTIFS($K$112:$K$1378,"up",#REF!,#REF!),"")</f>
        <v>#REF!</v>
      </c>
      <c r="X878" s="7" t="e">
        <f>IF(#REF!&lt;&gt;#REF!,COUNTIFS($K$112:$K$1378,"SRS",#REF!,#REF!),"")</f>
        <v>#REF!</v>
      </c>
      <c r="Y878" s="7" t="e">
        <f>IF(R878&lt;&gt;"",IF(R878=1,"",COUNTIFS($O$112:$O$1378,"&gt;40",#REF!,#REF!)),"")</f>
        <v>#REF!</v>
      </c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x14ac:dyDescent="0.25">
      <c r="A879" s="16">
        <f t="shared" si="57"/>
        <v>56339</v>
      </c>
      <c r="B879" s="18" t="str">
        <f t="shared" si="58"/>
        <v>2017121153859</v>
      </c>
      <c r="C879" s="16" t="str">
        <f t="shared" si="59"/>
        <v>2017121</v>
      </c>
      <c r="D879" s="16">
        <v>2017</v>
      </c>
      <c r="E879" s="16">
        <v>12</v>
      </c>
      <c r="F879" s="16">
        <v>1</v>
      </c>
      <c r="G879" s="16">
        <v>15</v>
      </c>
      <c r="H879" s="16">
        <v>38</v>
      </c>
      <c r="I879" s="16">
        <v>59</v>
      </c>
      <c r="J879" s="16">
        <v>963</v>
      </c>
      <c r="K879" s="16" t="s">
        <v>37</v>
      </c>
      <c r="L879" s="8" t="e">
        <f>IF(#REF!=#REF!,IF(K879="Stroke",IF(K880="Stroke",IF((J880-J879)&lt;0,1000+J880-J879,J880-J879),""),""),"")</f>
        <v>#REF!</v>
      </c>
      <c r="M879" s="16" t="s">
        <v>21</v>
      </c>
      <c r="N879" s="16" t="s">
        <v>27</v>
      </c>
      <c r="O879" s="16">
        <v>9</v>
      </c>
      <c r="P879" s="8" t="e">
        <f>IF(#REF!=#REF!,IF(K879="Stroke",IF(K880="Stroke",IF(#REF!=#REF!,IF(Q879=Q880,IF((J880-J879)&lt;0,1000+J880-J879-O879,J880-J879-O879),""),""),""),""),"")</f>
        <v>#REF!</v>
      </c>
      <c r="Q879" s="16">
        <v>1</v>
      </c>
      <c r="R879" s="8" t="e">
        <f>IF(#REF!&lt;&gt;#REF!,COUNTIFS($K$112:$K$1378,$K$112,#REF!,#REF!),"")</f>
        <v>#REF!</v>
      </c>
      <c r="S879" s="8" t="e">
        <f>IF(AND(#REF!&lt;&gt;#REF!,#REF!=#REF!,M879="positive",M880="negative"),1,"")</f>
        <v>#REF!</v>
      </c>
      <c r="T879" s="8" t="e">
        <f>IF(AND(#REF!=#REF!,K:K="stroke",M:M="positive",S879&lt;&gt;"1"),1,"")</f>
        <v>#REF!</v>
      </c>
      <c r="U879" s="8" t="e">
        <f>IF((AND(R879&lt;&gt;"",W879&lt;&gt;1,K:K="stroke",M:M="negative",#REF!=#REF!)),IF(W879&lt;&gt;0,"",1),"")</f>
        <v>#REF!</v>
      </c>
      <c r="V879" s="8" t="e">
        <f t="shared" si="60"/>
        <v>#REF!</v>
      </c>
      <c r="W879" s="8" t="e">
        <f>IF(#REF!&lt;&gt;#REF!,COUNTIFS($K$112:$K$1378,"up",#REF!,#REF!),"")</f>
        <v>#REF!</v>
      </c>
      <c r="X879" s="8" t="e">
        <f>IF(#REF!&lt;&gt;#REF!,COUNTIFS($K$112:$K$1378,"SRS",#REF!,#REF!),"")</f>
        <v>#REF!</v>
      </c>
      <c r="Y879" s="8" t="e">
        <f>IF(R879&lt;&gt;"",IF(R879=1,"",COUNTIFS($O$112:$O$1378,"&gt;40",#REF!,#REF!)),"")</f>
        <v>#REF!</v>
      </c>
      <c r="Z879" s="16"/>
      <c r="AA879" s="16"/>
      <c r="AB879" s="16"/>
      <c r="AC879" s="16"/>
      <c r="AD879" s="16"/>
      <c r="AE879" s="16"/>
      <c r="AF879" s="16"/>
      <c r="AG879" s="16"/>
      <c r="AH879" s="16"/>
    </row>
    <row r="880" spans="1:34" x14ac:dyDescent="0.25">
      <c r="A880" s="7">
        <f t="shared" si="57"/>
        <v>56413</v>
      </c>
      <c r="B880" s="11" t="str">
        <f t="shared" si="58"/>
        <v>2017121154013</v>
      </c>
      <c r="C880" s="7" t="str">
        <f t="shared" si="59"/>
        <v>2017121</v>
      </c>
      <c r="D880" s="7">
        <v>2017</v>
      </c>
      <c r="E880" s="7">
        <v>12</v>
      </c>
      <c r="F880" s="7">
        <v>1</v>
      </c>
      <c r="G880" s="7">
        <v>15</v>
      </c>
      <c r="H880" s="7">
        <v>40</v>
      </c>
      <c r="I880" s="7">
        <v>13</v>
      </c>
      <c r="J880" s="7">
        <v>75</v>
      </c>
      <c r="K880" s="7" t="s">
        <v>37</v>
      </c>
      <c r="L880" s="7" t="e">
        <f>IF(#REF!=#REF!,IF(K880="Stroke",IF(K881="Stroke",IF((J881-J880)&lt;0,1000+J881-J880,J881-J880),""),""),"")</f>
        <v>#REF!</v>
      </c>
      <c r="M880" s="7" t="s">
        <v>20</v>
      </c>
      <c r="N880" s="7" t="s">
        <v>27</v>
      </c>
      <c r="O880" s="7">
        <v>3</v>
      </c>
      <c r="P880" s="7" t="e">
        <f>IF(#REF!=#REF!,IF(K880="Stroke",IF(K881="Stroke",IF(#REF!=#REF!,IF(Q880=Q881,IF((J881-J880)&lt;0,1000+J881-J880-O880,J881-J880-O880),""),""),""),""),"")</f>
        <v>#REF!</v>
      </c>
      <c r="Q880" s="7">
        <v>1</v>
      </c>
      <c r="R880" s="7" t="e">
        <f>IF(#REF!&lt;&gt;#REF!,COUNTIFS($K$112:$K$1378,$K$112,#REF!,#REF!),"")</f>
        <v>#REF!</v>
      </c>
      <c r="S880" s="7" t="e">
        <f>IF(AND(#REF!&lt;&gt;#REF!,#REF!=#REF!,M880="positive",M881="negative"),1,"")</f>
        <v>#REF!</v>
      </c>
      <c r="T880" s="7" t="e">
        <f>IF(AND(#REF!=#REF!,K:K="stroke",M:M="positive",S880&lt;&gt;"1"),1,"")</f>
        <v>#REF!</v>
      </c>
      <c r="U880" s="7" t="e">
        <f>IF((AND(R880&lt;&gt;"",W880&lt;&gt;1,K:K="stroke",M:M="negative",#REF!=#REF!)),IF(W880&lt;&gt;0,"",1),"")</f>
        <v>#REF!</v>
      </c>
      <c r="V880" s="7" t="e">
        <f t="shared" si="60"/>
        <v>#REF!</v>
      </c>
      <c r="W880" s="7" t="e">
        <f>IF(#REF!&lt;&gt;#REF!,COUNTIFS($K$112:$K$1378,"up",#REF!,#REF!),"")</f>
        <v>#REF!</v>
      </c>
      <c r="X880" s="7" t="e">
        <f>IF(#REF!&lt;&gt;#REF!,COUNTIFS($K$112:$K$1378,"SRS",#REF!,#REF!),"")</f>
        <v>#REF!</v>
      </c>
      <c r="Y880" s="7" t="e">
        <f>IF(R880&lt;&gt;"",IF(R880=1,"",COUNTIFS($O$112:$O$1378,"&gt;40",#REF!,#REF!)),"")</f>
        <v>#REF!</v>
      </c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x14ac:dyDescent="0.25">
      <c r="A881" s="7">
        <f t="shared" si="57"/>
        <v>67393</v>
      </c>
      <c r="B881" s="11" t="str">
        <f t="shared" si="58"/>
        <v>2017123184313</v>
      </c>
      <c r="C881" s="7" t="str">
        <f t="shared" si="59"/>
        <v>2017123</v>
      </c>
      <c r="D881" s="7">
        <v>2017</v>
      </c>
      <c r="E881" s="7">
        <v>12</v>
      </c>
      <c r="F881" s="7">
        <v>3</v>
      </c>
      <c r="G881" s="7">
        <v>18</v>
      </c>
      <c r="H881" s="7">
        <v>43</v>
      </c>
      <c r="I881" s="7">
        <v>13</v>
      </c>
      <c r="J881" s="7">
        <v>817</v>
      </c>
      <c r="K881" s="7" t="s">
        <v>37</v>
      </c>
      <c r="L881" s="7" t="e">
        <f>IF(#REF!=#REF!,IF(K881="Stroke",IF(K882="Stroke",IF((J882-J881)&lt;0,1000+J882-J881,J882-J881),""),""),"")</f>
        <v>#REF!</v>
      </c>
      <c r="M881" s="7" t="s">
        <v>20</v>
      </c>
      <c r="N881" s="7" t="s">
        <v>27</v>
      </c>
      <c r="O881" s="7">
        <v>90</v>
      </c>
      <c r="P881" s="7" t="e">
        <f>IF(#REF!=#REF!,IF(K881="Stroke",IF(K882="Stroke",IF(#REF!=#REF!,IF(Q881=Q882,IF((J882-J881)&lt;0,1000+J882-J881-O881,J882-J881-O881),""),""),""),""),"")</f>
        <v>#REF!</v>
      </c>
      <c r="Q881" s="7">
        <v>1</v>
      </c>
      <c r="R881" s="7" t="e">
        <f>IF(#REF!&lt;&gt;#REF!,COUNTIFS($K$112:$K$1378,$K$112,#REF!,#REF!),"")</f>
        <v>#REF!</v>
      </c>
      <c r="S881" s="7" t="e">
        <f>IF(AND(#REF!&lt;&gt;#REF!,#REF!=#REF!,M881="positive",M882="negative"),1,"")</f>
        <v>#REF!</v>
      </c>
      <c r="T881" s="7" t="e">
        <f>IF(AND(#REF!=#REF!,K:K="stroke",M:M="positive",S881&lt;&gt;"1"),1,"")</f>
        <v>#REF!</v>
      </c>
      <c r="U881" s="7" t="e">
        <f>IF((AND(R881&lt;&gt;"",W881&lt;&gt;1,K:K="stroke",M:M="negative",#REF!=#REF!)),IF(W881&lt;&gt;0,"",1),"")</f>
        <v>#REF!</v>
      </c>
      <c r="V881" s="7" t="e">
        <f t="shared" si="60"/>
        <v>#REF!</v>
      </c>
      <c r="W881" s="7" t="e">
        <f>IF(#REF!&lt;&gt;#REF!,COUNTIFS($K$112:$K$1378,"up",#REF!,#REF!),"")</f>
        <v>#REF!</v>
      </c>
      <c r="X881" s="7" t="e">
        <f>IF(#REF!&lt;&gt;#REF!,COUNTIFS($K$112:$K$1378,"SRS",#REF!,#REF!),"")</f>
        <v>#REF!</v>
      </c>
      <c r="Y881" s="7" t="e">
        <f>IF(R881&lt;&gt;"",IF(R881=1,"",COUNTIFS($O$112:$O$1378,"&gt;40",#REF!,#REF!)),"")</f>
        <v>#REF!</v>
      </c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s="7" customFormat="1" x14ac:dyDescent="0.25">
      <c r="A882" s="7">
        <f t="shared" si="57"/>
        <v>67939</v>
      </c>
      <c r="B882" s="11" t="str">
        <f t="shared" si="58"/>
        <v>2017123185219</v>
      </c>
      <c r="C882" s="7" t="str">
        <f t="shared" si="59"/>
        <v>2017123</v>
      </c>
      <c r="D882" s="7">
        <v>2017</v>
      </c>
      <c r="E882" s="7">
        <v>12</v>
      </c>
      <c r="F882" s="7">
        <v>3</v>
      </c>
      <c r="G882" s="7">
        <v>18</v>
      </c>
      <c r="H882" s="7">
        <v>52</v>
      </c>
      <c r="I882" s="7">
        <v>19</v>
      </c>
      <c r="J882" s="7">
        <v>800</v>
      </c>
      <c r="K882" s="7" t="s">
        <v>37</v>
      </c>
      <c r="L882" s="7" t="e">
        <f>IF(#REF!=#REF!,IF(K882="Stroke",IF(K883="Stroke",IF((J883-J882)&lt;0,1000+J883-J882,J883-J882),""),""),"")</f>
        <v>#REF!</v>
      </c>
      <c r="M882" s="7" t="s">
        <v>20</v>
      </c>
      <c r="N882" s="7" t="s">
        <v>27</v>
      </c>
      <c r="O882" s="7">
        <v>567</v>
      </c>
      <c r="P882" s="7" t="e">
        <f>IF(#REF!=#REF!,IF(K882="Stroke",IF(K883="Stroke",IF(#REF!=#REF!,IF(Q882=Q883,IF((J883-J882)&lt;0,1000+J883-J882-O882,J883-J882-O882),""),""),""),""),"")</f>
        <v>#REF!</v>
      </c>
      <c r="Q882" s="7">
        <v>1</v>
      </c>
      <c r="R882" s="7" t="e">
        <f>IF(#REF!&lt;&gt;#REF!,COUNTIFS($K$112:$K$1378,$K$112,#REF!,#REF!),"")</f>
        <v>#REF!</v>
      </c>
      <c r="S882" s="7" t="e">
        <f>IF(AND(#REF!&lt;&gt;#REF!,#REF!=#REF!,M882="positive",M883="negative"),1,"")</f>
        <v>#REF!</v>
      </c>
      <c r="T882" s="7" t="e">
        <f>IF(AND(#REF!=#REF!,K:K="stroke",M:M="positive",S882&lt;&gt;"1"),1,"")</f>
        <v>#REF!</v>
      </c>
      <c r="U882" s="7" t="e">
        <f>IF((AND(R882&lt;&gt;"",W882&lt;&gt;1,K:K="stroke",M:M="negative",#REF!=#REF!)),IF(W882&lt;&gt;0,"",1),"")</f>
        <v>#REF!</v>
      </c>
      <c r="V882" s="7" t="e">
        <f t="shared" si="60"/>
        <v>#REF!</v>
      </c>
      <c r="W882" s="7" t="e">
        <f>IF(#REF!&lt;&gt;#REF!,COUNTIFS($K$112:$K$1378,"up",#REF!,#REF!),"")</f>
        <v>#REF!</v>
      </c>
      <c r="X882" s="7" t="e">
        <f>IF(#REF!&lt;&gt;#REF!,COUNTIFS($K$112:$K$1378,"SRS",#REF!,#REF!),"")</f>
        <v>#REF!</v>
      </c>
      <c r="Y882" s="7" t="e">
        <f>IF(R882&lt;&gt;"",IF(R882=1,"",COUNTIFS($O$112:$O$1378,"&gt;40",#REF!,#REF!)),"")</f>
        <v>#REF!</v>
      </c>
    </row>
    <row r="883" spans="1:34" s="16" customFormat="1" x14ac:dyDescent="0.25">
      <c r="A883" s="7">
        <f t="shared" si="57"/>
        <v>67939</v>
      </c>
      <c r="B883" s="11" t="str">
        <f t="shared" si="58"/>
        <v>2017123185219</v>
      </c>
      <c r="C883" s="7" t="str">
        <f t="shared" si="59"/>
        <v>2017123</v>
      </c>
      <c r="D883" s="7">
        <v>2017</v>
      </c>
      <c r="E883" s="7">
        <v>12</v>
      </c>
      <c r="F883" s="7">
        <v>3</v>
      </c>
      <c r="G883" s="7">
        <v>18</v>
      </c>
      <c r="H883" s="7">
        <v>52</v>
      </c>
      <c r="I883" s="7">
        <v>19</v>
      </c>
      <c r="J883" s="7">
        <v>826</v>
      </c>
      <c r="K883" s="7" t="s">
        <v>44</v>
      </c>
      <c r="L883" s="7" t="e">
        <f>IF(#REF!=#REF!,IF(K883="Stroke",IF(K884="Stroke",IF((J884-J883)&lt;0,1000+J884-J883,J884-J883),""),""),"")</f>
        <v>#REF!</v>
      </c>
      <c r="M883" s="7" t="s">
        <v>21</v>
      </c>
      <c r="N883" s="7" t="s">
        <v>27</v>
      </c>
      <c r="O883" s="7">
        <v>729</v>
      </c>
      <c r="P883" s="7" t="e">
        <f>IF(#REF!=#REF!,IF(K883="Stroke",IF(K884="Stroke",IF(#REF!=#REF!,IF(Q883=Q884,IF((J884-J883)&lt;0,1000+J884-J883-O883,J884-J883-O883),""),""),""),""),"")</f>
        <v>#REF!</v>
      </c>
      <c r="Q883" s="7">
        <v>1</v>
      </c>
      <c r="R883" s="7" t="e">
        <f>IF(#REF!&lt;&gt;#REF!,COUNTIFS($K$112:$K$1378,$K$112,#REF!,#REF!),"")</f>
        <v>#REF!</v>
      </c>
      <c r="S883" s="7" t="e">
        <f>IF(AND(#REF!&lt;&gt;#REF!,#REF!=#REF!,M883="positive",M884="negative"),1,"")</f>
        <v>#REF!</v>
      </c>
      <c r="T883" s="7" t="e">
        <f>IF(AND(#REF!=#REF!,K:K="stroke",M:M="positive",S883&lt;&gt;"1"),1,"")</f>
        <v>#REF!</v>
      </c>
      <c r="U883" s="7" t="e">
        <f>IF((AND(R883&lt;&gt;"",W883&lt;&gt;1,K:K="stroke",M:M="negative",#REF!=#REF!)),IF(W883&lt;&gt;0,"",1),"")</f>
        <v>#REF!</v>
      </c>
      <c r="V883" s="7" t="e">
        <f t="shared" si="60"/>
        <v>#REF!</v>
      </c>
      <c r="W883" s="7" t="e">
        <f>IF(#REF!&lt;&gt;#REF!,COUNTIFS($K$112:$K$1378,"up",#REF!,#REF!),"")</f>
        <v>#REF!</v>
      </c>
      <c r="X883" s="7" t="e">
        <f>IF(#REF!&lt;&gt;#REF!,COUNTIFS($K$112:$K$1378,"SRS",#REF!,#REF!),"")</f>
        <v>#REF!</v>
      </c>
      <c r="Y883" s="7" t="e">
        <f>IF(R883&lt;&gt;"",IF(R883=1,"",COUNTIFS($O$112:$O$1378,"&gt;40",#REF!,#REF!)),"")</f>
        <v>#REF!</v>
      </c>
      <c r="Z883" s="7" t="s">
        <v>91</v>
      </c>
      <c r="AA883" s="7"/>
      <c r="AB883" s="7"/>
      <c r="AC883" s="7"/>
      <c r="AD883" s="7"/>
      <c r="AE883" s="7"/>
      <c r="AF883" s="7"/>
      <c r="AG883" s="7"/>
      <c r="AH883" s="7"/>
    </row>
    <row r="884" spans="1:34" s="16" customFormat="1" x14ac:dyDescent="0.25">
      <c r="A884" s="16">
        <f t="shared" si="57"/>
        <v>67939</v>
      </c>
      <c r="B884" s="18" t="str">
        <f t="shared" si="58"/>
        <v>2017123185219</v>
      </c>
      <c r="C884" s="16" t="str">
        <f t="shared" si="59"/>
        <v>2017123</v>
      </c>
      <c r="D884" s="16">
        <v>2017</v>
      </c>
      <c r="E884" s="16">
        <v>12</v>
      </c>
      <c r="F884" s="16">
        <v>3</v>
      </c>
      <c r="G884" s="16">
        <v>18</v>
      </c>
      <c r="H884" s="16">
        <v>52</v>
      </c>
      <c r="I884" s="16">
        <v>19</v>
      </c>
      <c r="J884" s="16">
        <v>949</v>
      </c>
      <c r="K884" s="16" t="s">
        <v>29</v>
      </c>
      <c r="L884" s="8" t="e">
        <f>IF(#REF!=#REF!,IF(K884="Stroke",IF(K885="Stroke",IF((J885-J884)&lt;0,1000+J885-J884,J885-J884),""),""),"")</f>
        <v>#REF!</v>
      </c>
      <c r="M884" s="16" t="s">
        <v>21</v>
      </c>
      <c r="N884" s="16" t="s">
        <v>27</v>
      </c>
      <c r="O884" s="16">
        <v>0</v>
      </c>
      <c r="P884" s="8" t="e">
        <f>IF(#REF!=#REF!,IF(K884="Stroke",IF(K885="Stroke",IF(#REF!=#REF!,IF(Q884=Q885,IF((J885-J884)&lt;0,1000+J885-J884-O884,J885-J884-O884),""),""),""),""),"")</f>
        <v>#REF!</v>
      </c>
      <c r="Q884" s="16">
        <v>1</v>
      </c>
      <c r="R884" s="8" t="e">
        <f>IF(#REF!&lt;&gt;#REF!,COUNTIFS($K$112:$K$1378,$K$112,#REF!,#REF!),"")</f>
        <v>#REF!</v>
      </c>
      <c r="S884" s="8" t="e">
        <f>IF(AND(#REF!&lt;&gt;#REF!,#REF!=#REF!,M884="positive",M885="negative"),1,"")</f>
        <v>#REF!</v>
      </c>
      <c r="T884" s="8" t="e">
        <f>IF(AND(#REF!=#REF!,K:K="stroke",M:M="positive",S884&lt;&gt;"1"),1,"")</f>
        <v>#REF!</v>
      </c>
      <c r="U884" s="8" t="e">
        <f>IF((AND(R884&lt;&gt;"",W884&lt;&gt;1,K:K="stroke",M:M="negative",#REF!=#REF!)),IF(W884&lt;&gt;0,"",1),"")</f>
        <v>#REF!</v>
      </c>
      <c r="V884" s="8" t="e">
        <f t="shared" si="60"/>
        <v>#REF!</v>
      </c>
      <c r="W884" s="8" t="e">
        <f>IF(#REF!&lt;&gt;#REF!,COUNTIFS($K$112:$K$1378,"up",#REF!,#REF!),"")</f>
        <v>#REF!</v>
      </c>
      <c r="X884" s="8" t="e">
        <f>IF(#REF!&lt;&gt;#REF!,COUNTIFS($K$112:$K$1378,"SRS",#REF!,#REF!),"")</f>
        <v>#REF!</v>
      </c>
      <c r="Y884" s="8" t="e">
        <f>IF(R884&lt;&gt;"",IF(R884=1,"",COUNTIFS($O$112:$O$1378,"&gt;40",#REF!,#REF!)),"")</f>
        <v>#REF!</v>
      </c>
    </row>
    <row r="885" spans="1:34" s="16" customFormat="1" x14ac:dyDescent="0.25">
      <c r="A885" s="16">
        <f t="shared" si="57"/>
        <v>67939</v>
      </c>
      <c r="B885" s="18" t="str">
        <f t="shared" si="58"/>
        <v>2017123185219</v>
      </c>
      <c r="C885" s="16" t="str">
        <f t="shared" si="59"/>
        <v>2017123</v>
      </c>
      <c r="D885" s="16">
        <v>2017</v>
      </c>
      <c r="E885" s="16">
        <v>12</v>
      </c>
      <c r="F885" s="16">
        <v>3</v>
      </c>
      <c r="G885" s="16">
        <v>18</v>
      </c>
      <c r="H885" s="16">
        <v>52</v>
      </c>
      <c r="I885" s="16">
        <v>19</v>
      </c>
      <c r="J885" s="16">
        <v>955</v>
      </c>
      <c r="K885" s="32" t="s">
        <v>47</v>
      </c>
      <c r="L885" s="8" t="e">
        <f>IF(#REF!=#REF!,IF(K885="Stroke",IF(K886="Stroke",IF((J886-J885)&lt;0,1000+J886-J885,J886-J885),""),""),"")</f>
        <v>#REF!</v>
      </c>
      <c r="M885" s="16" t="s">
        <v>21</v>
      </c>
      <c r="N885" s="16" t="s">
        <v>27</v>
      </c>
      <c r="O885" s="16">
        <v>0</v>
      </c>
      <c r="P885" s="8" t="e">
        <f>IF(#REF!=#REF!,IF(K885="Stroke",IF(K886="Stroke",IF(#REF!=#REF!,IF(Q885=Q886,IF((J886-J885)&lt;0,1000+J886-J885-O885,J886-J885-O885),""),""),""),""),"")</f>
        <v>#REF!</v>
      </c>
      <c r="Q885" s="16">
        <v>1</v>
      </c>
      <c r="R885" s="8" t="e">
        <f>IF(#REF!&lt;&gt;#REF!,COUNTIFS($K$112:$K$1378,$K$112,#REF!,#REF!),"")</f>
        <v>#REF!</v>
      </c>
      <c r="S885" s="8" t="e">
        <f>IF(AND(#REF!&lt;&gt;#REF!,#REF!=#REF!,M885="positive",M886="negative"),1,"")</f>
        <v>#REF!</v>
      </c>
      <c r="T885" s="8" t="e">
        <f>IF(AND(#REF!=#REF!,K:K="stroke",M:M="positive",S885&lt;&gt;"1"),1,"")</f>
        <v>#REF!</v>
      </c>
      <c r="U885" s="8" t="e">
        <f>IF((AND(R885&lt;&gt;"",W885&lt;&gt;1,K:K="stroke",M:M="negative",#REF!=#REF!)),IF(W885&lt;&gt;0,"",1),"")</f>
        <v>#REF!</v>
      </c>
      <c r="V885" s="8" t="e">
        <f t="shared" si="60"/>
        <v>#REF!</v>
      </c>
      <c r="W885" s="8" t="e">
        <f>IF(#REF!&lt;&gt;#REF!,COUNTIFS($K$112:$K$1378,"up",#REF!,#REF!),"")</f>
        <v>#REF!</v>
      </c>
      <c r="X885" s="8" t="e">
        <f>IF(#REF!&lt;&gt;#REF!,COUNTIFS($K$112:$K$1378,"SRS",#REF!,#REF!),"")</f>
        <v>#REF!</v>
      </c>
      <c r="Y885" s="8" t="e">
        <f>IF(R885&lt;&gt;"",IF(R885=1,"",COUNTIFS($O$112:$O$1378,"&gt;40",#REF!,#REF!)),"")</f>
        <v>#REF!</v>
      </c>
    </row>
    <row r="886" spans="1:34" s="16" customFormat="1" x14ac:dyDescent="0.25">
      <c r="A886" s="16">
        <f t="shared" si="57"/>
        <v>67939</v>
      </c>
      <c r="B886" s="18" t="str">
        <f t="shared" si="58"/>
        <v>2017123185219</v>
      </c>
      <c r="C886" s="16" t="str">
        <f t="shared" si="59"/>
        <v>2017123</v>
      </c>
      <c r="D886" s="16">
        <v>2017</v>
      </c>
      <c r="E886" s="16">
        <v>12</v>
      </c>
      <c r="F886" s="16">
        <v>3</v>
      </c>
      <c r="G886" s="16">
        <v>18</v>
      </c>
      <c r="H886" s="16">
        <v>52</v>
      </c>
      <c r="I886" s="16">
        <v>19</v>
      </c>
      <c r="J886" s="16">
        <v>959</v>
      </c>
      <c r="K886" s="32" t="s">
        <v>47</v>
      </c>
      <c r="L886" s="8" t="e">
        <f>IF(#REF!=#REF!,IF(K886="Stroke",IF(K887="Stroke",IF((J887-J886)&lt;0,1000+J887-J886,J887-J886),""),""),"")</f>
        <v>#REF!</v>
      </c>
      <c r="M886" s="16" t="s">
        <v>21</v>
      </c>
      <c r="N886" s="16" t="s">
        <v>27</v>
      </c>
      <c r="O886" s="16">
        <v>0</v>
      </c>
      <c r="P886" s="8" t="e">
        <f>IF(#REF!=#REF!,IF(K886="Stroke",IF(K887="Stroke",IF(#REF!=#REF!,IF(Q886=Q887,IF((J887-J886)&lt;0,1000+J887-J886-O886,J887-J886-O886),""),""),""),""),"")</f>
        <v>#REF!</v>
      </c>
      <c r="Q886" s="16">
        <v>1</v>
      </c>
      <c r="R886" s="8" t="e">
        <f>IF(#REF!&lt;&gt;#REF!,COUNTIFS($K$112:$K$1378,$K$112,#REF!,#REF!),"")</f>
        <v>#REF!</v>
      </c>
      <c r="S886" s="8" t="e">
        <f>IF(AND(#REF!&lt;&gt;#REF!,#REF!=#REF!,M886="positive",M887="negative"),1,"")</f>
        <v>#REF!</v>
      </c>
      <c r="T886" s="8" t="e">
        <f>IF(AND(#REF!=#REF!,K:K="stroke",M:M="positive",S886&lt;&gt;"1"),1,"")</f>
        <v>#REF!</v>
      </c>
      <c r="U886" s="8" t="e">
        <f>IF((AND(R886&lt;&gt;"",W886&lt;&gt;1,K:K="stroke",M:M="negative",#REF!=#REF!)),IF(W886&lt;&gt;0,"",1),"")</f>
        <v>#REF!</v>
      </c>
      <c r="V886" s="8" t="e">
        <f t="shared" si="60"/>
        <v>#REF!</v>
      </c>
      <c r="W886" s="8" t="e">
        <f>IF(#REF!&lt;&gt;#REF!,COUNTIFS($K$112:$K$1378,"up",#REF!,#REF!),"")</f>
        <v>#REF!</v>
      </c>
      <c r="X886" s="8" t="e">
        <f>IF(#REF!&lt;&gt;#REF!,COUNTIFS($K$112:$K$1378,"SRS",#REF!,#REF!),"")</f>
        <v>#REF!</v>
      </c>
      <c r="Y886" s="8" t="e">
        <f>IF(R886&lt;&gt;"",IF(R886=1,"",COUNTIFS($O$112:$O$1378,"&gt;40",#REF!,#REF!)),"")</f>
        <v>#REF!</v>
      </c>
    </row>
    <row r="887" spans="1:34" s="16" customFormat="1" x14ac:dyDescent="0.25">
      <c r="A887" s="16">
        <f t="shared" si="57"/>
        <v>67939</v>
      </c>
      <c r="B887" s="18" t="str">
        <f t="shared" si="58"/>
        <v>2017123185219</v>
      </c>
      <c r="C887" s="16" t="str">
        <f t="shared" si="59"/>
        <v>2017123</v>
      </c>
      <c r="D887" s="16">
        <v>2017</v>
      </c>
      <c r="E887" s="16">
        <v>12</v>
      </c>
      <c r="F887" s="16">
        <v>3</v>
      </c>
      <c r="G887" s="16">
        <v>18</v>
      </c>
      <c r="H887" s="16">
        <v>52</v>
      </c>
      <c r="I887" s="16">
        <v>19</v>
      </c>
      <c r="J887" s="16">
        <v>965</v>
      </c>
      <c r="K887" s="32" t="s">
        <v>47</v>
      </c>
      <c r="L887" s="8" t="e">
        <f>IF(#REF!=#REF!,IF(K887="Stroke",IF(K888="Stroke",IF((J888-J887)&lt;0,1000+J888-J887,J888-J887),""),""),"")</f>
        <v>#REF!</v>
      </c>
      <c r="M887" s="16" t="s">
        <v>21</v>
      </c>
      <c r="N887" s="16" t="s">
        <v>27</v>
      </c>
      <c r="O887" s="16">
        <v>0</v>
      </c>
      <c r="P887" s="8" t="e">
        <f>IF(#REF!=#REF!,IF(K887="Stroke",IF(K888="Stroke",IF(#REF!=#REF!,IF(Q887=Q888,IF((J888-J887)&lt;0,1000+J888-J887-O887,J888-J887-O887),""),""),""),""),"")</f>
        <v>#REF!</v>
      </c>
      <c r="Q887" s="16">
        <v>1</v>
      </c>
      <c r="R887" s="8" t="e">
        <f>IF(#REF!&lt;&gt;#REF!,COUNTIFS($K$112:$K$1378,$K$112,#REF!,#REF!),"")</f>
        <v>#REF!</v>
      </c>
      <c r="S887" s="8" t="e">
        <f>IF(AND(#REF!&lt;&gt;#REF!,#REF!=#REF!,M887="positive",M888="negative"),1,"")</f>
        <v>#REF!</v>
      </c>
      <c r="T887" s="8" t="e">
        <f>IF(AND(#REF!=#REF!,K:K="stroke",M:M="positive",S887&lt;&gt;"1"),1,"")</f>
        <v>#REF!</v>
      </c>
      <c r="U887" s="8" t="e">
        <f>IF((AND(R887&lt;&gt;"",W887&lt;&gt;1,K:K="stroke",M:M="negative",#REF!=#REF!)),IF(W887&lt;&gt;0,"",1),"")</f>
        <v>#REF!</v>
      </c>
      <c r="V887" s="8" t="e">
        <f t="shared" si="60"/>
        <v>#REF!</v>
      </c>
      <c r="W887" s="8" t="e">
        <f>IF(#REF!&lt;&gt;#REF!,COUNTIFS($K$112:$K$1378,"up",#REF!,#REF!),"")</f>
        <v>#REF!</v>
      </c>
      <c r="X887" s="8" t="e">
        <f>IF(#REF!&lt;&gt;#REF!,COUNTIFS($K$112:$K$1378,"SRS",#REF!,#REF!),"")</f>
        <v>#REF!</v>
      </c>
      <c r="Y887" s="8" t="e">
        <f>IF(R887&lt;&gt;"",IF(R887=1,"",COUNTIFS($O$112:$O$1378,"&gt;40",#REF!,#REF!)),"")</f>
        <v>#REF!</v>
      </c>
    </row>
    <row r="888" spans="1:34" s="16" customFormat="1" x14ac:dyDescent="0.25">
      <c r="A888" s="16">
        <f t="shared" si="57"/>
        <v>67939</v>
      </c>
      <c r="B888" s="18" t="str">
        <f t="shared" si="58"/>
        <v>2017123185219</v>
      </c>
      <c r="C888" s="16" t="str">
        <f t="shared" si="59"/>
        <v>2017123</v>
      </c>
      <c r="D888" s="16">
        <v>2017</v>
      </c>
      <c r="E888" s="16">
        <v>12</v>
      </c>
      <c r="F888" s="16">
        <v>3</v>
      </c>
      <c r="G888" s="16">
        <v>18</v>
      </c>
      <c r="H888" s="16">
        <v>52</v>
      </c>
      <c r="I888" s="16">
        <v>19</v>
      </c>
      <c r="J888" s="16">
        <v>972</v>
      </c>
      <c r="K888" s="32" t="s">
        <v>47</v>
      </c>
      <c r="L888" s="8" t="e">
        <f>IF(#REF!=#REF!,IF(K888="Stroke",IF(K889="Stroke",IF((J889-J888)&lt;0,1000+J889-J888,J889-J888),""),""),"")</f>
        <v>#REF!</v>
      </c>
      <c r="M888" s="16" t="s">
        <v>21</v>
      </c>
      <c r="N888" s="16" t="s">
        <v>27</v>
      </c>
      <c r="O888" s="16">
        <v>0</v>
      </c>
      <c r="P888" s="8" t="e">
        <f>IF(#REF!=#REF!,IF(K888="Stroke",IF(K889="Stroke",IF(#REF!=#REF!,IF(Q888=Q889,IF((J889-J888)&lt;0,1000+J889-J888-O888,J889-J888-O888),""),""),""),""),"")</f>
        <v>#REF!</v>
      </c>
      <c r="Q888" s="16">
        <v>1</v>
      </c>
      <c r="R888" s="8" t="e">
        <f>IF(#REF!&lt;&gt;#REF!,COUNTIFS($K$112:$K$1378,$K$112,#REF!,#REF!),"")</f>
        <v>#REF!</v>
      </c>
      <c r="S888" s="8" t="e">
        <f>IF(AND(#REF!&lt;&gt;#REF!,#REF!=#REF!,M888="positive",M889="negative"),1,"")</f>
        <v>#REF!</v>
      </c>
      <c r="T888" s="8" t="e">
        <f>IF(AND(#REF!=#REF!,K:K="stroke",M:M="positive",S888&lt;&gt;"1"),1,"")</f>
        <v>#REF!</v>
      </c>
      <c r="U888" s="8" t="e">
        <f>IF((AND(R888&lt;&gt;"",W888&lt;&gt;1,K:K="stroke",M:M="negative",#REF!=#REF!)),IF(W888&lt;&gt;0,"",1),"")</f>
        <v>#REF!</v>
      </c>
      <c r="V888" s="8" t="e">
        <f t="shared" si="60"/>
        <v>#REF!</v>
      </c>
      <c r="W888" s="8" t="e">
        <f>IF(#REF!&lt;&gt;#REF!,COUNTIFS($K$112:$K$1378,"up",#REF!,#REF!),"")</f>
        <v>#REF!</v>
      </c>
      <c r="X888" s="8" t="e">
        <f>IF(#REF!&lt;&gt;#REF!,COUNTIFS($K$112:$K$1378,"SRS",#REF!,#REF!),"")</f>
        <v>#REF!</v>
      </c>
      <c r="Y888" s="8" t="e">
        <f>IF(R888&lt;&gt;"",IF(R888=1,"",COUNTIFS($O$112:$O$1378,"&gt;40",#REF!,#REF!)),"")</f>
        <v>#REF!</v>
      </c>
    </row>
    <row r="889" spans="1:34" s="16" customFormat="1" x14ac:dyDescent="0.25">
      <c r="A889" s="16">
        <f t="shared" si="57"/>
        <v>67939</v>
      </c>
      <c r="B889" s="18" t="str">
        <f t="shared" si="58"/>
        <v>2017123185219</v>
      </c>
      <c r="C889" s="16" t="str">
        <f t="shared" si="59"/>
        <v>2017123</v>
      </c>
      <c r="D889" s="16">
        <v>2017</v>
      </c>
      <c r="E889" s="16">
        <v>12</v>
      </c>
      <c r="F889" s="16">
        <v>3</v>
      </c>
      <c r="G889" s="16">
        <v>18</v>
      </c>
      <c r="H889" s="16">
        <v>52</v>
      </c>
      <c r="I889" s="16">
        <v>19</v>
      </c>
      <c r="J889" s="16">
        <v>977</v>
      </c>
      <c r="K889" s="32" t="s">
        <v>47</v>
      </c>
      <c r="L889" s="8" t="e">
        <f>IF(#REF!=#REF!,IF(K889="Stroke",IF(K890="Stroke",IF((J890-J889)&lt;0,1000+J890-J889,J890-J889),""),""),"")</f>
        <v>#REF!</v>
      </c>
      <c r="M889" s="16" t="s">
        <v>21</v>
      </c>
      <c r="N889" s="16" t="s">
        <v>27</v>
      </c>
      <c r="O889" s="16">
        <v>0</v>
      </c>
      <c r="P889" s="8" t="e">
        <f>IF(#REF!=#REF!,IF(K889="Stroke",IF(K890="Stroke",IF(#REF!=#REF!,IF(Q889=Q890,IF((J890-J889)&lt;0,1000+J890-J889-O889,J890-J889-O889),""),""),""),""),"")</f>
        <v>#REF!</v>
      </c>
      <c r="Q889" s="16">
        <v>1</v>
      </c>
      <c r="R889" s="8" t="e">
        <f>IF(#REF!&lt;&gt;#REF!,COUNTIFS($K$112:$K$1378,$K$112,#REF!,#REF!),"")</f>
        <v>#REF!</v>
      </c>
      <c r="S889" s="8" t="e">
        <f>IF(AND(#REF!&lt;&gt;#REF!,#REF!=#REF!,M889="positive",M890="negative"),1,"")</f>
        <v>#REF!</v>
      </c>
      <c r="T889" s="8" t="e">
        <f>IF(AND(#REF!=#REF!,K:K="stroke",M:M="positive",S889&lt;&gt;"1"),1,"")</f>
        <v>#REF!</v>
      </c>
      <c r="U889" s="8" t="e">
        <f>IF((AND(R889&lt;&gt;"",W889&lt;&gt;1,K:K="stroke",M:M="negative",#REF!=#REF!)),IF(W889&lt;&gt;0,"",1),"")</f>
        <v>#REF!</v>
      </c>
      <c r="V889" s="8" t="e">
        <f t="shared" si="60"/>
        <v>#REF!</v>
      </c>
      <c r="W889" s="8" t="e">
        <f>IF(#REF!&lt;&gt;#REF!,COUNTIFS($K$112:$K$1378,"up",#REF!,#REF!),"")</f>
        <v>#REF!</v>
      </c>
      <c r="X889" s="8" t="e">
        <f>IF(#REF!&lt;&gt;#REF!,COUNTIFS($K$112:$K$1378,"SRS",#REF!,#REF!),"")</f>
        <v>#REF!</v>
      </c>
      <c r="Y889" s="8" t="e">
        <f>IF(R889&lt;&gt;"",IF(R889=1,"",COUNTIFS($O$112:$O$1378,"&gt;40",#REF!,#REF!)),"")</f>
        <v>#REF!</v>
      </c>
    </row>
    <row r="890" spans="1:34" s="16" customFormat="1" x14ac:dyDescent="0.25">
      <c r="A890" s="16">
        <f t="shared" si="57"/>
        <v>67939</v>
      </c>
      <c r="B890" s="18" t="str">
        <f t="shared" si="58"/>
        <v>2017123185219</v>
      </c>
      <c r="C890" s="16" t="str">
        <f t="shared" si="59"/>
        <v>2017123</v>
      </c>
      <c r="D890" s="16">
        <v>2017</v>
      </c>
      <c r="E890" s="16">
        <v>12</v>
      </c>
      <c r="F890" s="16">
        <v>3</v>
      </c>
      <c r="G890" s="16">
        <v>18</v>
      </c>
      <c r="H890" s="16">
        <v>52</v>
      </c>
      <c r="I890" s="16">
        <v>19</v>
      </c>
      <c r="J890" s="16">
        <v>981</v>
      </c>
      <c r="K890" s="32" t="s">
        <v>47</v>
      </c>
      <c r="L890" s="8" t="e">
        <f>IF(#REF!=#REF!,IF(K890="Stroke",IF(K891="Stroke",IF((J891-J890)&lt;0,1000+J891-J890,J891-J890),""),""),"")</f>
        <v>#REF!</v>
      </c>
      <c r="M890" s="16" t="s">
        <v>21</v>
      </c>
      <c r="N890" s="16" t="s">
        <v>27</v>
      </c>
      <c r="O890" s="16">
        <v>0</v>
      </c>
      <c r="P890" s="8" t="e">
        <f>IF(#REF!=#REF!,IF(K890="Stroke",IF(K891="Stroke",IF(#REF!=#REF!,IF(Q890=Q891,IF((J891-J890)&lt;0,1000+J891-J890-O890,J891-J890-O890),""),""),""),""),"")</f>
        <v>#REF!</v>
      </c>
      <c r="Q890" s="16">
        <v>1</v>
      </c>
      <c r="R890" s="8" t="e">
        <f>IF(#REF!&lt;&gt;#REF!,COUNTIFS($K$112:$K$1378,$K$112,#REF!,#REF!),"")</f>
        <v>#REF!</v>
      </c>
      <c r="S890" s="8" t="e">
        <f>IF(AND(#REF!&lt;&gt;#REF!,#REF!=#REF!,M890="positive",M891="negative"),1,"")</f>
        <v>#REF!</v>
      </c>
      <c r="T890" s="8" t="e">
        <f>IF(AND(#REF!=#REF!,K:K="stroke",M:M="positive",S890&lt;&gt;"1"),1,"")</f>
        <v>#REF!</v>
      </c>
      <c r="U890" s="8" t="e">
        <f>IF((AND(R890&lt;&gt;"",W890&lt;&gt;1,K:K="stroke",M:M="negative",#REF!=#REF!)),IF(W890&lt;&gt;0,"",1),"")</f>
        <v>#REF!</v>
      </c>
      <c r="V890" s="8" t="e">
        <f t="shared" si="60"/>
        <v>#REF!</v>
      </c>
      <c r="W890" s="8" t="e">
        <f>IF(#REF!&lt;&gt;#REF!,COUNTIFS($K$112:$K$1378,"up",#REF!,#REF!),"")</f>
        <v>#REF!</v>
      </c>
      <c r="X890" s="8" t="e">
        <f>IF(#REF!&lt;&gt;#REF!,COUNTIFS($K$112:$K$1378,"SRS",#REF!,#REF!),"")</f>
        <v>#REF!</v>
      </c>
      <c r="Y890" s="8" t="e">
        <f>IF(R890&lt;&gt;"",IF(R890=1,"",COUNTIFS($O$112:$O$1378,"&gt;40",#REF!,#REF!)),"")</f>
        <v>#REF!</v>
      </c>
    </row>
    <row r="891" spans="1:34" s="16" customFormat="1" x14ac:dyDescent="0.25">
      <c r="A891" s="16">
        <f t="shared" si="57"/>
        <v>67939</v>
      </c>
      <c r="B891" s="18" t="str">
        <f t="shared" si="58"/>
        <v>2017123185219</v>
      </c>
      <c r="C891" s="16" t="str">
        <f t="shared" si="59"/>
        <v>2017123</v>
      </c>
      <c r="D891" s="16">
        <v>2017</v>
      </c>
      <c r="E891" s="16">
        <v>12</v>
      </c>
      <c r="F891" s="16">
        <v>3</v>
      </c>
      <c r="G891" s="16">
        <v>18</v>
      </c>
      <c r="H891" s="16">
        <v>52</v>
      </c>
      <c r="I891" s="16">
        <v>19</v>
      </c>
      <c r="J891" s="16">
        <v>984</v>
      </c>
      <c r="K891" s="32" t="s">
        <v>47</v>
      </c>
      <c r="L891" s="8" t="e">
        <f>IF(#REF!=#REF!,IF(K891="Stroke",IF(K892="Stroke",IF((J892-J891)&lt;0,1000+J892-J891,J892-J891),""),""),"")</f>
        <v>#REF!</v>
      </c>
      <c r="M891" s="16" t="s">
        <v>21</v>
      </c>
      <c r="N891" s="16" t="s">
        <v>27</v>
      </c>
      <c r="O891" s="16">
        <v>0</v>
      </c>
      <c r="P891" s="8" t="e">
        <f>IF(#REF!=#REF!,IF(K891="Stroke",IF(K892="Stroke",IF(#REF!=#REF!,IF(Q891=Q892,IF((J892-J891)&lt;0,1000+J892-J891-O891,J892-J891-O891),""),""),""),""),"")</f>
        <v>#REF!</v>
      </c>
      <c r="Q891" s="16">
        <v>1</v>
      </c>
      <c r="R891" s="8" t="e">
        <f>IF(#REF!&lt;&gt;#REF!,COUNTIFS($K$112:$K$1378,$K$112,#REF!,#REF!),"")</f>
        <v>#REF!</v>
      </c>
      <c r="S891" s="8" t="e">
        <f>IF(AND(#REF!&lt;&gt;#REF!,#REF!=#REF!,M891="positive",M892="negative"),1,"")</f>
        <v>#REF!</v>
      </c>
      <c r="T891" s="8" t="e">
        <f>IF(AND(#REF!=#REF!,K:K="stroke",M:M="positive",S891&lt;&gt;"1"),1,"")</f>
        <v>#REF!</v>
      </c>
      <c r="U891" s="8" t="e">
        <f>IF((AND(R891&lt;&gt;"",W891&lt;&gt;1,K:K="stroke",M:M="negative",#REF!=#REF!)),IF(W891&lt;&gt;0,"",1),"")</f>
        <v>#REF!</v>
      </c>
      <c r="V891" s="8" t="e">
        <f t="shared" si="60"/>
        <v>#REF!</v>
      </c>
      <c r="W891" s="8" t="e">
        <f>IF(#REF!&lt;&gt;#REF!,COUNTIFS($K$112:$K$1378,"up",#REF!,#REF!),"")</f>
        <v>#REF!</v>
      </c>
      <c r="X891" s="8" t="e">
        <f>IF(#REF!&lt;&gt;#REF!,COUNTIFS($K$112:$K$1378,"SRS",#REF!,#REF!),"")</f>
        <v>#REF!</v>
      </c>
      <c r="Y891" s="8" t="e">
        <f>IF(R891&lt;&gt;"",IF(R891=1,"",COUNTIFS($O$112:$O$1378,"&gt;40",#REF!,#REF!)),"")</f>
        <v>#REF!</v>
      </c>
    </row>
    <row r="892" spans="1:34" s="16" customFormat="1" x14ac:dyDescent="0.25">
      <c r="A892" s="16">
        <f t="shared" si="57"/>
        <v>67939</v>
      </c>
      <c r="B892" s="18" t="str">
        <f t="shared" si="58"/>
        <v>2017123185219</v>
      </c>
      <c r="C892" s="16" t="str">
        <f t="shared" si="59"/>
        <v>2017123</v>
      </c>
      <c r="D892" s="16">
        <v>2017</v>
      </c>
      <c r="E892" s="16">
        <v>12</v>
      </c>
      <c r="F892" s="16">
        <v>3</v>
      </c>
      <c r="G892" s="16">
        <v>18</v>
      </c>
      <c r="H892" s="16">
        <v>52</v>
      </c>
      <c r="I892" s="16">
        <v>19</v>
      </c>
      <c r="J892" s="16">
        <v>989</v>
      </c>
      <c r="K892" s="32" t="s">
        <v>47</v>
      </c>
      <c r="L892" s="8" t="e">
        <f>IF(#REF!=#REF!,IF(K892="Stroke",IF(K893="Stroke",IF((J893-J892)&lt;0,1000+J893-J892,J893-J892),""),""),"")</f>
        <v>#REF!</v>
      </c>
      <c r="M892" s="16" t="s">
        <v>21</v>
      </c>
      <c r="N892" s="16" t="s">
        <v>27</v>
      </c>
      <c r="O892" s="16">
        <v>0</v>
      </c>
      <c r="P892" s="8" t="e">
        <f>IF(#REF!=#REF!,IF(K892="Stroke",IF(K893="Stroke",IF(#REF!=#REF!,IF(Q892=Q893,IF((J893-J892)&lt;0,1000+J893-J892-O892,J893-J892-O892),""),""),""),""),"")</f>
        <v>#REF!</v>
      </c>
      <c r="Q892" s="16">
        <v>1</v>
      </c>
      <c r="R892" s="8" t="e">
        <f>IF(#REF!&lt;&gt;#REF!,COUNTIFS($K$112:$K$1378,$K$112,#REF!,#REF!),"")</f>
        <v>#REF!</v>
      </c>
      <c r="S892" s="8" t="e">
        <f>IF(AND(#REF!&lt;&gt;#REF!,#REF!=#REF!,M892="positive",M893="negative"),1,"")</f>
        <v>#REF!</v>
      </c>
      <c r="T892" s="8" t="e">
        <f>IF(AND(#REF!=#REF!,K:K="stroke",M:M="positive",S892&lt;&gt;"1"),1,"")</f>
        <v>#REF!</v>
      </c>
      <c r="U892" s="8" t="e">
        <f>IF((AND(R892&lt;&gt;"",W892&lt;&gt;1,K:K="stroke",M:M="negative",#REF!=#REF!)),IF(W892&lt;&gt;0,"",1),"")</f>
        <v>#REF!</v>
      </c>
      <c r="V892" s="8" t="e">
        <f t="shared" si="60"/>
        <v>#REF!</v>
      </c>
      <c r="W892" s="8" t="e">
        <f>IF(#REF!&lt;&gt;#REF!,COUNTIFS($K$112:$K$1378,"up",#REF!,#REF!),"")</f>
        <v>#REF!</v>
      </c>
      <c r="X892" s="8" t="e">
        <f>IF(#REF!&lt;&gt;#REF!,COUNTIFS($K$112:$K$1378,"SRS",#REF!,#REF!),"")</f>
        <v>#REF!</v>
      </c>
      <c r="Y892" s="8" t="e">
        <f>IF(R892&lt;&gt;"",IF(R892=1,"",COUNTIFS($O$112:$O$1378,"&gt;40",#REF!,#REF!)),"")</f>
        <v>#REF!</v>
      </c>
    </row>
    <row r="893" spans="1:34" s="16" customFormat="1" x14ac:dyDescent="0.25">
      <c r="A893" s="16">
        <f t="shared" si="57"/>
        <v>67939</v>
      </c>
      <c r="B893" s="18" t="str">
        <f t="shared" si="58"/>
        <v>2017123185219</v>
      </c>
      <c r="C893" s="16" t="str">
        <f t="shared" si="59"/>
        <v>2017123</v>
      </c>
      <c r="D893" s="16">
        <v>2017</v>
      </c>
      <c r="E893" s="16">
        <v>12</v>
      </c>
      <c r="F893" s="16">
        <v>3</v>
      </c>
      <c r="G893" s="16">
        <v>18</v>
      </c>
      <c r="H893" s="16">
        <v>52</v>
      </c>
      <c r="I893" s="16">
        <v>19</v>
      </c>
      <c r="J893" s="16">
        <v>990</v>
      </c>
      <c r="K893" s="32" t="s">
        <v>47</v>
      </c>
      <c r="L893" s="8" t="e">
        <f>IF(#REF!=#REF!,IF(K893="Stroke",IF(K894="Stroke",IF((J894-J893)&lt;0,1000+J894-J893,J894-J893),""),""),"")</f>
        <v>#REF!</v>
      </c>
      <c r="M893" s="16" t="s">
        <v>21</v>
      </c>
      <c r="N893" s="16" t="s">
        <v>27</v>
      </c>
      <c r="O893" s="16">
        <v>0</v>
      </c>
      <c r="P893" s="8" t="e">
        <f>IF(#REF!=#REF!,IF(K893="Stroke",IF(K894="Stroke",IF(#REF!=#REF!,IF(Q893=Q894,IF((J894-J893)&lt;0,1000+J894-J893-O893,J894-J893-O893),""),""),""),""),"")</f>
        <v>#REF!</v>
      </c>
      <c r="Q893" s="16">
        <v>1</v>
      </c>
      <c r="R893" s="8" t="e">
        <f>IF(#REF!&lt;&gt;#REF!,COUNTIFS($K$112:$K$1378,$K$112,#REF!,#REF!),"")</f>
        <v>#REF!</v>
      </c>
      <c r="S893" s="8" t="e">
        <f>IF(AND(#REF!&lt;&gt;#REF!,#REF!=#REF!,M893="positive",M894="negative"),1,"")</f>
        <v>#REF!</v>
      </c>
      <c r="T893" s="8" t="e">
        <f>IF(AND(#REF!=#REF!,K:K="stroke",M:M="positive",S893&lt;&gt;"1"),1,"")</f>
        <v>#REF!</v>
      </c>
      <c r="U893" s="8" t="e">
        <f>IF((AND(R893&lt;&gt;"",W893&lt;&gt;1,K:K="stroke",M:M="negative",#REF!=#REF!)),IF(W893&lt;&gt;0,"",1),"")</f>
        <v>#REF!</v>
      </c>
      <c r="V893" s="8" t="e">
        <f t="shared" si="60"/>
        <v>#REF!</v>
      </c>
      <c r="W893" s="8" t="e">
        <f>IF(#REF!&lt;&gt;#REF!,COUNTIFS($K$112:$K$1378,"up",#REF!,#REF!),"")</f>
        <v>#REF!</v>
      </c>
      <c r="X893" s="8" t="e">
        <f>IF(#REF!&lt;&gt;#REF!,COUNTIFS($K$112:$K$1378,"SRS",#REF!,#REF!),"")</f>
        <v>#REF!</v>
      </c>
      <c r="Y893" s="8" t="e">
        <f>IF(R893&lt;&gt;"",IF(R893=1,"",COUNTIFS($O$112:$O$1378,"&gt;40",#REF!,#REF!)),"")</f>
        <v>#REF!</v>
      </c>
      <c r="Z893" s="16" t="s">
        <v>92</v>
      </c>
    </row>
    <row r="894" spans="1:34" s="16" customFormat="1" x14ac:dyDescent="0.25">
      <c r="A894" s="16">
        <f t="shared" si="57"/>
        <v>67939</v>
      </c>
      <c r="B894" s="18" t="str">
        <f t="shared" si="58"/>
        <v>2017123185219</v>
      </c>
      <c r="C894" s="16" t="str">
        <f t="shared" si="59"/>
        <v>2017123</v>
      </c>
      <c r="D894" s="16">
        <v>2017</v>
      </c>
      <c r="E894" s="16">
        <v>12</v>
      </c>
      <c r="F894" s="16">
        <v>3</v>
      </c>
      <c r="G894" s="16">
        <v>18</v>
      </c>
      <c r="H894" s="16">
        <v>52</v>
      </c>
      <c r="I894" s="16">
        <v>19</v>
      </c>
      <c r="J894" s="16">
        <v>998</v>
      </c>
      <c r="K894" s="32" t="s">
        <v>47</v>
      </c>
      <c r="L894" s="8" t="e">
        <f>IF(#REF!=#REF!,IF(K894="Stroke",IF(K895="Stroke",IF((J895-J894)&lt;0,1000+J895-J894,J895-J894),""),""),"")</f>
        <v>#REF!</v>
      </c>
      <c r="M894" s="16" t="s">
        <v>21</v>
      </c>
      <c r="N894" s="16" t="s">
        <v>27</v>
      </c>
      <c r="O894" s="16">
        <v>0</v>
      </c>
      <c r="P894" s="8" t="e">
        <f>IF(#REF!=#REF!,IF(K894="Stroke",IF(K895="Stroke",IF(#REF!=#REF!,IF(Q894=Q895,IF((J895-J894)&lt;0,1000+J895-J894-O894,J895-J894-O894),""),""),""),""),"")</f>
        <v>#REF!</v>
      </c>
      <c r="Q894" s="16">
        <v>1</v>
      </c>
      <c r="R894" s="8" t="e">
        <f>IF(#REF!&lt;&gt;#REF!,COUNTIFS($K$112:$K$1378,$K$112,#REF!,#REF!),"")</f>
        <v>#REF!</v>
      </c>
      <c r="S894" s="8" t="e">
        <f>IF(AND(#REF!&lt;&gt;#REF!,#REF!=#REF!,M894="positive",M895="negative"),1,"")</f>
        <v>#REF!</v>
      </c>
      <c r="T894" s="8" t="e">
        <f>IF(AND(#REF!=#REF!,K:K="stroke",M:M="positive",S894&lt;&gt;"1"),1,"")</f>
        <v>#REF!</v>
      </c>
      <c r="U894" s="8" t="e">
        <f>IF((AND(R894&lt;&gt;"",W894&lt;&gt;1,K:K="stroke",M:M="negative",#REF!=#REF!)),IF(W894&lt;&gt;0,"",1),"")</f>
        <v>#REF!</v>
      </c>
      <c r="V894" s="8" t="e">
        <f t="shared" si="60"/>
        <v>#REF!</v>
      </c>
      <c r="W894" s="8" t="e">
        <f>IF(#REF!&lt;&gt;#REF!,COUNTIFS($K$112:$K$1378,"up",#REF!,#REF!),"")</f>
        <v>#REF!</v>
      </c>
      <c r="X894" s="8" t="e">
        <f>IF(#REF!&lt;&gt;#REF!,COUNTIFS($K$112:$K$1378,"SRS",#REF!,#REF!),"")</f>
        <v>#REF!</v>
      </c>
      <c r="Y894" s="8" t="e">
        <f>IF(R894&lt;&gt;"",IF(R894=1,"",COUNTIFS($O$112:$O$1378,"&gt;40",#REF!,#REF!)),"")</f>
        <v>#REF!</v>
      </c>
    </row>
    <row r="895" spans="1:34" s="16" customFormat="1" x14ac:dyDescent="0.25">
      <c r="A895" s="16">
        <f t="shared" si="57"/>
        <v>67940</v>
      </c>
      <c r="B895" s="18" t="str">
        <f t="shared" si="58"/>
        <v>2017123185220</v>
      </c>
      <c r="C895" s="16" t="str">
        <f t="shared" si="59"/>
        <v>2017123</v>
      </c>
      <c r="D895" s="16">
        <v>2017</v>
      </c>
      <c r="E895" s="16">
        <v>12</v>
      </c>
      <c r="F895" s="16">
        <v>3</v>
      </c>
      <c r="G895" s="16">
        <v>18</v>
      </c>
      <c r="H895" s="16">
        <v>52</v>
      </c>
      <c r="I895" s="16">
        <v>20</v>
      </c>
      <c r="J895" s="16">
        <v>0</v>
      </c>
      <c r="K895" s="32" t="s">
        <v>47</v>
      </c>
      <c r="L895" s="8" t="e">
        <f>IF(#REF!=#REF!,IF(K895="Stroke",IF(K896="Stroke",IF((J896-J895)&lt;0,1000+J896-J895,J896-J895),""),""),"")</f>
        <v>#REF!</v>
      </c>
      <c r="M895" s="16" t="s">
        <v>21</v>
      </c>
      <c r="N895" s="16" t="s">
        <v>27</v>
      </c>
      <c r="O895" s="16">
        <v>0</v>
      </c>
      <c r="P895" s="8" t="e">
        <f>IF(#REF!=#REF!,IF(K895="Stroke",IF(K896="Stroke",IF(#REF!=#REF!,IF(Q895=Q896,IF((J896-J895)&lt;0,1000+J896-J895-O895,J896-J895-O895),""),""),""),""),"")</f>
        <v>#REF!</v>
      </c>
      <c r="Q895" s="16">
        <v>1</v>
      </c>
      <c r="R895" s="8" t="e">
        <f>IF(#REF!&lt;&gt;#REF!,COUNTIFS($K$112:$K$1378,$K$112,#REF!,#REF!),"")</f>
        <v>#REF!</v>
      </c>
      <c r="S895" s="8" t="e">
        <f>IF(AND(#REF!&lt;&gt;#REF!,#REF!=#REF!,M895="positive",M896="negative"),1,"")</f>
        <v>#REF!</v>
      </c>
      <c r="T895" s="8" t="e">
        <f>IF(AND(#REF!=#REF!,K:K="stroke",M:M="positive",S895&lt;&gt;"1"),1,"")</f>
        <v>#REF!</v>
      </c>
      <c r="U895" s="8" t="e">
        <f>IF((AND(R895&lt;&gt;"",W895&lt;&gt;1,K:K="stroke",M:M="negative",#REF!=#REF!)),IF(W895&lt;&gt;0,"",1),"")</f>
        <v>#REF!</v>
      </c>
      <c r="V895" s="8" t="e">
        <f t="shared" si="60"/>
        <v>#REF!</v>
      </c>
      <c r="W895" s="8" t="e">
        <f>IF(#REF!&lt;&gt;#REF!,COUNTIFS($K$112:$K$1378,"up",#REF!,#REF!),"")</f>
        <v>#REF!</v>
      </c>
      <c r="X895" s="8" t="e">
        <f>IF(#REF!&lt;&gt;#REF!,COUNTIFS($K$112:$K$1378,"SRS",#REF!,#REF!),"")</f>
        <v>#REF!</v>
      </c>
      <c r="Y895" s="8" t="e">
        <f>IF(R895&lt;&gt;"",IF(R895=1,"",COUNTIFS($O$112:$O$1378,"&gt;40",#REF!,#REF!)),"")</f>
        <v>#REF!</v>
      </c>
    </row>
    <row r="896" spans="1:34" s="16" customFormat="1" x14ac:dyDescent="0.25">
      <c r="A896" s="16">
        <f t="shared" si="57"/>
        <v>67940</v>
      </c>
      <c r="B896" s="18" t="str">
        <f t="shared" si="58"/>
        <v>2017123185220</v>
      </c>
      <c r="C896" s="16" t="str">
        <f t="shared" si="59"/>
        <v>2017123</v>
      </c>
      <c r="D896" s="16">
        <v>2017</v>
      </c>
      <c r="E896" s="16">
        <v>12</v>
      </c>
      <c r="F896" s="16">
        <v>3</v>
      </c>
      <c r="G896" s="16">
        <v>18</v>
      </c>
      <c r="H896" s="16">
        <v>52</v>
      </c>
      <c r="I896" s="16">
        <v>20</v>
      </c>
      <c r="J896" s="16">
        <v>7</v>
      </c>
      <c r="K896" s="32" t="s">
        <v>47</v>
      </c>
      <c r="L896" s="8" t="e">
        <f>IF(#REF!=#REF!,IF(K896="Stroke",IF(K897="Stroke",IF((J897-J896)&lt;0,1000+J897-J896,J897-J896),""),""),"")</f>
        <v>#REF!</v>
      </c>
      <c r="M896" s="16" t="s">
        <v>21</v>
      </c>
      <c r="N896" s="16" t="s">
        <v>27</v>
      </c>
      <c r="O896" s="16">
        <v>0</v>
      </c>
      <c r="P896" s="8" t="e">
        <f>IF(#REF!=#REF!,IF(K896="Stroke",IF(K897="Stroke",IF(#REF!=#REF!,IF(Q896=Q897,IF((J897-J896)&lt;0,1000+J897-J896-O896,J897-J896-O896),""),""),""),""),"")</f>
        <v>#REF!</v>
      </c>
      <c r="Q896" s="16">
        <v>1</v>
      </c>
      <c r="R896" s="8" t="e">
        <f>IF(#REF!&lt;&gt;#REF!,COUNTIFS($K$112:$K$1378,$K$112,#REF!,#REF!),"")</f>
        <v>#REF!</v>
      </c>
      <c r="S896" s="8" t="e">
        <f>IF(AND(#REF!&lt;&gt;#REF!,#REF!=#REF!,M896="positive",M897="negative"),1,"")</f>
        <v>#REF!</v>
      </c>
      <c r="T896" s="8" t="e">
        <f>IF(AND(#REF!=#REF!,K:K="stroke",M:M="positive",S896&lt;&gt;"1"),1,"")</f>
        <v>#REF!</v>
      </c>
      <c r="U896" s="8" t="e">
        <f>IF((AND(R896&lt;&gt;"",W896&lt;&gt;1,K:K="stroke",M:M="negative",#REF!=#REF!)),IF(W896&lt;&gt;0,"",1),"")</f>
        <v>#REF!</v>
      </c>
      <c r="V896" s="8" t="e">
        <f t="shared" si="60"/>
        <v>#REF!</v>
      </c>
      <c r="W896" s="8" t="e">
        <f>IF(#REF!&lt;&gt;#REF!,COUNTIFS($K$112:$K$1378,"up",#REF!,#REF!),"")</f>
        <v>#REF!</v>
      </c>
      <c r="X896" s="8" t="e">
        <f>IF(#REF!&lt;&gt;#REF!,COUNTIFS($K$112:$K$1378,"SRS",#REF!,#REF!),"")</f>
        <v>#REF!</v>
      </c>
      <c r="Y896" s="8" t="e">
        <f>IF(R896&lt;&gt;"",IF(R896=1,"",COUNTIFS($O$112:$O$1378,"&gt;40",#REF!,#REF!)),"")</f>
        <v>#REF!</v>
      </c>
    </row>
    <row r="897" spans="1:34" s="16" customFormat="1" x14ac:dyDescent="0.25">
      <c r="A897" s="16">
        <f t="shared" ref="A897:A960" si="61">I897+(H897*60)+(G897*3600)</f>
        <v>67940</v>
      </c>
      <c r="B897" s="18" t="str">
        <f t="shared" ref="B897:B960" si="62">CONCATENATE(D897,E897,F897,G897,H897,I897)</f>
        <v>2017123185220</v>
      </c>
      <c r="C897" s="16" t="str">
        <f t="shared" si="59"/>
        <v>2017123</v>
      </c>
      <c r="D897" s="16">
        <v>2017</v>
      </c>
      <c r="E897" s="16">
        <v>12</v>
      </c>
      <c r="F897" s="16">
        <v>3</v>
      </c>
      <c r="G897" s="16">
        <v>18</v>
      </c>
      <c r="H897" s="16">
        <v>52</v>
      </c>
      <c r="I897" s="16">
        <v>20</v>
      </c>
      <c r="J897" s="16">
        <v>17</v>
      </c>
      <c r="K897" s="32" t="s">
        <v>47</v>
      </c>
      <c r="L897" s="8" t="e">
        <f>IF(#REF!=#REF!,IF(K897="Stroke",IF(K898="Stroke",IF((J898-J897)&lt;0,1000+J898-J897,J898-J897),""),""),"")</f>
        <v>#REF!</v>
      </c>
      <c r="M897" s="16" t="s">
        <v>21</v>
      </c>
      <c r="N897" s="16" t="s">
        <v>27</v>
      </c>
      <c r="O897" s="16">
        <v>0</v>
      </c>
      <c r="P897" s="8" t="e">
        <f>IF(#REF!=#REF!,IF(K897="Stroke",IF(K898="Stroke",IF(#REF!=#REF!,IF(Q897=Q898,IF((J898-J897)&lt;0,1000+J898-J897-O897,J898-J897-O897),""),""),""),""),"")</f>
        <v>#REF!</v>
      </c>
      <c r="Q897" s="16">
        <v>1</v>
      </c>
      <c r="R897" s="8" t="e">
        <f>IF(#REF!&lt;&gt;#REF!,COUNTIFS($K$112:$K$1378,$K$112,#REF!,#REF!),"")</f>
        <v>#REF!</v>
      </c>
      <c r="S897" s="8" t="e">
        <f>IF(AND(#REF!&lt;&gt;#REF!,#REF!=#REF!,M897="positive",M898="negative"),1,"")</f>
        <v>#REF!</v>
      </c>
      <c r="T897" s="8" t="e">
        <f>IF(AND(#REF!=#REF!,K:K="stroke",M:M="positive",S897&lt;&gt;"1"),1,"")</f>
        <v>#REF!</v>
      </c>
      <c r="U897" s="8" t="e">
        <f>IF((AND(R897&lt;&gt;"",W897&lt;&gt;1,K:K="stroke",M:M="negative",#REF!=#REF!)),IF(W897&lt;&gt;0,"",1),"")</f>
        <v>#REF!</v>
      </c>
      <c r="V897" s="8" t="e">
        <f t="shared" si="60"/>
        <v>#REF!</v>
      </c>
      <c r="W897" s="8" t="e">
        <f>IF(#REF!&lt;&gt;#REF!,COUNTIFS($K$112:$K$1378,"up",#REF!,#REF!),"")</f>
        <v>#REF!</v>
      </c>
      <c r="X897" s="8" t="e">
        <f>IF(#REF!&lt;&gt;#REF!,COUNTIFS($K$112:$K$1378,"SRS",#REF!,#REF!),"")</f>
        <v>#REF!</v>
      </c>
      <c r="Y897" s="8" t="e">
        <f>IF(R897&lt;&gt;"",IF(R897=1,"",COUNTIFS($O$112:$O$1378,"&gt;40",#REF!,#REF!)),"")</f>
        <v>#REF!</v>
      </c>
    </row>
    <row r="898" spans="1:34" s="16" customFormat="1" x14ac:dyDescent="0.25">
      <c r="A898" s="16">
        <f t="shared" si="61"/>
        <v>67940</v>
      </c>
      <c r="B898" s="18" t="str">
        <f t="shared" si="62"/>
        <v>2017123185220</v>
      </c>
      <c r="C898" s="16" t="str">
        <f t="shared" si="59"/>
        <v>2017123</v>
      </c>
      <c r="D898" s="16">
        <v>2017</v>
      </c>
      <c r="E898" s="16">
        <v>12</v>
      </c>
      <c r="F898" s="16">
        <v>3</v>
      </c>
      <c r="G898" s="16">
        <v>18</v>
      </c>
      <c r="H898" s="16">
        <v>52</v>
      </c>
      <c r="I898" s="16">
        <v>20</v>
      </c>
      <c r="J898" s="16">
        <v>18</v>
      </c>
      <c r="K898" s="32" t="s">
        <v>47</v>
      </c>
      <c r="L898" s="8" t="e">
        <f>IF(#REF!=#REF!,IF(K898="Stroke",IF(K899="Stroke",IF((J899-J898)&lt;0,1000+J899-J898,J899-J898),""),""),"")</f>
        <v>#REF!</v>
      </c>
      <c r="M898" s="16" t="s">
        <v>21</v>
      </c>
      <c r="N898" s="16" t="s">
        <v>27</v>
      </c>
      <c r="O898" s="16">
        <v>0</v>
      </c>
      <c r="P898" s="8" t="e">
        <f>IF(#REF!=#REF!,IF(K898="Stroke",IF(K899="Stroke",IF(#REF!=#REF!,IF(Q898=Q899,IF((J899-J898)&lt;0,1000+J899-J898-O898,J899-J898-O898),""),""),""),""),"")</f>
        <v>#REF!</v>
      </c>
      <c r="Q898" s="16">
        <v>1</v>
      </c>
      <c r="R898" s="8" t="e">
        <f>IF(#REF!&lt;&gt;#REF!,COUNTIFS($K$112:$K$1378,$K$112,#REF!,#REF!),"")</f>
        <v>#REF!</v>
      </c>
      <c r="S898" s="8" t="e">
        <f>IF(AND(#REF!&lt;&gt;#REF!,#REF!=#REF!,M898="positive",M899="negative"),1,"")</f>
        <v>#REF!</v>
      </c>
      <c r="T898" s="8" t="e">
        <f>IF(AND(#REF!=#REF!,K:K="stroke",M:M="positive",S898&lt;&gt;"1"),1,"")</f>
        <v>#REF!</v>
      </c>
      <c r="U898" s="8" t="e">
        <f>IF((AND(R898&lt;&gt;"",W898&lt;&gt;1,K:K="stroke",M:M="negative",#REF!=#REF!)),IF(W898&lt;&gt;0,"",1),"")</f>
        <v>#REF!</v>
      </c>
      <c r="V898" s="8" t="e">
        <f t="shared" si="60"/>
        <v>#REF!</v>
      </c>
      <c r="W898" s="8" t="e">
        <f>IF(#REF!&lt;&gt;#REF!,COUNTIFS($K$112:$K$1378,"up",#REF!,#REF!),"")</f>
        <v>#REF!</v>
      </c>
      <c r="X898" s="8" t="e">
        <f>IF(#REF!&lt;&gt;#REF!,COUNTIFS($K$112:$K$1378,"SRS",#REF!,#REF!),"")</f>
        <v>#REF!</v>
      </c>
      <c r="Y898" s="8" t="e">
        <f>IF(R898&lt;&gt;"",IF(R898=1,"",COUNTIFS($O$112:$O$1378,"&gt;40",#REF!,#REF!)),"")</f>
        <v>#REF!</v>
      </c>
    </row>
    <row r="899" spans="1:34" s="16" customFormat="1" x14ac:dyDescent="0.25">
      <c r="A899" s="16">
        <f t="shared" si="61"/>
        <v>67940</v>
      </c>
      <c r="B899" s="18" t="str">
        <f t="shared" si="62"/>
        <v>2017123185220</v>
      </c>
      <c r="C899" s="16" t="str">
        <f t="shared" si="59"/>
        <v>2017123</v>
      </c>
      <c r="D899" s="16">
        <v>2017</v>
      </c>
      <c r="E899" s="16">
        <v>12</v>
      </c>
      <c r="F899" s="16">
        <v>3</v>
      </c>
      <c r="G899" s="16">
        <v>18</v>
      </c>
      <c r="H899" s="16">
        <v>52</v>
      </c>
      <c r="I899" s="16">
        <v>20</v>
      </c>
      <c r="J899" s="16">
        <v>29</v>
      </c>
      <c r="K899" s="32" t="s">
        <v>47</v>
      </c>
      <c r="L899" s="8" t="e">
        <f>IF(#REF!=#REF!,IF(K899="Stroke",IF(K900="Stroke",IF((J900-J899)&lt;0,1000+J900-J899,J900-J899),""),""),"")</f>
        <v>#REF!</v>
      </c>
      <c r="M899" s="16" t="s">
        <v>21</v>
      </c>
      <c r="N899" s="16" t="s">
        <v>27</v>
      </c>
      <c r="O899" s="16">
        <v>0</v>
      </c>
      <c r="P899" s="8" t="e">
        <f>IF(#REF!=#REF!,IF(K899="Stroke",IF(K900="Stroke",IF(#REF!=#REF!,IF(Q899=Q900,IF((J900-J899)&lt;0,1000+J900-J899-O899,J900-J899-O899),""),""),""),""),"")</f>
        <v>#REF!</v>
      </c>
      <c r="Q899" s="16">
        <v>1</v>
      </c>
      <c r="R899" s="8" t="e">
        <f>IF(#REF!&lt;&gt;#REF!,COUNTIFS($K$112:$K$1378,$K$112,#REF!,#REF!),"")</f>
        <v>#REF!</v>
      </c>
      <c r="S899" s="8" t="e">
        <f>IF(AND(#REF!&lt;&gt;#REF!,#REF!=#REF!,M899="positive",M900="negative"),1,"")</f>
        <v>#REF!</v>
      </c>
      <c r="T899" s="8" t="e">
        <f>IF(AND(#REF!=#REF!,K:K="stroke",M:M="positive",S899&lt;&gt;"1"),1,"")</f>
        <v>#REF!</v>
      </c>
      <c r="U899" s="8" t="e">
        <f>IF((AND(R899&lt;&gt;"",W899&lt;&gt;1,K:K="stroke",M:M="negative",#REF!=#REF!)),IF(W899&lt;&gt;0,"",1),"")</f>
        <v>#REF!</v>
      </c>
      <c r="V899" s="8" t="e">
        <f t="shared" si="60"/>
        <v>#REF!</v>
      </c>
      <c r="W899" s="8" t="e">
        <f>IF(#REF!&lt;&gt;#REF!,COUNTIFS($K$112:$K$1378,"up",#REF!,#REF!),"")</f>
        <v>#REF!</v>
      </c>
      <c r="X899" s="8" t="e">
        <f>IF(#REF!&lt;&gt;#REF!,COUNTIFS($K$112:$K$1378,"SRS",#REF!,#REF!),"")</f>
        <v>#REF!</v>
      </c>
      <c r="Y899" s="8" t="e">
        <f>IF(R899&lt;&gt;"",IF(R899=1,"",COUNTIFS($O$112:$O$1378,"&gt;40",#REF!,#REF!)),"")</f>
        <v>#REF!</v>
      </c>
    </row>
    <row r="900" spans="1:34" s="16" customFormat="1" x14ac:dyDescent="0.25">
      <c r="A900" s="16">
        <f t="shared" si="61"/>
        <v>67940</v>
      </c>
      <c r="B900" s="18" t="str">
        <f t="shared" si="62"/>
        <v>2017123185220</v>
      </c>
      <c r="C900" s="16" t="str">
        <f t="shared" si="59"/>
        <v>2017123</v>
      </c>
      <c r="D900" s="16">
        <v>2017</v>
      </c>
      <c r="E900" s="16">
        <v>12</v>
      </c>
      <c r="F900" s="16">
        <v>3</v>
      </c>
      <c r="G900" s="16">
        <v>18</v>
      </c>
      <c r="H900" s="16">
        <v>52</v>
      </c>
      <c r="I900" s="16">
        <v>20</v>
      </c>
      <c r="J900" s="16">
        <v>40</v>
      </c>
      <c r="K900" s="32" t="s">
        <v>47</v>
      </c>
      <c r="L900" s="8" t="e">
        <f>IF(#REF!=#REF!,IF(K900="Stroke",IF(K901="Stroke",IF((J901-J900)&lt;0,1000+J901-J900,J901-J900),""),""),"")</f>
        <v>#REF!</v>
      </c>
      <c r="M900" s="16" t="s">
        <v>21</v>
      </c>
      <c r="N900" s="16" t="s">
        <v>27</v>
      </c>
      <c r="O900" s="16">
        <v>0</v>
      </c>
      <c r="P900" s="8" t="e">
        <f>IF(#REF!=#REF!,IF(K900="Stroke",IF(K901="Stroke",IF(#REF!=#REF!,IF(Q900=Q901,IF((J901-J900)&lt;0,1000+J901-J900-O900,J901-J900-O900),""),""),""),""),"")</f>
        <v>#REF!</v>
      </c>
      <c r="Q900" s="16">
        <v>1</v>
      </c>
      <c r="R900" s="8" t="e">
        <f>IF(#REF!&lt;&gt;#REF!,COUNTIFS($K$112:$K$1378,$K$112,#REF!,#REF!),"")</f>
        <v>#REF!</v>
      </c>
      <c r="S900" s="8" t="e">
        <f>IF(AND(#REF!&lt;&gt;#REF!,#REF!=#REF!,M900="positive",M901="negative"),1,"")</f>
        <v>#REF!</v>
      </c>
      <c r="T900" s="8" t="e">
        <f>IF(AND(#REF!=#REF!,K:K="stroke",M:M="positive",S900&lt;&gt;"1"),1,"")</f>
        <v>#REF!</v>
      </c>
      <c r="U900" s="8" t="e">
        <f>IF((AND(R900&lt;&gt;"",W900&lt;&gt;1,K:K="stroke",M:M="negative",#REF!=#REF!)),IF(W900&lt;&gt;0,"",1),"")</f>
        <v>#REF!</v>
      </c>
      <c r="V900" s="8" t="e">
        <f t="shared" si="60"/>
        <v>#REF!</v>
      </c>
      <c r="W900" s="8" t="e">
        <f>IF(#REF!&lt;&gt;#REF!,COUNTIFS($K$112:$K$1378,"up",#REF!,#REF!),"")</f>
        <v>#REF!</v>
      </c>
      <c r="X900" s="8" t="e">
        <f>IF(#REF!&lt;&gt;#REF!,COUNTIFS($K$112:$K$1378,"SRS",#REF!,#REF!),"")</f>
        <v>#REF!</v>
      </c>
      <c r="Y900" s="8" t="e">
        <f>IF(R900&lt;&gt;"",IF(R900=1,"",COUNTIFS($O$112:$O$1378,"&gt;40",#REF!,#REF!)),"")</f>
        <v>#REF!</v>
      </c>
    </row>
    <row r="901" spans="1:34" s="16" customFormat="1" x14ac:dyDescent="0.25">
      <c r="A901" s="16">
        <f t="shared" si="61"/>
        <v>67940</v>
      </c>
      <c r="B901" s="18" t="str">
        <f t="shared" si="62"/>
        <v>2017123185220</v>
      </c>
      <c r="C901" s="16" t="str">
        <f t="shared" si="59"/>
        <v>2017123</v>
      </c>
      <c r="D901" s="16">
        <v>2017</v>
      </c>
      <c r="E901" s="16">
        <v>12</v>
      </c>
      <c r="F901" s="16">
        <v>3</v>
      </c>
      <c r="G901" s="16">
        <v>18</v>
      </c>
      <c r="H901" s="16">
        <v>52</v>
      </c>
      <c r="I901" s="16">
        <v>20</v>
      </c>
      <c r="J901" s="16">
        <v>50</v>
      </c>
      <c r="K901" s="32" t="s">
        <v>47</v>
      </c>
      <c r="L901" s="8" t="e">
        <f>IF(#REF!=#REF!,IF(K901="Stroke",IF(K902="Stroke",IF((J902-J901)&lt;0,1000+J902-J901,J902-J901),""),""),"")</f>
        <v>#REF!</v>
      </c>
      <c r="M901" s="16" t="s">
        <v>21</v>
      </c>
      <c r="N901" s="16" t="s">
        <v>27</v>
      </c>
      <c r="O901" s="16">
        <v>0</v>
      </c>
      <c r="P901" s="8" t="e">
        <f>IF(#REF!=#REF!,IF(K901="Stroke",IF(K902="Stroke",IF(#REF!=#REF!,IF(Q901=Q902,IF((J902-J901)&lt;0,1000+J902-J901-O901,J902-J901-O901),""),""),""),""),"")</f>
        <v>#REF!</v>
      </c>
      <c r="Q901" s="16">
        <v>1</v>
      </c>
      <c r="R901" s="8" t="e">
        <f>IF(#REF!&lt;&gt;#REF!,COUNTIFS($K$112:$K$1378,$K$112,#REF!,#REF!),"")</f>
        <v>#REF!</v>
      </c>
      <c r="S901" s="8" t="e">
        <f>IF(AND(#REF!&lt;&gt;#REF!,#REF!=#REF!,M901="positive",M902="negative"),1,"")</f>
        <v>#REF!</v>
      </c>
      <c r="T901" s="8" t="e">
        <f>IF(AND(#REF!=#REF!,K:K="stroke",M:M="positive",S901&lt;&gt;"1"),1,"")</f>
        <v>#REF!</v>
      </c>
      <c r="U901" s="8" t="e">
        <f>IF((AND(R901&lt;&gt;"",W901&lt;&gt;1,K:K="stroke",M:M="negative",#REF!=#REF!)),IF(W901&lt;&gt;0,"",1),"")</f>
        <v>#REF!</v>
      </c>
      <c r="V901" s="8" t="e">
        <f t="shared" si="60"/>
        <v>#REF!</v>
      </c>
      <c r="W901" s="8" t="e">
        <f>IF(#REF!&lt;&gt;#REF!,COUNTIFS($K$112:$K$1378,"up",#REF!,#REF!),"")</f>
        <v>#REF!</v>
      </c>
      <c r="X901" s="8" t="e">
        <f>IF(#REF!&lt;&gt;#REF!,COUNTIFS($K$112:$K$1378,"SRS",#REF!,#REF!),"")</f>
        <v>#REF!</v>
      </c>
      <c r="Y901" s="8" t="e">
        <f>IF(R901&lt;&gt;"",IF(R901=1,"",COUNTIFS($O$112:$O$1378,"&gt;40",#REF!,#REF!)),"")</f>
        <v>#REF!</v>
      </c>
    </row>
    <row r="902" spans="1:34" s="16" customFormat="1" x14ac:dyDescent="0.25">
      <c r="A902" s="16">
        <f t="shared" si="61"/>
        <v>67940</v>
      </c>
      <c r="B902" s="18" t="str">
        <f t="shared" si="62"/>
        <v>2017123185220</v>
      </c>
      <c r="C902" s="16" t="str">
        <f t="shared" si="59"/>
        <v>2017123</v>
      </c>
      <c r="D902" s="16">
        <v>2017</v>
      </c>
      <c r="E902" s="16">
        <v>12</v>
      </c>
      <c r="F902" s="16">
        <v>3</v>
      </c>
      <c r="G902" s="16">
        <v>18</v>
      </c>
      <c r="H902" s="16">
        <v>52</v>
      </c>
      <c r="I902" s="16">
        <v>20</v>
      </c>
      <c r="J902" s="16">
        <v>55</v>
      </c>
      <c r="K902" s="32" t="s">
        <v>47</v>
      </c>
      <c r="L902" s="8" t="e">
        <f>IF(#REF!=#REF!,IF(K902="Stroke",IF(K903="Stroke",IF((J903-J902)&lt;0,1000+J903-J902,J903-J902),""),""),"")</f>
        <v>#REF!</v>
      </c>
      <c r="M902" s="16" t="s">
        <v>21</v>
      </c>
      <c r="N902" s="16" t="s">
        <v>27</v>
      </c>
      <c r="O902" s="16">
        <v>0</v>
      </c>
      <c r="P902" s="8" t="e">
        <f>IF(#REF!=#REF!,IF(K902="Stroke",IF(K903="Stroke",IF(#REF!=#REF!,IF(Q902=Q903,IF((J903-J902)&lt;0,1000+J903-J902-O902,J903-J902-O902),""),""),""),""),"")</f>
        <v>#REF!</v>
      </c>
      <c r="Q902" s="16">
        <v>1</v>
      </c>
      <c r="R902" s="8" t="e">
        <f>IF(#REF!&lt;&gt;#REF!,COUNTIFS($K$112:$K$1378,$K$112,#REF!,#REF!),"")</f>
        <v>#REF!</v>
      </c>
      <c r="S902" s="8" t="e">
        <f>IF(AND(#REF!&lt;&gt;#REF!,#REF!=#REF!,M902="positive",M903="negative"),1,"")</f>
        <v>#REF!</v>
      </c>
      <c r="T902" s="8" t="e">
        <f>IF(AND(#REF!=#REF!,K:K="stroke",M:M="positive",S902&lt;&gt;"1"),1,"")</f>
        <v>#REF!</v>
      </c>
      <c r="U902" s="8" t="e">
        <f>IF((AND(R902&lt;&gt;"",W902&lt;&gt;1,K:K="stroke",M:M="negative",#REF!=#REF!)),IF(W902&lt;&gt;0,"",1),"")</f>
        <v>#REF!</v>
      </c>
      <c r="V902" s="8" t="e">
        <f t="shared" si="60"/>
        <v>#REF!</v>
      </c>
      <c r="W902" s="8" t="e">
        <f>IF(#REF!&lt;&gt;#REF!,COUNTIFS($K$112:$K$1378,"up",#REF!,#REF!),"")</f>
        <v>#REF!</v>
      </c>
      <c r="X902" s="8" t="e">
        <f>IF(#REF!&lt;&gt;#REF!,COUNTIFS($K$112:$K$1378,"SRS",#REF!,#REF!),"")</f>
        <v>#REF!</v>
      </c>
      <c r="Y902" s="8" t="e">
        <f>IF(R902&lt;&gt;"",IF(R902=1,"",COUNTIFS($O$112:$O$1378,"&gt;40",#REF!,#REF!)),"")</f>
        <v>#REF!</v>
      </c>
    </row>
    <row r="903" spans="1:34" s="16" customFormat="1" x14ac:dyDescent="0.25">
      <c r="A903" s="16">
        <f t="shared" si="61"/>
        <v>67940</v>
      </c>
      <c r="B903" s="18" t="str">
        <f t="shared" si="62"/>
        <v>2017123185220</v>
      </c>
      <c r="C903" s="16" t="str">
        <f t="shared" si="59"/>
        <v>2017123</v>
      </c>
      <c r="D903" s="16">
        <v>2017</v>
      </c>
      <c r="E903" s="16">
        <v>12</v>
      </c>
      <c r="F903" s="16">
        <v>3</v>
      </c>
      <c r="G903" s="16">
        <v>18</v>
      </c>
      <c r="H903" s="16">
        <v>52</v>
      </c>
      <c r="I903" s="16">
        <v>20</v>
      </c>
      <c r="J903" s="16">
        <v>64</v>
      </c>
      <c r="K903" s="32" t="s">
        <v>47</v>
      </c>
      <c r="L903" s="8" t="e">
        <f>IF(#REF!=#REF!,IF(K903="Stroke",IF(K904="Stroke",IF((J904-J903)&lt;0,1000+J904-J903,J904-J903),""),""),"")</f>
        <v>#REF!</v>
      </c>
      <c r="M903" s="16" t="s">
        <v>21</v>
      </c>
      <c r="N903" s="16" t="s">
        <v>27</v>
      </c>
      <c r="O903" s="16">
        <v>0</v>
      </c>
      <c r="P903" s="8" t="e">
        <f>IF(#REF!=#REF!,IF(K903="Stroke",IF(K904="Stroke",IF(#REF!=#REF!,IF(Q903=Q904,IF((J904-J903)&lt;0,1000+J904-J903-O903,J904-J903-O903),""),""),""),""),"")</f>
        <v>#REF!</v>
      </c>
      <c r="Q903" s="16">
        <v>1</v>
      </c>
      <c r="R903" s="8" t="e">
        <f>IF(#REF!&lt;&gt;#REF!,COUNTIFS($K$112:$K$1378,$K$112,#REF!,#REF!),"")</f>
        <v>#REF!</v>
      </c>
      <c r="S903" s="8" t="e">
        <f>IF(AND(#REF!&lt;&gt;#REF!,#REF!=#REF!,M903="positive",M904="negative"),1,"")</f>
        <v>#REF!</v>
      </c>
      <c r="T903" s="8" t="e">
        <f>IF(AND(#REF!=#REF!,K:K="stroke",M:M="positive",S903&lt;&gt;"1"),1,"")</f>
        <v>#REF!</v>
      </c>
      <c r="U903" s="8" t="e">
        <f>IF((AND(R903&lt;&gt;"",W903&lt;&gt;1,K:K="stroke",M:M="negative",#REF!=#REF!)),IF(W903&lt;&gt;0,"",1),"")</f>
        <v>#REF!</v>
      </c>
      <c r="V903" s="8" t="e">
        <f t="shared" si="60"/>
        <v>#REF!</v>
      </c>
      <c r="W903" s="8" t="e">
        <f>IF(#REF!&lt;&gt;#REF!,COUNTIFS($K$112:$K$1378,"up",#REF!,#REF!),"")</f>
        <v>#REF!</v>
      </c>
      <c r="X903" s="8" t="e">
        <f>IF(#REF!&lt;&gt;#REF!,COUNTIFS($K$112:$K$1378,"SRS",#REF!,#REF!),"")</f>
        <v>#REF!</v>
      </c>
      <c r="Y903" s="8" t="e">
        <f>IF(R903&lt;&gt;"",IF(R903=1,"",COUNTIFS($O$112:$O$1378,"&gt;40",#REF!,#REF!)),"")</f>
        <v>#REF!</v>
      </c>
    </row>
    <row r="904" spans="1:34" x14ac:dyDescent="0.25">
      <c r="A904" s="16">
        <f t="shared" si="61"/>
        <v>67940</v>
      </c>
      <c r="B904" s="18" t="str">
        <f t="shared" si="62"/>
        <v>2017123185220</v>
      </c>
      <c r="C904" s="16" t="str">
        <f t="shared" si="59"/>
        <v>2017123</v>
      </c>
      <c r="D904" s="16">
        <v>2017</v>
      </c>
      <c r="E904" s="16">
        <v>12</v>
      </c>
      <c r="F904" s="16">
        <v>3</v>
      </c>
      <c r="G904" s="16">
        <v>18</v>
      </c>
      <c r="H904" s="16">
        <v>52</v>
      </c>
      <c r="I904" s="16">
        <v>20</v>
      </c>
      <c r="J904" s="16">
        <v>89</v>
      </c>
      <c r="K904" s="32" t="s">
        <v>47</v>
      </c>
      <c r="L904" s="8" t="e">
        <f>IF(#REF!=#REF!,IF(K904="Stroke",IF(K905="Stroke",IF((J905-J904)&lt;0,1000+J905-J904,J905-J904),""),""),"")</f>
        <v>#REF!</v>
      </c>
      <c r="M904" s="16" t="s">
        <v>21</v>
      </c>
      <c r="N904" s="16" t="s">
        <v>27</v>
      </c>
      <c r="O904" s="16">
        <v>0</v>
      </c>
      <c r="P904" s="8" t="e">
        <f>IF(#REF!=#REF!,IF(K904="Stroke",IF(K905="Stroke",IF(#REF!=#REF!,IF(Q904=Q905,IF((J905-J904)&lt;0,1000+J905-J904-O904,J905-J904-O904),""),""),""),""),"")</f>
        <v>#REF!</v>
      </c>
      <c r="Q904" s="16">
        <v>1</v>
      </c>
      <c r="R904" s="8" t="e">
        <f>IF(#REF!&lt;&gt;#REF!,COUNTIFS($K$112:$K$1378,$K$112,#REF!,#REF!),"")</f>
        <v>#REF!</v>
      </c>
      <c r="S904" s="8" t="e">
        <f>IF(AND(#REF!&lt;&gt;#REF!,#REF!=#REF!,M904="positive",M905="negative"),1,"")</f>
        <v>#REF!</v>
      </c>
      <c r="T904" s="8" t="e">
        <f>IF(AND(#REF!=#REF!,K:K="stroke",M:M="positive",S904&lt;&gt;"1"),1,"")</f>
        <v>#REF!</v>
      </c>
      <c r="U904" s="8" t="e">
        <f>IF((AND(R904&lt;&gt;"",W904&lt;&gt;1,K:K="stroke",M:M="negative",#REF!=#REF!)),IF(W904&lt;&gt;0,"",1),"")</f>
        <v>#REF!</v>
      </c>
      <c r="V904" s="8" t="e">
        <f t="shared" si="60"/>
        <v>#REF!</v>
      </c>
      <c r="W904" s="8" t="e">
        <f>IF(#REF!&lt;&gt;#REF!,COUNTIFS($K$112:$K$1378,"up",#REF!,#REF!),"")</f>
        <v>#REF!</v>
      </c>
      <c r="X904" s="8" t="e">
        <f>IF(#REF!&lt;&gt;#REF!,COUNTIFS($K$112:$K$1378,"SRS",#REF!,#REF!),"")</f>
        <v>#REF!</v>
      </c>
      <c r="Y904" s="8" t="e">
        <f>IF(R904&lt;&gt;"",IF(R904=1,"",COUNTIFS($O$112:$O$1378,"&gt;40",#REF!,#REF!)),"")</f>
        <v>#REF!</v>
      </c>
      <c r="Z904" s="16"/>
      <c r="AA904" s="16"/>
      <c r="AB904" s="16"/>
      <c r="AC904" s="16"/>
      <c r="AD904" s="16"/>
      <c r="AE904" s="16"/>
      <c r="AF904" s="16"/>
      <c r="AG904" s="16"/>
      <c r="AH904" s="16"/>
    </row>
    <row r="905" spans="1:34" x14ac:dyDescent="0.25">
      <c r="A905" s="16">
        <f t="shared" si="61"/>
        <v>67940</v>
      </c>
      <c r="B905" s="18" t="str">
        <f t="shared" si="62"/>
        <v>2017123185220</v>
      </c>
      <c r="C905" s="16" t="str">
        <f t="shared" si="59"/>
        <v>2017123</v>
      </c>
      <c r="D905" s="16">
        <v>2017</v>
      </c>
      <c r="E905" s="16">
        <v>12</v>
      </c>
      <c r="F905" s="16">
        <v>3</v>
      </c>
      <c r="G905" s="16">
        <v>18</v>
      </c>
      <c r="H905" s="16">
        <v>52</v>
      </c>
      <c r="I905" s="16">
        <v>20</v>
      </c>
      <c r="J905" s="16">
        <v>91</v>
      </c>
      <c r="K905" s="32" t="s">
        <v>47</v>
      </c>
      <c r="L905" s="8" t="e">
        <f>IF(#REF!=#REF!,IF(K905="Stroke",IF(K906="Stroke",IF((J906-J905)&lt;0,1000+J906-J905,J906-J905),""),""),"")</f>
        <v>#REF!</v>
      </c>
      <c r="M905" s="16" t="s">
        <v>21</v>
      </c>
      <c r="N905" s="16" t="s">
        <v>27</v>
      </c>
      <c r="O905" s="16">
        <v>0</v>
      </c>
      <c r="P905" s="8" t="e">
        <f>IF(#REF!=#REF!,IF(K905="Stroke",IF(K906="Stroke",IF(#REF!=#REF!,IF(Q905=Q906,IF((J906-J905)&lt;0,1000+J906-J905-O905,J906-J905-O905),""),""),""),""),"")</f>
        <v>#REF!</v>
      </c>
      <c r="Q905" s="16">
        <v>1</v>
      </c>
      <c r="R905" s="8" t="e">
        <f>IF(#REF!&lt;&gt;#REF!,COUNTIFS($K$112:$K$1378,$K$112,#REF!,#REF!),"")</f>
        <v>#REF!</v>
      </c>
      <c r="S905" s="8" t="e">
        <f>IF(AND(#REF!&lt;&gt;#REF!,#REF!=#REF!,M905="positive",M906="negative"),1,"")</f>
        <v>#REF!</v>
      </c>
      <c r="T905" s="8" t="e">
        <f>IF(AND(#REF!=#REF!,K:K="stroke",M:M="positive",S905&lt;&gt;"1"),1,"")</f>
        <v>#REF!</v>
      </c>
      <c r="U905" s="8" t="e">
        <f>IF((AND(R905&lt;&gt;"",W905&lt;&gt;1,K:K="stroke",M:M="negative",#REF!=#REF!)),IF(W905&lt;&gt;0,"",1),"")</f>
        <v>#REF!</v>
      </c>
      <c r="V905" s="8" t="e">
        <f t="shared" si="60"/>
        <v>#REF!</v>
      </c>
      <c r="W905" s="8" t="e">
        <f>IF(#REF!&lt;&gt;#REF!,COUNTIFS($K$112:$K$1378,"up",#REF!,#REF!),"")</f>
        <v>#REF!</v>
      </c>
      <c r="X905" s="8" t="e">
        <f>IF(#REF!&lt;&gt;#REF!,COUNTIFS($K$112:$K$1378,"SRS",#REF!,#REF!),"")</f>
        <v>#REF!</v>
      </c>
      <c r="Y905" s="8" t="e">
        <f>IF(R905&lt;&gt;"",IF(R905=1,"",COUNTIFS($O$112:$O$1378,"&gt;40",#REF!,#REF!)),"")</f>
        <v>#REF!</v>
      </c>
      <c r="Z905" s="16"/>
      <c r="AA905" s="16"/>
      <c r="AB905" s="16"/>
      <c r="AC905" s="16"/>
      <c r="AD905" s="16"/>
      <c r="AE905" s="16"/>
      <c r="AF905" s="16"/>
      <c r="AG905" s="16"/>
      <c r="AH905" s="16"/>
    </row>
    <row r="906" spans="1:34" x14ac:dyDescent="0.25">
      <c r="A906" s="16">
        <f t="shared" si="61"/>
        <v>67940</v>
      </c>
      <c r="B906" s="18" t="str">
        <f t="shared" si="62"/>
        <v>2017123185220</v>
      </c>
      <c r="C906" s="16" t="str">
        <f t="shared" si="59"/>
        <v>2017123</v>
      </c>
      <c r="D906" s="16">
        <v>2017</v>
      </c>
      <c r="E906" s="16">
        <v>12</v>
      </c>
      <c r="F906" s="16">
        <v>3</v>
      </c>
      <c r="G906" s="16">
        <v>18</v>
      </c>
      <c r="H906" s="16">
        <v>52</v>
      </c>
      <c r="I906" s="16">
        <v>20</v>
      </c>
      <c r="J906" s="16">
        <v>103</v>
      </c>
      <c r="K906" s="32" t="s">
        <v>47</v>
      </c>
      <c r="L906" s="8" t="e">
        <f>IF(#REF!=#REF!,IF(K906="Stroke",IF(K907="Stroke",IF((J907-J906)&lt;0,1000+J907-J906,J907-J906),""),""),"")</f>
        <v>#REF!</v>
      </c>
      <c r="M906" s="16" t="s">
        <v>21</v>
      </c>
      <c r="N906" s="16" t="s">
        <v>27</v>
      </c>
      <c r="O906" s="16">
        <v>0</v>
      </c>
      <c r="P906" s="8" t="e">
        <f>IF(#REF!=#REF!,IF(K906="Stroke",IF(K907="Stroke",IF(#REF!=#REF!,IF(Q906=Q907,IF((J907-J906)&lt;0,1000+J907-J906-O906,J907-J906-O906),""),""),""),""),"")</f>
        <v>#REF!</v>
      </c>
      <c r="Q906" s="16">
        <v>1</v>
      </c>
      <c r="R906" s="8" t="e">
        <f>IF(#REF!&lt;&gt;#REF!,COUNTIFS($K$112:$K$1378,$K$112,#REF!,#REF!),"")</f>
        <v>#REF!</v>
      </c>
      <c r="S906" s="8" t="e">
        <f>IF(AND(#REF!&lt;&gt;#REF!,#REF!=#REF!,M906="positive",M907="negative"),1,"")</f>
        <v>#REF!</v>
      </c>
      <c r="T906" s="8" t="e">
        <f>IF(AND(#REF!=#REF!,K:K="stroke",M:M="positive",S906&lt;&gt;"1"),1,"")</f>
        <v>#REF!</v>
      </c>
      <c r="U906" s="8" t="e">
        <f>IF((AND(R906&lt;&gt;"",W906&lt;&gt;1,K:K="stroke",M:M="negative",#REF!=#REF!)),IF(W906&lt;&gt;0,"",1),"")</f>
        <v>#REF!</v>
      </c>
      <c r="V906" s="8" t="e">
        <f t="shared" si="60"/>
        <v>#REF!</v>
      </c>
      <c r="W906" s="8" t="e">
        <f>IF(#REF!&lt;&gt;#REF!,COUNTIFS($K$112:$K$1378,"up",#REF!,#REF!),"")</f>
        <v>#REF!</v>
      </c>
      <c r="X906" s="8" t="e">
        <f>IF(#REF!&lt;&gt;#REF!,COUNTIFS($K$112:$K$1378,"SRS",#REF!,#REF!),"")</f>
        <v>#REF!</v>
      </c>
      <c r="Y906" s="8" t="e">
        <f>IF(R906&lt;&gt;"",IF(R906=1,"",COUNTIFS($O$112:$O$1378,"&gt;40",#REF!,#REF!)),"")</f>
        <v>#REF!</v>
      </c>
      <c r="Z906" s="16"/>
      <c r="AA906" s="16"/>
      <c r="AB906" s="16"/>
      <c r="AC906" s="16"/>
      <c r="AD906" s="16"/>
      <c r="AE906" s="16"/>
      <c r="AF906" s="16"/>
      <c r="AG906" s="16"/>
      <c r="AH906" s="16"/>
    </row>
    <row r="907" spans="1:34" x14ac:dyDescent="0.25">
      <c r="A907" s="16">
        <f t="shared" si="61"/>
        <v>67940</v>
      </c>
      <c r="B907" s="18" t="str">
        <f t="shared" si="62"/>
        <v>2017123185220</v>
      </c>
      <c r="C907" s="16" t="str">
        <f t="shared" si="59"/>
        <v>2017123</v>
      </c>
      <c r="D907" s="16">
        <v>2017</v>
      </c>
      <c r="E907" s="16">
        <v>12</v>
      </c>
      <c r="F907" s="16">
        <v>3</v>
      </c>
      <c r="G907" s="16">
        <v>18</v>
      </c>
      <c r="H907" s="16">
        <v>52</v>
      </c>
      <c r="I907" s="16">
        <v>20</v>
      </c>
      <c r="J907" s="16">
        <v>112</v>
      </c>
      <c r="K907" s="32" t="s">
        <v>47</v>
      </c>
      <c r="L907" s="8" t="e">
        <f>IF(#REF!=#REF!,IF(K907="Stroke",IF(K908="Stroke",IF((J908-J907)&lt;0,1000+J908-J907,J908-J907),""),""),"")</f>
        <v>#REF!</v>
      </c>
      <c r="M907" s="16" t="s">
        <v>21</v>
      </c>
      <c r="N907" s="16" t="s">
        <v>27</v>
      </c>
      <c r="O907" s="16">
        <v>0</v>
      </c>
      <c r="P907" s="8" t="e">
        <f>IF(#REF!=#REF!,IF(K907="Stroke",IF(K908="Stroke",IF(#REF!=#REF!,IF(Q907=Q908,IF((J908-J907)&lt;0,1000+J908-J907-O907,J908-J907-O907),""),""),""),""),"")</f>
        <v>#REF!</v>
      </c>
      <c r="Q907" s="16">
        <v>1</v>
      </c>
      <c r="R907" s="8" t="e">
        <f>IF(#REF!&lt;&gt;#REF!,COUNTIFS($K$112:$K$1378,$K$112,#REF!,#REF!),"")</f>
        <v>#REF!</v>
      </c>
      <c r="S907" s="8" t="e">
        <f>IF(AND(#REF!&lt;&gt;#REF!,#REF!=#REF!,M907="positive",M908="negative"),1,"")</f>
        <v>#REF!</v>
      </c>
      <c r="T907" s="8" t="e">
        <f>IF(AND(#REF!=#REF!,K:K="stroke",M:M="positive",S907&lt;&gt;"1"),1,"")</f>
        <v>#REF!</v>
      </c>
      <c r="U907" s="8" t="e">
        <f>IF((AND(R907&lt;&gt;"",W907&lt;&gt;1,K:K="stroke",M:M="negative",#REF!=#REF!)),IF(W907&lt;&gt;0,"",1),"")</f>
        <v>#REF!</v>
      </c>
      <c r="V907" s="8" t="e">
        <f t="shared" si="60"/>
        <v>#REF!</v>
      </c>
      <c r="W907" s="8" t="e">
        <f>IF(#REF!&lt;&gt;#REF!,COUNTIFS($K$112:$K$1378,"up",#REF!,#REF!),"")</f>
        <v>#REF!</v>
      </c>
      <c r="X907" s="8" t="e">
        <f>IF(#REF!&lt;&gt;#REF!,COUNTIFS($K$112:$K$1378,"SRS",#REF!,#REF!),"")</f>
        <v>#REF!</v>
      </c>
      <c r="Y907" s="8" t="e">
        <f>IF(R907&lt;&gt;"",IF(R907=1,"",COUNTIFS($O$112:$O$1378,"&gt;40",#REF!,#REF!)),"")</f>
        <v>#REF!</v>
      </c>
      <c r="Z907" s="16"/>
      <c r="AA907" s="16"/>
      <c r="AB907" s="16"/>
      <c r="AC907" s="16"/>
      <c r="AD907" s="16"/>
      <c r="AE907" s="16"/>
      <c r="AF907" s="16"/>
      <c r="AG907" s="16"/>
      <c r="AH907" s="16"/>
    </row>
    <row r="908" spans="1:34" x14ac:dyDescent="0.25">
      <c r="A908" s="16">
        <f t="shared" si="61"/>
        <v>67940</v>
      </c>
      <c r="B908" s="18" t="str">
        <f t="shared" si="62"/>
        <v>2017123185220</v>
      </c>
      <c r="C908" s="16" t="str">
        <f t="shared" si="59"/>
        <v>2017123</v>
      </c>
      <c r="D908" s="16">
        <v>2017</v>
      </c>
      <c r="E908" s="16">
        <v>12</v>
      </c>
      <c r="F908" s="16">
        <v>3</v>
      </c>
      <c r="G908" s="16">
        <v>18</v>
      </c>
      <c r="H908" s="16">
        <v>52</v>
      </c>
      <c r="I908" s="16">
        <v>20</v>
      </c>
      <c r="J908" s="16">
        <v>125</v>
      </c>
      <c r="K908" s="32" t="s">
        <v>47</v>
      </c>
      <c r="L908" s="8" t="e">
        <f>IF(#REF!=#REF!,IF(K908="Stroke",IF(K909="Stroke",IF((J909-J908)&lt;0,1000+J909-J908,J909-J908),""),""),"")</f>
        <v>#REF!</v>
      </c>
      <c r="M908" s="16" t="s">
        <v>21</v>
      </c>
      <c r="N908" s="16" t="s">
        <v>27</v>
      </c>
      <c r="O908" s="16">
        <v>0</v>
      </c>
      <c r="P908" s="8" t="e">
        <f>IF(#REF!=#REF!,IF(K908="Stroke",IF(K909="Stroke",IF(#REF!=#REF!,IF(Q908=Q909,IF((J909-J908)&lt;0,1000+J909-J908-O908,J909-J908-O908),""),""),""),""),"")</f>
        <v>#REF!</v>
      </c>
      <c r="Q908" s="16">
        <v>1</v>
      </c>
      <c r="R908" s="8" t="e">
        <f>IF(#REF!&lt;&gt;#REF!,COUNTIFS($K$112:$K$1378,$K$112,#REF!,#REF!),"")</f>
        <v>#REF!</v>
      </c>
      <c r="S908" s="8" t="e">
        <f>IF(AND(#REF!&lt;&gt;#REF!,#REF!=#REF!,M908="positive",M909="negative"),1,"")</f>
        <v>#REF!</v>
      </c>
      <c r="T908" s="8" t="e">
        <f>IF(AND(#REF!=#REF!,K:K="stroke",M:M="positive",S908&lt;&gt;"1"),1,"")</f>
        <v>#REF!</v>
      </c>
      <c r="U908" s="8" t="e">
        <f>IF((AND(R908&lt;&gt;"",W908&lt;&gt;1,K:K="stroke",M:M="negative",#REF!=#REF!)),IF(W908&lt;&gt;0,"",1),"")</f>
        <v>#REF!</v>
      </c>
      <c r="V908" s="8" t="e">
        <f t="shared" si="60"/>
        <v>#REF!</v>
      </c>
      <c r="W908" s="8" t="e">
        <f>IF(#REF!&lt;&gt;#REF!,COUNTIFS($K$112:$K$1378,"up",#REF!,#REF!),"")</f>
        <v>#REF!</v>
      </c>
      <c r="X908" s="8" t="e">
        <f>IF(#REF!&lt;&gt;#REF!,COUNTIFS($K$112:$K$1378,"SRS",#REF!,#REF!),"")</f>
        <v>#REF!</v>
      </c>
      <c r="Y908" s="8" t="e">
        <f>IF(R908&lt;&gt;"",IF(R908=1,"",COUNTIFS($O$112:$O$1378,"&gt;40",#REF!,#REF!)),"")</f>
        <v>#REF!</v>
      </c>
      <c r="Z908" s="16"/>
      <c r="AA908" s="16"/>
      <c r="AB908" s="16"/>
      <c r="AC908" s="16"/>
      <c r="AD908" s="16"/>
      <c r="AE908" s="16"/>
      <c r="AF908" s="16"/>
      <c r="AG908" s="16"/>
      <c r="AH908" s="16"/>
    </row>
    <row r="909" spans="1:34" x14ac:dyDescent="0.25">
      <c r="A909" s="16">
        <f t="shared" si="61"/>
        <v>67940</v>
      </c>
      <c r="B909" s="18" t="str">
        <f t="shared" si="62"/>
        <v>2017123185220</v>
      </c>
      <c r="C909" s="16" t="str">
        <f t="shared" si="59"/>
        <v>2017123</v>
      </c>
      <c r="D909" s="16">
        <v>2017</v>
      </c>
      <c r="E909" s="16">
        <v>12</v>
      </c>
      <c r="F909" s="16">
        <v>3</v>
      </c>
      <c r="G909" s="16">
        <v>18</v>
      </c>
      <c r="H909" s="16">
        <v>52</v>
      </c>
      <c r="I909" s="16">
        <v>20</v>
      </c>
      <c r="J909" s="16">
        <v>137</v>
      </c>
      <c r="K909" s="32" t="s">
        <v>47</v>
      </c>
      <c r="L909" s="8" t="e">
        <f>IF(#REF!=#REF!,IF(K909="Stroke",IF(K910="Stroke",IF((J910-J909)&lt;0,1000+J910-J909,J910-J909),""),""),"")</f>
        <v>#REF!</v>
      </c>
      <c r="M909" s="16" t="s">
        <v>21</v>
      </c>
      <c r="N909" s="16" t="s">
        <v>27</v>
      </c>
      <c r="O909" s="16">
        <v>0</v>
      </c>
      <c r="P909" s="8" t="e">
        <f>IF(#REF!=#REF!,IF(K909="Stroke",IF(K910="Stroke",IF(#REF!=#REF!,IF(Q909=Q910,IF((J910-J909)&lt;0,1000+J910-J909-O909,J910-J909-O909),""),""),""),""),"")</f>
        <v>#REF!</v>
      </c>
      <c r="Q909" s="16">
        <v>1</v>
      </c>
      <c r="R909" s="8" t="e">
        <f>IF(#REF!&lt;&gt;#REF!,COUNTIFS($K$112:$K$1378,$K$112,#REF!,#REF!),"")</f>
        <v>#REF!</v>
      </c>
      <c r="S909" s="8" t="e">
        <f>IF(AND(#REF!&lt;&gt;#REF!,#REF!=#REF!,M909="positive",M910="negative"),1,"")</f>
        <v>#REF!</v>
      </c>
      <c r="T909" s="8" t="e">
        <f>IF(AND(#REF!=#REF!,K:K="stroke",M:M="positive",S909&lt;&gt;"1"),1,"")</f>
        <v>#REF!</v>
      </c>
      <c r="U909" s="8" t="e">
        <f>IF((AND(R909&lt;&gt;"",W909&lt;&gt;1,K:K="stroke",M:M="negative",#REF!=#REF!)),IF(W909&lt;&gt;0,"",1),"")</f>
        <v>#REF!</v>
      </c>
      <c r="V909" s="8" t="e">
        <f t="shared" si="60"/>
        <v>#REF!</v>
      </c>
      <c r="W909" s="8" t="e">
        <f>IF(#REF!&lt;&gt;#REF!,COUNTIFS($K$112:$K$1378,"up",#REF!,#REF!),"")</f>
        <v>#REF!</v>
      </c>
      <c r="X909" s="8" t="e">
        <f>IF(#REF!&lt;&gt;#REF!,COUNTIFS($K$112:$K$1378,"SRS",#REF!,#REF!),"")</f>
        <v>#REF!</v>
      </c>
      <c r="Y909" s="8" t="e">
        <f>IF(R909&lt;&gt;"",IF(R909=1,"",COUNTIFS($O$112:$O$1378,"&gt;40",#REF!,#REF!)),"")</f>
        <v>#REF!</v>
      </c>
      <c r="Z909" s="16"/>
      <c r="AA909" s="16"/>
      <c r="AB909" s="16"/>
      <c r="AC909" s="16"/>
      <c r="AD909" s="16"/>
      <c r="AE909" s="16"/>
      <c r="AF909" s="16"/>
      <c r="AG909" s="16"/>
      <c r="AH909" s="16"/>
    </row>
    <row r="910" spans="1:34" x14ac:dyDescent="0.25">
      <c r="A910" s="16">
        <f t="shared" si="61"/>
        <v>67940</v>
      </c>
      <c r="B910" s="18" t="str">
        <f t="shared" si="62"/>
        <v>2017123185220</v>
      </c>
      <c r="C910" s="16" t="str">
        <f t="shared" si="59"/>
        <v>2017123</v>
      </c>
      <c r="D910" s="16">
        <v>2017</v>
      </c>
      <c r="E910" s="16">
        <v>12</v>
      </c>
      <c r="F910" s="16">
        <v>3</v>
      </c>
      <c r="G910" s="16">
        <v>18</v>
      </c>
      <c r="H910" s="16">
        <v>52</v>
      </c>
      <c r="I910" s="16">
        <v>20</v>
      </c>
      <c r="J910" s="16">
        <v>159</v>
      </c>
      <c r="K910" s="32" t="s">
        <v>47</v>
      </c>
      <c r="L910" s="8" t="e">
        <f>IF(#REF!=#REF!,IF(K910="Stroke",IF(K911="Stroke",IF((J911-J910)&lt;0,1000+J911-J910,J911-J910),""),""),"")</f>
        <v>#REF!</v>
      </c>
      <c r="M910" s="16" t="s">
        <v>21</v>
      </c>
      <c r="N910" s="16" t="s">
        <v>27</v>
      </c>
      <c r="O910" s="16">
        <v>0</v>
      </c>
      <c r="P910" s="8" t="e">
        <f>IF(#REF!=#REF!,IF(K910="Stroke",IF(K911="Stroke",IF(#REF!=#REF!,IF(Q910=Q911,IF((J911-J910)&lt;0,1000+J911-J910-O910,J911-J910-O910),""),""),""),""),"")</f>
        <v>#REF!</v>
      </c>
      <c r="Q910" s="16">
        <v>1</v>
      </c>
      <c r="R910" s="8" t="e">
        <f>IF(#REF!&lt;&gt;#REF!,COUNTIFS($K$112:$K$1378,$K$112,#REF!,#REF!),"")</f>
        <v>#REF!</v>
      </c>
      <c r="S910" s="8" t="e">
        <f>IF(AND(#REF!&lt;&gt;#REF!,#REF!=#REF!,M910="positive",M911="negative"),1,"")</f>
        <v>#REF!</v>
      </c>
      <c r="T910" s="8" t="e">
        <f>IF(AND(#REF!=#REF!,K:K="stroke",M:M="positive",S910&lt;&gt;"1"),1,"")</f>
        <v>#REF!</v>
      </c>
      <c r="U910" s="8" t="e">
        <f>IF((AND(R910&lt;&gt;"",W910&lt;&gt;1,K:K="stroke",M:M="negative",#REF!=#REF!)),IF(W910&lt;&gt;0,"",1),"")</f>
        <v>#REF!</v>
      </c>
      <c r="V910" s="8" t="e">
        <f t="shared" si="60"/>
        <v>#REF!</v>
      </c>
      <c r="W910" s="8" t="e">
        <f>IF(#REF!&lt;&gt;#REF!,COUNTIFS($K$112:$K$1378,"up",#REF!,#REF!),"")</f>
        <v>#REF!</v>
      </c>
      <c r="X910" s="8" t="e">
        <f>IF(#REF!&lt;&gt;#REF!,COUNTIFS($K$112:$K$1378,"SRS",#REF!,#REF!),"")</f>
        <v>#REF!</v>
      </c>
      <c r="Y910" s="8" t="e">
        <f>IF(R910&lt;&gt;"",IF(R910=1,"",COUNTIFS($O$112:$O$1378,"&gt;40",#REF!,#REF!)),"")</f>
        <v>#REF!</v>
      </c>
      <c r="Z910" s="16"/>
      <c r="AA910" s="16"/>
      <c r="AB910" s="16"/>
      <c r="AC910" s="16"/>
      <c r="AD910" s="16"/>
      <c r="AE910" s="16"/>
      <c r="AF910" s="16"/>
      <c r="AG910" s="16"/>
      <c r="AH910" s="16"/>
    </row>
    <row r="911" spans="1:34" s="7" customFormat="1" x14ac:dyDescent="0.25">
      <c r="A911" s="16">
        <f t="shared" si="61"/>
        <v>67940</v>
      </c>
      <c r="B911" s="18" t="str">
        <f t="shared" si="62"/>
        <v>2017123185220</v>
      </c>
      <c r="C911" s="16" t="str">
        <f t="shared" si="59"/>
        <v>2017123</v>
      </c>
      <c r="D911" s="16">
        <v>2017</v>
      </c>
      <c r="E911" s="16">
        <v>12</v>
      </c>
      <c r="F911" s="16">
        <v>3</v>
      </c>
      <c r="G911" s="16">
        <v>18</v>
      </c>
      <c r="H911" s="16">
        <v>52</v>
      </c>
      <c r="I911" s="16">
        <v>20</v>
      </c>
      <c r="J911" s="16">
        <v>256</v>
      </c>
      <c r="K911" s="32" t="s">
        <v>47</v>
      </c>
      <c r="L911" s="8" t="e">
        <f>IF(#REF!=#REF!,IF(K911="Stroke",IF(K912="Stroke",IF((J912-J911)&lt;0,1000+J912-J911,J912-J911),""),""),"")</f>
        <v>#REF!</v>
      </c>
      <c r="M911" s="16" t="s">
        <v>21</v>
      </c>
      <c r="N911" s="16" t="s">
        <v>27</v>
      </c>
      <c r="O911" s="16">
        <v>0</v>
      </c>
      <c r="P911" s="8" t="e">
        <f>IF(#REF!=#REF!,IF(K911="Stroke",IF(K912="Stroke",IF(#REF!=#REF!,IF(Q911=Q912,IF((J912-J911)&lt;0,1000+J912-J911-O911,J912-J911-O911),""),""),""),""),"")</f>
        <v>#REF!</v>
      </c>
      <c r="Q911" s="16">
        <v>1</v>
      </c>
      <c r="R911" s="8" t="e">
        <f>IF(#REF!&lt;&gt;#REF!,COUNTIFS($K$112:$K$1378,$K$112,#REF!,#REF!),"")</f>
        <v>#REF!</v>
      </c>
      <c r="S911" s="8" t="e">
        <f>IF(AND(#REF!&lt;&gt;#REF!,#REF!=#REF!,M911="positive",M912="negative"),1,"")</f>
        <v>#REF!</v>
      </c>
      <c r="T911" s="8" t="e">
        <f>IF(AND(#REF!=#REF!,K:K="stroke",M:M="positive",S911&lt;&gt;"1"),1,"")</f>
        <v>#REF!</v>
      </c>
      <c r="U911" s="8" t="e">
        <f>IF((AND(R911&lt;&gt;"",W911&lt;&gt;1,K:K="stroke",M:M="negative",#REF!=#REF!)),IF(W911&lt;&gt;0,"",1),"")</f>
        <v>#REF!</v>
      </c>
      <c r="V911" s="8" t="e">
        <f t="shared" si="60"/>
        <v>#REF!</v>
      </c>
      <c r="W911" s="8" t="e">
        <f>IF(#REF!&lt;&gt;#REF!,COUNTIFS($K$112:$K$1378,"up",#REF!,#REF!),"")</f>
        <v>#REF!</v>
      </c>
      <c r="X911" s="8" t="e">
        <f>IF(#REF!&lt;&gt;#REF!,COUNTIFS($K$112:$K$1378,"SRS",#REF!,#REF!),"")</f>
        <v>#REF!</v>
      </c>
      <c r="Y911" s="8" t="e">
        <f>IF(R911&lt;&gt;"",IF(R911=1,"",COUNTIFS($O$112:$O$1378,"&gt;40",#REF!,#REF!)),"")</f>
        <v>#REF!</v>
      </c>
      <c r="Z911" s="16"/>
      <c r="AA911" s="16"/>
      <c r="AB911" s="16"/>
      <c r="AC911" s="16"/>
      <c r="AD911" s="16"/>
      <c r="AE911" s="16"/>
      <c r="AF911" s="16"/>
      <c r="AG911" s="16"/>
      <c r="AH911" s="16"/>
    </row>
    <row r="912" spans="1:34" s="7" customFormat="1" x14ac:dyDescent="0.25">
      <c r="A912" s="16">
        <f t="shared" si="61"/>
        <v>67940</v>
      </c>
      <c r="B912" s="18" t="str">
        <f t="shared" si="62"/>
        <v>2017123185220</v>
      </c>
      <c r="C912" s="16" t="str">
        <f t="shared" si="59"/>
        <v>2017123</v>
      </c>
      <c r="D912" s="16">
        <v>2017</v>
      </c>
      <c r="E912" s="16">
        <v>12</v>
      </c>
      <c r="F912" s="16">
        <v>3</v>
      </c>
      <c r="G912" s="16">
        <v>18</v>
      </c>
      <c r="H912" s="16">
        <v>52</v>
      </c>
      <c r="I912" s="16">
        <v>20</v>
      </c>
      <c r="J912" s="16">
        <v>534</v>
      </c>
      <c r="K912" s="32" t="s">
        <v>47</v>
      </c>
      <c r="L912" s="8" t="e">
        <f>IF(#REF!=#REF!,IF(K912="Stroke",IF(K913="Stroke",IF((J913-J912)&lt;0,1000+J913-J912,J913-J912),""),""),"")</f>
        <v>#REF!</v>
      </c>
      <c r="M912" s="16" t="s">
        <v>21</v>
      </c>
      <c r="N912" s="16" t="s">
        <v>27</v>
      </c>
      <c r="O912" s="16">
        <v>0</v>
      </c>
      <c r="P912" s="8" t="e">
        <f>IF(#REF!=#REF!,IF(K912="Stroke",IF(K913="Stroke",IF(#REF!=#REF!,IF(Q912=Q913,IF((J913-J912)&lt;0,1000+J913-J912-O912,J913-J912-O912),""),""),""),""),"")</f>
        <v>#REF!</v>
      </c>
      <c r="Q912" s="16">
        <v>1</v>
      </c>
      <c r="R912" s="8" t="e">
        <f>IF(#REF!&lt;&gt;#REF!,COUNTIFS($K$112:$K$1378,$K$112,#REF!,#REF!),"")</f>
        <v>#REF!</v>
      </c>
      <c r="S912" s="8" t="e">
        <f>IF(AND(#REF!&lt;&gt;#REF!,#REF!=#REF!,M912="positive",M913="negative"),1,"")</f>
        <v>#REF!</v>
      </c>
      <c r="T912" s="8" t="e">
        <f>IF(AND(#REF!=#REF!,K:K="stroke",M:M="positive",S912&lt;&gt;"1"),1,"")</f>
        <v>#REF!</v>
      </c>
      <c r="U912" s="8" t="e">
        <f>IF((AND(R912&lt;&gt;"",W912&lt;&gt;1,K:K="stroke",M:M="negative",#REF!=#REF!)),IF(W912&lt;&gt;0,"",1),"")</f>
        <v>#REF!</v>
      </c>
      <c r="V912" s="8" t="e">
        <f t="shared" si="60"/>
        <v>#REF!</v>
      </c>
      <c r="W912" s="8" t="e">
        <f>IF(#REF!&lt;&gt;#REF!,COUNTIFS($K$112:$K$1378,"up",#REF!,#REF!),"")</f>
        <v>#REF!</v>
      </c>
      <c r="X912" s="8" t="e">
        <f>IF(#REF!&lt;&gt;#REF!,COUNTIFS($K$112:$K$1378,"SRS",#REF!,#REF!),"")</f>
        <v>#REF!</v>
      </c>
      <c r="Y912" s="8" t="e">
        <f>IF(R912&lt;&gt;"",IF(R912=1,"",COUNTIFS($O$112:$O$1378,"&gt;40",#REF!,#REF!)),"")</f>
        <v>#REF!</v>
      </c>
      <c r="Z912" s="16"/>
      <c r="AA912" s="16"/>
      <c r="AB912" s="16"/>
      <c r="AC912" s="16"/>
      <c r="AD912" s="16"/>
      <c r="AE912" s="16"/>
      <c r="AF912" s="16"/>
      <c r="AG912" s="16"/>
      <c r="AH912" s="16"/>
    </row>
    <row r="913" spans="1:34" x14ac:dyDescent="0.25">
      <c r="A913" s="13">
        <f t="shared" si="61"/>
        <v>78575</v>
      </c>
      <c r="B913" s="38" t="str">
        <f t="shared" si="62"/>
        <v>2018123214935</v>
      </c>
      <c r="C913" s="13" t="str">
        <f t="shared" si="59"/>
        <v>2018123</v>
      </c>
      <c r="D913" s="13">
        <v>2018</v>
      </c>
      <c r="E913" s="13">
        <v>1</v>
      </c>
      <c r="F913" s="13">
        <v>23</v>
      </c>
      <c r="G913" s="13">
        <v>21</v>
      </c>
      <c r="H913" s="13">
        <v>49</v>
      </c>
      <c r="I913" s="13">
        <v>35</v>
      </c>
      <c r="J913" s="13">
        <v>876</v>
      </c>
      <c r="K913" s="13" t="s">
        <v>37</v>
      </c>
      <c r="L913" s="13" t="e">
        <f>IF(#REF!=#REF!,IF(K913="Stroke",IF(K914="Stroke",IF((J914-J913)&lt;0,1000+J914-J913,J914-J913),""),""),"")</f>
        <v>#REF!</v>
      </c>
      <c r="M913" s="13" t="s">
        <v>21</v>
      </c>
      <c r="N913" s="13" t="s">
        <v>27</v>
      </c>
      <c r="O913" s="13">
        <v>16</v>
      </c>
      <c r="P913" s="7" t="e">
        <f>IF(#REF!=#REF!,IF(K913="Stroke",IF(K914="Stroke",IF(#REF!=#REF!,IF(Q913=Q914,IF((J914-J913)&lt;0,1000+J914-J913-O913,J914-J913-O913),""),""),""),""),"")</f>
        <v>#REF!</v>
      </c>
      <c r="Q913" s="13">
        <v>1</v>
      </c>
      <c r="R913" s="7" t="e">
        <f>IF(#REF!&lt;&gt;#REF!,COUNTIFS($K$112:$K$1378,$K$112,#REF!,#REF!),"")</f>
        <v>#REF!</v>
      </c>
      <c r="S913" s="7" t="e">
        <f>IF(AND(#REF!&lt;&gt;#REF!,#REF!=#REF!,M913="positive",M914="negative"),1,"")</f>
        <v>#REF!</v>
      </c>
      <c r="T913" s="7" t="e">
        <f>IF(AND(#REF!=#REF!,K:K="stroke",M:M="positive",S913&lt;&gt;"1"),1,"")</f>
        <v>#REF!</v>
      </c>
      <c r="U913" s="7" t="e">
        <f>IF((AND(R913&lt;&gt;"",W913&lt;&gt;1,K:K="stroke",M:M="negative",#REF!=#REF!)),IF(W913&lt;&gt;0,"",1),"")</f>
        <v>#REF!</v>
      </c>
      <c r="V913" s="7" t="e">
        <f t="shared" si="60"/>
        <v>#REF!</v>
      </c>
      <c r="W913" s="7" t="e">
        <f>IF(#REF!&lt;&gt;#REF!,COUNTIFS($K$112:$K$1378,"up",#REF!,#REF!),"")</f>
        <v>#REF!</v>
      </c>
      <c r="X913" s="7" t="e">
        <f>IF(#REF!&lt;&gt;#REF!,COUNTIFS($K$112:$K$1378,"SRS",#REF!,#REF!),"")</f>
        <v>#REF!</v>
      </c>
      <c r="Y913" s="7" t="e">
        <f>IF(R913&lt;&gt;"",IF(R913=1,"",COUNTIFS($O$112:$O$1378,"&gt;40",#REF!,#REF!)),"")</f>
        <v>#REF!</v>
      </c>
      <c r="Z913" s="13"/>
      <c r="AA913" s="13"/>
      <c r="AB913" s="13"/>
      <c r="AC913" s="13"/>
      <c r="AD913" s="7"/>
      <c r="AE913" s="7"/>
      <c r="AF913" s="7"/>
      <c r="AG913" s="7"/>
      <c r="AH913" s="7"/>
    </row>
    <row r="914" spans="1:34" s="7" customFormat="1" x14ac:dyDescent="0.25">
      <c r="A914" s="39">
        <f t="shared" si="61"/>
        <v>78575</v>
      </c>
      <c r="B914" s="40" t="str">
        <f t="shared" si="62"/>
        <v>2018123214935</v>
      </c>
      <c r="C914" s="39" t="str">
        <f t="shared" si="59"/>
        <v>2018123</v>
      </c>
      <c r="D914" s="39">
        <v>2018</v>
      </c>
      <c r="E914" s="39">
        <v>1</v>
      </c>
      <c r="F914" s="39">
        <v>23</v>
      </c>
      <c r="G914" s="39">
        <v>21</v>
      </c>
      <c r="H914" s="39">
        <v>49</v>
      </c>
      <c r="I914" s="39">
        <v>35</v>
      </c>
      <c r="J914" s="39">
        <v>900</v>
      </c>
      <c r="K914" s="39" t="s">
        <v>104</v>
      </c>
      <c r="L914" s="39" t="e">
        <f>IF(#REF!=#REF!,IF(K914="Stroke",IF(K915="Stroke",IF((J915-J914)&lt;0,1000+J915-J914,J915-J914),""),""),"")</f>
        <v>#REF!</v>
      </c>
      <c r="M914" s="39" t="s">
        <v>21</v>
      </c>
      <c r="N914" s="39" t="s">
        <v>27</v>
      </c>
      <c r="O914" s="39">
        <v>0</v>
      </c>
      <c r="P914" s="8" t="e">
        <f>IF(#REF!=#REF!,IF(K914="Stroke",IF(K915="Stroke",IF(#REF!=#REF!,IF(Q914=Q915,IF((J915-J914)&lt;0,1000+J915-J914-O914,J915-J914-O914),""),""),""),""),"")</f>
        <v>#REF!</v>
      </c>
      <c r="Q914" s="39">
        <v>0</v>
      </c>
      <c r="R914" s="8" t="e">
        <f>IF(#REF!&lt;&gt;#REF!,COUNTIFS($K$112:$K$1378,$K$112,#REF!,#REF!),"")</f>
        <v>#REF!</v>
      </c>
      <c r="S914" s="8" t="e">
        <f>IF(AND(#REF!&lt;&gt;#REF!,#REF!=#REF!,M914="positive",M915="negative"),1,"")</f>
        <v>#REF!</v>
      </c>
      <c r="T914" s="8" t="e">
        <f>IF(AND(#REF!=#REF!,K:K="stroke",M:M="positive",S914&lt;&gt;"1"),1,"")</f>
        <v>#REF!</v>
      </c>
      <c r="U914" s="8" t="e">
        <f>IF((AND(R914&lt;&gt;"",W914&lt;&gt;1,K:K="stroke",M:M="negative",#REF!=#REF!)),IF(W914&lt;&gt;0,"",1),"")</f>
        <v>#REF!</v>
      </c>
      <c r="V914" s="8" t="e">
        <f t="shared" si="60"/>
        <v>#REF!</v>
      </c>
      <c r="W914" s="8" t="e">
        <f>IF(#REF!&lt;&gt;#REF!,COUNTIFS($K$112:$K$1378,"up",#REF!,#REF!),"")</f>
        <v>#REF!</v>
      </c>
      <c r="X914" s="8" t="e">
        <f>IF(#REF!&lt;&gt;#REF!,COUNTIFS($K$112:$K$1378,"SRS",#REF!,#REF!),"")</f>
        <v>#REF!</v>
      </c>
      <c r="Y914" s="8" t="e">
        <f>IF(R914&lt;&gt;"",IF(R914=1,"",COUNTIFS($O$112:$O$1378,"&gt;40",#REF!,#REF!)),"")</f>
        <v>#REF!</v>
      </c>
      <c r="Z914" s="39" t="s">
        <v>105</v>
      </c>
      <c r="AA914" s="39"/>
      <c r="AB914" s="39"/>
      <c r="AC914" s="39"/>
      <c r="AD914" s="4"/>
      <c r="AE914" s="4"/>
      <c r="AF914" s="4"/>
      <c r="AG914" s="4"/>
      <c r="AH914" s="4"/>
    </row>
    <row r="915" spans="1:34" x14ac:dyDescent="0.25">
      <c r="A915" s="13">
        <f t="shared" si="61"/>
        <v>79040</v>
      </c>
      <c r="B915" s="38" t="str">
        <f t="shared" si="62"/>
        <v>2018123215720</v>
      </c>
      <c r="C915" s="13" t="str">
        <f t="shared" si="59"/>
        <v>2018123</v>
      </c>
      <c r="D915" s="13">
        <v>2018</v>
      </c>
      <c r="E915" s="13">
        <v>1</v>
      </c>
      <c r="F915" s="13">
        <v>23</v>
      </c>
      <c r="G915" s="13">
        <v>21</v>
      </c>
      <c r="H915" s="13">
        <v>57</v>
      </c>
      <c r="I915" s="13">
        <v>20</v>
      </c>
      <c r="J915" s="13">
        <v>989</v>
      </c>
      <c r="K915" s="13" t="s">
        <v>106</v>
      </c>
      <c r="L915" s="13" t="e">
        <f>IF(#REF!=#REF!,IF(K915="Stroke",IF(K916="Stroke",IF((J916-J915)&lt;0,1000+J916-J915,J916-J915),""),""),"")</f>
        <v>#REF!</v>
      </c>
      <c r="M915" s="13" t="s">
        <v>89</v>
      </c>
      <c r="N915" s="13" t="s">
        <v>64</v>
      </c>
      <c r="O915" s="13">
        <v>0</v>
      </c>
      <c r="P915" s="7" t="e">
        <f>IF(#REF!=#REF!,IF(K915="Stroke",IF(K916="Stroke",IF(#REF!=#REF!,IF(Q915=Q916,IF((J916-J915)&lt;0,1000+J916-J915-O915,J916-J915-O915),""),""),""),""),"")</f>
        <v>#REF!</v>
      </c>
      <c r="Q915" s="13">
        <v>0</v>
      </c>
      <c r="R915" s="7" t="e">
        <f>IF(#REF!&lt;&gt;#REF!,COUNTIFS($K$112:$K$1378,$K$112,#REF!,#REF!),"")</f>
        <v>#REF!</v>
      </c>
      <c r="S915" s="7" t="e">
        <f>IF(AND(#REF!&lt;&gt;#REF!,#REF!=#REF!,M915="positive",M916="negative"),1,"")</f>
        <v>#REF!</v>
      </c>
      <c r="T915" s="7" t="e">
        <f>IF(AND(#REF!=#REF!,K:K="stroke",M:M="positive",S915&lt;&gt;"1"),1,"")</f>
        <v>#REF!</v>
      </c>
      <c r="U915" s="7" t="e">
        <f>IF((AND(R915&lt;&gt;"",W915&lt;&gt;1,K:K="stroke",M:M="negative",#REF!=#REF!)),IF(W915&lt;&gt;0,"",1),"")</f>
        <v>#REF!</v>
      </c>
      <c r="V915" s="7" t="e">
        <f t="shared" si="60"/>
        <v>#REF!</v>
      </c>
      <c r="W915" s="7" t="e">
        <f>IF(#REF!&lt;&gt;#REF!,COUNTIFS($K$112:$K$1378,"up",#REF!,#REF!),"")</f>
        <v>#REF!</v>
      </c>
      <c r="X915" s="7" t="e">
        <f>IF(#REF!&lt;&gt;#REF!,COUNTIFS($K$112:$K$1378,"SRS",#REF!,#REF!),"")</f>
        <v>#REF!</v>
      </c>
      <c r="Y915" s="7" t="e">
        <f>IF(R915&lt;&gt;"",IF(R915=1,"",COUNTIFS($O$112:$O$1378,"&gt;40",#REF!,#REF!)),"")</f>
        <v>#REF!</v>
      </c>
      <c r="Z915" s="13" t="s">
        <v>107</v>
      </c>
      <c r="AA915" s="13"/>
      <c r="AB915" s="13"/>
      <c r="AC915" s="13"/>
      <c r="AD915" s="7"/>
      <c r="AE915" s="7"/>
      <c r="AF915" s="7"/>
      <c r="AG915" s="7"/>
      <c r="AH915" s="7"/>
    </row>
    <row r="916" spans="1:34" x14ac:dyDescent="0.25">
      <c r="A916" s="39">
        <f t="shared" si="61"/>
        <v>79041</v>
      </c>
      <c r="B916" s="40" t="str">
        <f t="shared" si="62"/>
        <v>2018123215721</v>
      </c>
      <c r="C916" s="39" t="str">
        <f t="shared" si="59"/>
        <v>2018123</v>
      </c>
      <c r="D916" s="39">
        <v>2018</v>
      </c>
      <c r="E916" s="39">
        <v>1</v>
      </c>
      <c r="F916" s="39">
        <v>23</v>
      </c>
      <c r="G916" s="39">
        <v>21</v>
      </c>
      <c r="H916" s="39">
        <v>57</v>
      </c>
      <c r="I916" s="39">
        <v>21</v>
      </c>
      <c r="J916" s="39">
        <v>29</v>
      </c>
      <c r="K916" s="39" t="s">
        <v>26</v>
      </c>
      <c r="L916" s="39" t="e">
        <f>IF(#REF!=#REF!,IF(K916="Stroke",IF(K917="Stroke",IF((J917-J916)&lt;0,1000+J917-J916,J917-J916),""),""),"")</f>
        <v>#REF!</v>
      </c>
      <c r="M916" s="39" t="s">
        <v>21</v>
      </c>
      <c r="N916" s="39" t="s">
        <v>27</v>
      </c>
      <c r="O916" s="39">
        <v>447</v>
      </c>
      <c r="P916" s="8" t="e">
        <f>IF(#REF!=#REF!,IF(K916="Stroke",IF(K917="Stroke",IF(#REF!=#REF!,IF(Q916=Q917,IF((J917-J916)&lt;0,1000+J917-J916-O916,J917-J916-O916),""),""),""),""),"")</f>
        <v>#REF!</v>
      </c>
      <c r="Q916" s="39">
        <v>1</v>
      </c>
      <c r="R916" s="8" t="e">
        <f>IF(#REF!&lt;&gt;#REF!,COUNTIFS($K$112:$K$1378,$K$112,#REF!,#REF!),"")</f>
        <v>#REF!</v>
      </c>
      <c r="S916" s="8" t="e">
        <f>IF(AND(#REF!&lt;&gt;#REF!,#REF!=#REF!,M916="positive",M917="negative"),1,"")</f>
        <v>#REF!</v>
      </c>
      <c r="T916" s="8" t="e">
        <f>IF(AND(#REF!=#REF!,K:K="stroke",M:M="positive",S916&lt;&gt;"1"),1,"")</f>
        <v>#REF!</v>
      </c>
      <c r="U916" s="8" t="e">
        <f>IF((AND(R916&lt;&gt;"",W916&lt;&gt;1,K:K="stroke",M:M="negative",#REF!=#REF!)),IF(W916&lt;&gt;0,"",1),"")</f>
        <v>#REF!</v>
      </c>
      <c r="V916" s="8" t="e">
        <f t="shared" si="60"/>
        <v>#REF!</v>
      </c>
      <c r="W916" s="8" t="e">
        <f>IF(#REF!&lt;&gt;#REF!,COUNTIFS($K$112:$K$1378,"up",#REF!,#REF!),"")</f>
        <v>#REF!</v>
      </c>
      <c r="X916" s="8" t="e">
        <f>IF(#REF!&lt;&gt;#REF!,COUNTIFS($K$112:$K$1378,"SRS",#REF!,#REF!),"")</f>
        <v>#REF!</v>
      </c>
      <c r="Y916" s="8" t="e">
        <f>IF(R916&lt;&gt;"",IF(R916=1,"",COUNTIFS($O$112:$O$1378,"&gt;40",#REF!,#REF!)),"")</f>
        <v>#REF!</v>
      </c>
      <c r="Z916" s="39" t="s">
        <v>108</v>
      </c>
      <c r="AA916" s="39" t="s">
        <v>109</v>
      </c>
      <c r="AB916" s="39"/>
      <c r="AC916" s="39"/>
    </row>
    <row r="917" spans="1:34" s="7" customFormat="1" x14ac:dyDescent="0.25">
      <c r="A917" s="39">
        <f t="shared" si="61"/>
        <v>79041</v>
      </c>
      <c r="B917" s="40" t="str">
        <f t="shared" si="62"/>
        <v>2018123215721</v>
      </c>
      <c r="C917" s="39" t="str">
        <f t="shared" si="59"/>
        <v>2018123</v>
      </c>
      <c r="D917" s="39">
        <v>2018</v>
      </c>
      <c r="E917" s="39">
        <v>1</v>
      </c>
      <c r="F917" s="39">
        <v>23</v>
      </c>
      <c r="G917" s="39">
        <v>21</v>
      </c>
      <c r="H917" s="39">
        <v>57</v>
      </c>
      <c r="I917" s="39">
        <v>21</v>
      </c>
      <c r="J917" s="39">
        <v>41</v>
      </c>
      <c r="K917" s="39" t="s">
        <v>29</v>
      </c>
      <c r="L917" s="39" t="e">
        <f>IF(#REF!=#REF!,IF(K917="Stroke",IF(K918="Stroke",IF((J918-J917)&lt;0,1000+J918-J917,J918-J917),""),""),"")</f>
        <v>#REF!</v>
      </c>
      <c r="M917" s="39" t="s">
        <v>21</v>
      </c>
      <c r="N917" s="39" t="s">
        <v>27</v>
      </c>
      <c r="O917" s="39">
        <v>0</v>
      </c>
      <c r="P917" s="8" t="e">
        <f>IF(#REF!=#REF!,IF(K917="Stroke",IF(K918="Stroke",IF(#REF!=#REF!,IF(Q917=Q918,IF((J918-J917)&lt;0,1000+J918-J917-O917,J918-J917-O917),""),""),""),""),"")</f>
        <v>#REF!</v>
      </c>
      <c r="Q917" s="39">
        <v>1</v>
      </c>
      <c r="R917" s="8" t="e">
        <f>IF(#REF!&lt;&gt;#REF!,COUNTIFS($K$112:$K$1378,$K$112,#REF!,#REF!),"")</f>
        <v>#REF!</v>
      </c>
      <c r="S917" s="8" t="e">
        <f>IF(AND(#REF!&lt;&gt;#REF!,#REF!=#REF!,M917="positive",M918="negative"),1,"")</f>
        <v>#REF!</v>
      </c>
      <c r="T917" s="8" t="e">
        <f>IF(AND(#REF!=#REF!,K:K="stroke",M:M="positive",S917&lt;&gt;"1"),1,"")</f>
        <v>#REF!</v>
      </c>
      <c r="U917" s="8" t="e">
        <f>IF((AND(R917&lt;&gt;"",W917&lt;&gt;1,K:K="stroke",M:M="negative",#REF!=#REF!)),IF(W917&lt;&gt;0,"",1),"")</f>
        <v>#REF!</v>
      </c>
      <c r="V917" s="8" t="e">
        <f t="shared" si="60"/>
        <v>#REF!</v>
      </c>
      <c r="W917" s="8" t="e">
        <f>IF(#REF!&lt;&gt;#REF!,COUNTIFS($K$112:$K$1378,"up",#REF!,#REF!),"")</f>
        <v>#REF!</v>
      </c>
      <c r="X917" s="8" t="e">
        <f>IF(#REF!&lt;&gt;#REF!,COUNTIFS($K$112:$K$1378,"SRS",#REF!,#REF!),"")</f>
        <v>#REF!</v>
      </c>
      <c r="Y917" s="8" t="e">
        <f>IF(R917&lt;&gt;"",IF(R917=1,"",COUNTIFS($O$112:$O$1378,"&gt;40",#REF!,#REF!)),"")</f>
        <v>#REF!</v>
      </c>
      <c r="Z917" s="39" t="s">
        <v>110</v>
      </c>
      <c r="AA917" s="39"/>
      <c r="AB917" s="39"/>
      <c r="AC917" s="39"/>
      <c r="AD917" s="4"/>
      <c r="AE917" s="4"/>
      <c r="AF917" s="4"/>
      <c r="AG917" s="4"/>
      <c r="AH917" s="4"/>
    </row>
    <row r="918" spans="1:34" x14ac:dyDescent="0.25">
      <c r="A918" s="13">
        <f t="shared" si="61"/>
        <v>65780</v>
      </c>
      <c r="B918" s="38" t="str">
        <f t="shared" si="62"/>
        <v>2018124181620</v>
      </c>
      <c r="C918" s="13" t="str">
        <f t="shared" si="59"/>
        <v>2018124</v>
      </c>
      <c r="D918" s="13">
        <v>2018</v>
      </c>
      <c r="E918" s="13">
        <v>1</v>
      </c>
      <c r="F918" s="13">
        <v>24</v>
      </c>
      <c r="G918" s="13">
        <v>18</v>
      </c>
      <c r="H918" s="13">
        <v>16</v>
      </c>
      <c r="I918" s="13">
        <v>20</v>
      </c>
      <c r="J918" s="13">
        <v>735</v>
      </c>
      <c r="K918" s="13" t="s">
        <v>111</v>
      </c>
      <c r="L918" s="13" t="e">
        <f>IF(#REF!=#REF!,IF(K918="Stroke",IF(K919="Stroke",IF((J919-J918)&lt;0,1000+J919-J918,J919-J918),""),""),"")</f>
        <v>#REF!</v>
      </c>
      <c r="M918" s="13" t="s">
        <v>21</v>
      </c>
      <c r="N918" s="13" t="s">
        <v>27</v>
      </c>
      <c r="O918" s="13">
        <v>0</v>
      </c>
      <c r="P918" s="7" t="e">
        <f>IF(#REF!=#REF!,IF(K918="Stroke",IF(K919="Stroke",IF(#REF!=#REF!,IF(Q918=Q919,IF((J919-J918)&lt;0,1000+J919-J918-O918,J919-J918-O918),""),""),""),""),"")</f>
        <v>#REF!</v>
      </c>
      <c r="Q918" s="13">
        <v>0</v>
      </c>
      <c r="R918" s="7" t="e">
        <f>IF(#REF!&lt;&gt;#REF!,COUNTIFS($K$112:$K$1378,$K$112,#REF!,#REF!),"")</f>
        <v>#REF!</v>
      </c>
      <c r="S918" s="7" t="e">
        <f>IF(AND(#REF!&lt;&gt;#REF!,#REF!=#REF!,M918="positive",M919="negative"),1,"")</f>
        <v>#REF!</v>
      </c>
      <c r="T918" s="7" t="e">
        <f>IF(AND(#REF!=#REF!,K:K="stroke",M:M="positive",S918&lt;&gt;"1"),1,"")</f>
        <v>#REF!</v>
      </c>
      <c r="U918" s="7" t="e">
        <f>IF((AND(R918&lt;&gt;"",W918&lt;&gt;1,K:K="stroke",M:M="negative",#REF!=#REF!)),IF(W918&lt;&gt;0,"",1),"")</f>
        <v>#REF!</v>
      </c>
      <c r="V918" s="7" t="e">
        <f t="shared" si="60"/>
        <v>#REF!</v>
      </c>
      <c r="W918" s="7" t="e">
        <f>IF(#REF!&lt;&gt;#REF!,COUNTIFS($K$112:$K$1378,"up",#REF!,#REF!),"")</f>
        <v>#REF!</v>
      </c>
      <c r="X918" s="7" t="e">
        <f>IF(#REF!&lt;&gt;#REF!,COUNTIFS($K$112:$K$1378,"SRS",#REF!,#REF!),"")</f>
        <v>#REF!</v>
      </c>
      <c r="Y918" s="7" t="e">
        <f>IF(R918&lt;&gt;"",IF(R918=1,"",COUNTIFS($O$112:$O$1378,"&gt;40",#REF!,#REF!)),"")</f>
        <v>#REF!</v>
      </c>
      <c r="Z918" s="13" t="s">
        <v>112</v>
      </c>
      <c r="AA918" s="13"/>
      <c r="AB918" s="13"/>
      <c r="AC918" s="13"/>
      <c r="AD918" s="7"/>
      <c r="AE918" s="7"/>
      <c r="AF918" s="7"/>
      <c r="AG918" s="7"/>
      <c r="AH918" s="7"/>
    </row>
    <row r="919" spans="1:34" x14ac:dyDescent="0.25">
      <c r="A919" s="39">
        <f t="shared" si="61"/>
        <v>65780</v>
      </c>
      <c r="B919" s="40" t="str">
        <f t="shared" si="62"/>
        <v>2018124181620</v>
      </c>
      <c r="C919" s="39" t="str">
        <f t="shared" si="59"/>
        <v>2018124</v>
      </c>
      <c r="D919" s="39">
        <v>2018</v>
      </c>
      <c r="E919" s="39">
        <v>1</v>
      </c>
      <c r="F919" s="39">
        <v>24</v>
      </c>
      <c r="G919" s="39">
        <v>18</v>
      </c>
      <c r="H919" s="39">
        <v>16</v>
      </c>
      <c r="I919" s="39">
        <v>20</v>
      </c>
      <c r="J919" s="39">
        <v>979</v>
      </c>
      <c r="K919" s="39" t="s">
        <v>111</v>
      </c>
      <c r="L919" s="39" t="e">
        <f>IF(#REF!=#REF!,IF(K919="Stroke",IF(K920="Stroke",IF((J920-J919)&lt;0,1000+J920-J919,J920-J919),""),""),"")</f>
        <v>#REF!</v>
      </c>
      <c r="M919" s="39" t="s">
        <v>21</v>
      </c>
      <c r="N919" s="39" t="s">
        <v>27</v>
      </c>
      <c r="O919" s="39">
        <v>0</v>
      </c>
      <c r="P919" s="8" t="e">
        <f>IF(#REF!=#REF!,IF(K919="Stroke",IF(K920="Stroke",IF(#REF!=#REF!,IF(Q919=Q920,IF((J920-J919)&lt;0,1000+J920-J919-O919,J920-J919-O919),""),""),""),""),"")</f>
        <v>#REF!</v>
      </c>
      <c r="Q919" s="39">
        <v>0</v>
      </c>
      <c r="R919" s="8" t="e">
        <f>IF(#REF!&lt;&gt;#REF!,COUNTIFS($K$112:$K$1378,$K$112,#REF!,#REF!),"")</f>
        <v>#REF!</v>
      </c>
      <c r="S919" s="8" t="e">
        <f>IF(AND(#REF!&lt;&gt;#REF!,#REF!=#REF!,M919="positive",M920="negative"),1,"")</f>
        <v>#REF!</v>
      </c>
      <c r="T919" s="8" t="e">
        <f>IF(AND(#REF!=#REF!,K:K="stroke",M:M="positive",S919&lt;&gt;"1"),1,"")</f>
        <v>#REF!</v>
      </c>
      <c r="U919" s="8" t="e">
        <f>IF((AND(R919&lt;&gt;"",W919&lt;&gt;1,K:K="stroke",M:M="negative",#REF!=#REF!)),IF(W919&lt;&gt;0,"",1),"")</f>
        <v>#REF!</v>
      </c>
      <c r="V919" s="8" t="e">
        <f t="shared" si="60"/>
        <v>#REF!</v>
      </c>
      <c r="W919" s="8" t="e">
        <f>IF(#REF!&lt;&gt;#REF!,COUNTIFS($K$112:$K$1378,"up",#REF!,#REF!),"")</f>
        <v>#REF!</v>
      </c>
      <c r="X919" s="8" t="e">
        <f>IF(#REF!&lt;&gt;#REF!,COUNTIFS($K$112:$K$1378,"SRS",#REF!,#REF!),"")</f>
        <v>#REF!</v>
      </c>
      <c r="Y919" s="8" t="e">
        <f>IF(R919&lt;&gt;"",IF(R919=1,"",COUNTIFS($O$112:$O$1378,"&gt;40",#REF!,#REF!)),"")</f>
        <v>#REF!</v>
      </c>
      <c r="Z919" s="39" t="s">
        <v>113</v>
      </c>
      <c r="AA919" s="39" t="s">
        <v>114</v>
      </c>
      <c r="AB919" s="39"/>
      <c r="AC919" s="39"/>
    </row>
    <row r="920" spans="1:34" s="7" customFormat="1" x14ac:dyDescent="0.25">
      <c r="A920" s="39">
        <f t="shared" si="61"/>
        <v>65781</v>
      </c>
      <c r="B920" s="40" t="str">
        <f t="shared" si="62"/>
        <v>2018124181621</v>
      </c>
      <c r="C920" s="39" t="str">
        <f t="shared" si="59"/>
        <v>2018124</v>
      </c>
      <c r="D920" s="39">
        <v>2018</v>
      </c>
      <c r="E920" s="39">
        <v>1</v>
      </c>
      <c r="F920" s="39">
        <v>24</v>
      </c>
      <c r="G920" s="39">
        <v>18</v>
      </c>
      <c r="H920" s="39">
        <v>16</v>
      </c>
      <c r="I920" s="39">
        <v>21</v>
      </c>
      <c r="J920" s="39">
        <v>50</v>
      </c>
      <c r="K920" s="39" t="s">
        <v>37</v>
      </c>
      <c r="L920" s="39" t="e">
        <f>IF(#REF!=#REF!,IF(K920="Stroke",IF(K921="Stroke",IF((J921-J920)&lt;0,1000+J921-J920,J921-J920),""),""),"")</f>
        <v>#REF!</v>
      </c>
      <c r="M920" s="39" t="s">
        <v>21</v>
      </c>
      <c r="N920" s="39" t="s">
        <v>64</v>
      </c>
      <c r="O920" s="39">
        <v>0</v>
      </c>
      <c r="P920" s="8" t="e">
        <f>IF(#REF!=#REF!,IF(K920="Stroke",IF(K921="Stroke",IF(#REF!=#REF!,IF(Q920=Q921,IF((J921-J920)&lt;0,1000+J921-J920-O920,J921-J920-O920),""),""),""),""),"")</f>
        <v>#REF!</v>
      </c>
      <c r="Q920" s="39">
        <v>0</v>
      </c>
      <c r="R920" s="8" t="e">
        <f>IF(#REF!&lt;&gt;#REF!,COUNTIFS($K$112:$K$1378,$K$112,#REF!,#REF!),"")</f>
        <v>#REF!</v>
      </c>
      <c r="S920" s="8" t="e">
        <f>IF(AND(#REF!&lt;&gt;#REF!,#REF!=#REF!,M920="positive",M921="negative"),1,"")</f>
        <v>#REF!</v>
      </c>
      <c r="T920" s="8" t="e">
        <f>IF(AND(#REF!=#REF!,K:K="stroke",M:M="positive",S920&lt;&gt;"1"),1,"")</f>
        <v>#REF!</v>
      </c>
      <c r="U920" s="8" t="e">
        <f>IF((AND(R920&lt;&gt;"",W920&lt;&gt;1,K:K="stroke",M:M="negative",#REF!=#REF!)),IF(W920&lt;&gt;0,"",1),"")</f>
        <v>#REF!</v>
      </c>
      <c r="V920" s="8" t="e">
        <f t="shared" si="60"/>
        <v>#REF!</v>
      </c>
      <c r="W920" s="8" t="e">
        <f>IF(#REF!&lt;&gt;#REF!,COUNTIFS($K$112:$K$1378,"up",#REF!,#REF!),"")</f>
        <v>#REF!</v>
      </c>
      <c r="X920" s="8" t="e">
        <f>IF(#REF!&lt;&gt;#REF!,COUNTIFS($K$112:$K$1378,"SRS",#REF!,#REF!),"")</f>
        <v>#REF!</v>
      </c>
      <c r="Y920" s="8" t="e">
        <f>IF(R920&lt;&gt;"",IF(R920=1,"",COUNTIFS($O$112:$O$1378,"&gt;40",#REF!,#REF!)),"")</f>
        <v>#REF!</v>
      </c>
      <c r="Z920" s="39" t="s">
        <v>115</v>
      </c>
      <c r="AA920" s="39"/>
      <c r="AB920" s="39"/>
      <c r="AC920" s="39"/>
      <c r="AD920" s="4"/>
      <c r="AE920" s="4"/>
      <c r="AF920" s="4"/>
      <c r="AG920" s="4"/>
      <c r="AH920" s="4"/>
    </row>
    <row r="921" spans="1:34" x14ac:dyDescent="0.25">
      <c r="A921" s="13">
        <f t="shared" si="61"/>
        <v>65903</v>
      </c>
      <c r="B921" s="38" t="str">
        <f t="shared" si="62"/>
        <v>2018124181823</v>
      </c>
      <c r="C921" s="13" t="str">
        <f t="shared" si="59"/>
        <v>2018124</v>
      </c>
      <c r="D921" s="13">
        <v>2018</v>
      </c>
      <c r="E921" s="13">
        <v>1</v>
      </c>
      <c r="F921" s="13">
        <v>24</v>
      </c>
      <c r="G921" s="13">
        <v>18</v>
      </c>
      <c r="H921" s="13">
        <v>18</v>
      </c>
      <c r="I921" s="13">
        <v>23</v>
      </c>
      <c r="J921" s="13">
        <v>843</v>
      </c>
      <c r="K921" s="13" t="s">
        <v>37</v>
      </c>
      <c r="L921" s="13" t="e">
        <f>IF(#REF!=#REF!,IF(K921="Stroke",IF(K922="Stroke",IF((J922-J921)&lt;0,1000+J922-J921,J922-J921),""),""),"")</f>
        <v>#REF!</v>
      </c>
      <c r="M921" s="13" t="s">
        <v>21</v>
      </c>
      <c r="N921" s="13" t="s">
        <v>27</v>
      </c>
      <c r="O921" s="13">
        <v>36</v>
      </c>
      <c r="P921" s="7" t="e">
        <f>IF(#REF!=#REF!,IF(K921="Stroke",IF(K922="Stroke",IF(#REF!=#REF!,IF(Q921=Q922,IF((J922-J921)&lt;0,1000+J922-J921-O921,J922-J921-O921),""),""),""),""),"")</f>
        <v>#REF!</v>
      </c>
      <c r="Q921" s="13">
        <v>1</v>
      </c>
      <c r="R921" s="7" t="e">
        <f>IF(#REF!&lt;&gt;#REF!,COUNTIFS($K$112:$K$1378,$K$112,#REF!,#REF!),"")</f>
        <v>#REF!</v>
      </c>
      <c r="S921" s="7" t="e">
        <f>IF(AND(#REF!&lt;&gt;#REF!,#REF!=#REF!,M921="positive",M922="negative"),1,"")</f>
        <v>#REF!</v>
      </c>
      <c r="T921" s="7" t="e">
        <f>IF(AND(#REF!=#REF!,K:K="stroke",M:M="positive",S921&lt;&gt;"1"),1,"")</f>
        <v>#REF!</v>
      </c>
      <c r="U921" s="7" t="e">
        <f>IF((AND(R921&lt;&gt;"",W921&lt;&gt;1,K:K="stroke",M:M="negative",#REF!=#REF!)),IF(W921&lt;&gt;0,"",1),"")</f>
        <v>#REF!</v>
      </c>
      <c r="V921" s="7" t="e">
        <f t="shared" si="60"/>
        <v>#REF!</v>
      </c>
      <c r="W921" s="7" t="e">
        <f>IF(#REF!&lt;&gt;#REF!,COUNTIFS($K$112:$K$1378,"up",#REF!,#REF!),"")</f>
        <v>#REF!</v>
      </c>
      <c r="X921" s="7" t="e">
        <f>IF(#REF!&lt;&gt;#REF!,COUNTIFS($K$112:$K$1378,"SRS",#REF!,#REF!),"")</f>
        <v>#REF!</v>
      </c>
      <c r="Y921" s="7" t="e">
        <f>IF(R921&lt;&gt;"",IF(R921=1,"",COUNTIFS($O$112:$O$1378,"&gt;40",#REF!,#REF!)),"")</f>
        <v>#REF!</v>
      </c>
      <c r="Z921" s="13" t="s">
        <v>116</v>
      </c>
      <c r="AA921" s="13"/>
      <c r="AB921" s="13"/>
      <c r="AC921" s="13"/>
      <c r="AD921" s="7"/>
      <c r="AE921" s="7"/>
      <c r="AF921" s="7"/>
      <c r="AG921" s="7"/>
      <c r="AH921" s="7"/>
    </row>
    <row r="922" spans="1:34" x14ac:dyDescent="0.25">
      <c r="A922" s="39">
        <f t="shared" si="61"/>
        <v>65903</v>
      </c>
      <c r="B922" s="40" t="str">
        <f t="shared" si="62"/>
        <v>2018124181823</v>
      </c>
      <c r="C922" s="39" t="str">
        <f t="shared" si="59"/>
        <v>2018124</v>
      </c>
      <c r="D922" s="39">
        <v>2018</v>
      </c>
      <c r="E922" s="39">
        <v>1</v>
      </c>
      <c r="F922" s="39">
        <v>24</v>
      </c>
      <c r="G922" s="39">
        <v>18</v>
      </c>
      <c r="H922" s="39">
        <v>18</v>
      </c>
      <c r="I922" s="39">
        <v>23</v>
      </c>
      <c r="J922" s="39">
        <v>927</v>
      </c>
      <c r="K922" s="39" t="s">
        <v>37</v>
      </c>
      <c r="L922" s="39" t="e">
        <f>IF(#REF!=#REF!,IF(K922="Stroke",IF(K923="Stroke",IF((J923-J922)&lt;0,1000+J923-J922,J923-J922),""),""),"")</f>
        <v>#REF!</v>
      </c>
      <c r="M922" s="39" t="s">
        <v>89</v>
      </c>
      <c r="N922" s="39" t="s">
        <v>64</v>
      </c>
      <c r="O922" s="39">
        <v>0</v>
      </c>
      <c r="P922" s="8" t="e">
        <f>IF(#REF!=#REF!,IF(K922="Stroke",IF(K923="Stroke",IF(#REF!=#REF!,IF(Q922=Q923,IF((J923-J922)&lt;0,1000+J923-J922-O922,J923-J922-O922),""),""),""),""),"")</f>
        <v>#REF!</v>
      </c>
      <c r="Q922" s="39">
        <v>0</v>
      </c>
      <c r="R922" s="8" t="e">
        <f>IF(#REF!&lt;&gt;#REF!,COUNTIFS($K$112:$K$1378,$K$112,#REF!,#REF!),"")</f>
        <v>#REF!</v>
      </c>
      <c r="S922" s="8" t="e">
        <f>IF(AND(#REF!&lt;&gt;#REF!,#REF!=#REF!,M922="positive",M923="negative"),1,"")</f>
        <v>#REF!</v>
      </c>
      <c r="T922" s="8" t="e">
        <f>IF(AND(#REF!=#REF!,K:K="stroke",M:M="positive",S922&lt;&gt;"1"),1,"")</f>
        <v>#REF!</v>
      </c>
      <c r="U922" s="8" t="e">
        <f>IF((AND(R922&lt;&gt;"",W922&lt;&gt;1,K:K="stroke",M:M="negative",#REF!=#REF!)),IF(W922&lt;&gt;0,"",1),"")</f>
        <v>#REF!</v>
      </c>
      <c r="V922" s="8" t="e">
        <f t="shared" si="60"/>
        <v>#REF!</v>
      </c>
      <c r="W922" s="8" t="e">
        <f>IF(#REF!&lt;&gt;#REF!,COUNTIFS($K$112:$K$1378,"up",#REF!,#REF!),"")</f>
        <v>#REF!</v>
      </c>
      <c r="X922" s="8" t="e">
        <f>IF(#REF!&lt;&gt;#REF!,COUNTIFS($K$112:$K$1378,"SRS",#REF!,#REF!),"")</f>
        <v>#REF!</v>
      </c>
      <c r="Y922" s="8" t="e">
        <f>IF(R922&lt;&gt;"",IF(R922=1,"",COUNTIFS($O$112:$O$1378,"&gt;40",#REF!,#REF!)),"")</f>
        <v>#REF!</v>
      </c>
      <c r="Z922" s="39" t="s">
        <v>107</v>
      </c>
      <c r="AA922" s="39"/>
      <c r="AB922" s="39"/>
      <c r="AC922" s="39"/>
    </row>
    <row r="923" spans="1:34" x14ac:dyDescent="0.25">
      <c r="A923" s="39">
        <f t="shared" si="61"/>
        <v>65903</v>
      </c>
      <c r="B923" s="40" t="str">
        <f t="shared" si="62"/>
        <v>2018124181823</v>
      </c>
      <c r="C923" s="39" t="str">
        <f t="shared" si="59"/>
        <v>2018124</v>
      </c>
      <c r="D923" s="39">
        <v>2018</v>
      </c>
      <c r="E923" s="39">
        <v>1</v>
      </c>
      <c r="F923" s="39">
        <v>24</v>
      </c>
      <c r="G923" s="39">
        <v>18</v>
      </c>
      <c r="H923" s="39">
        <v>18</v>
      </c>
      <c r="I923" s="39">
        <v>23</v>
      </c>
      <c r="J923" s="39">
        <v>953</v>
      </c>
      <c r="K923" s="39" t="s">
        <v>104</v>
      </c>
      <c r="L923" s="39" t="e">
        <f>IF(#REF!=#REF!,IF(K923="Stroke",IF(K924="Stroke",IF((J924-J923)&lt;0,1000+J924-J923,J924-J923),""),""),"")</f>
        <v>#REF!</v>
      </c>
      <c r="M923" s="39" t="s">
        <v>89</v>
      </c>
      <c r="N923" s="39" t="s">
        <v>64</v>
      </c>
      <c r="O923" s="39">
        <v>0</v>
      </c>
      <c r="P923" s="8" t="e">
        <f>IF(#REF!=#REF!,IF(K923="Stroke",IF(K924="Stroke",IF(#REF!=#REF!,IF(Q923=Q924,IF((J924-J923)&lt;0,1000+J924-J923-O923,J924-J923-O923),""),""),""),""),"")</f>
        <v>#REF!</v>
      </c>
      <c r="Q923" s="39">
        <v>0</v>
      </c>
      <c r="R923" s="8" t="e">
        <f>IF(#REF!&lt;&gt;#REF!,COUNTIFS($K$112:$K$1378,$K$112,#REF!,#REF!),"")</f>
        <v>#REF!</v>
      </c>
      <c r="S923" s="8" t="e">
        <f>IF(AND(#REF!&lt;&gt;#REF!,#REF!=#REF!,M923="positive",M924="negative"),1,"")</f>
        <v>#REF!</v>
      </c>
      <c r="T923" s="8" t="e">
        <f>IF(AND(#REF!=#REF!,K:K="stroke",M:M="positive",S923&lt;&gt;"1"),1,"")</f>
        <v>#REF!</v>
      </c>
      <c r="U923" s="8" t="e">
        <f>IF((AND(R923&lt;&gt;"",W923&lt;&gt;1,K:K="stroke",M:M="negative",#REF!=#REF!)),IF(W923&lt;&gt;0,"",1),"")</f>
        <v>#REF!</v>
      </c>
      <c r="V923" s="8" t="e">
        <f t="shared" si="60"/>
        <v>#REF!</v>
      </c>
      <c r="W923" s="8" t="e">
        <f>IF(#REF!&lt;&gt;#REF!,COUNTIFS($K$112:$K$1378,"up",#REF!,#REF!),"")</f>
        <v>#REF!</v>
      </c>
      <c r="X923" s="8" t="e">
        <f>IF(#REF!&lt;&gt;#REF!,COUNTIFS($K$112:$K$1378,"SRS",#REF!,#REF!),"")</f>
        <v>#REF!</v>
      </c>
      <c r="Y923" s="8" t="e">
        <f>IF(R923&lt;&gt;"",IF(R923=1,"",COUNTIFS($O$112:$O$1378,"&gt;40",#REF!,#REF!)),"")</f>
        <v>#REF!</v>
      </c>
      <c r="Z923" s="39" t="s">
        <v>117</v>
      </c>
      <c r="AA923" s="39"/>
      <c r="AB923" s="39"/>
      <c r="AC923" s="39"/>
    </row>
    <row r="924" spans="1:34" s="7" customFormat="1" x14ac:dyDescent="0.25">
      <c r="A924" s="39">
        <f t="shared" si="61"/>
        <v>65904</v>
      </c>
      <c r="B924" s="40" t="str">
        <f t="shared" si="62"/>
        <v>2018124181824</v>
      </c>
      <c r="C924" s="39" t="str">
        <f t="shared" si="59"/>
        <v>2018124</v>
      </c>
      <c r="D924" s="39">
        <v>2018</v>
      </c>
      <c r="E924" s="39">
        <v>1</v>
      </c>
      <c r="F924" s="39">
        <v>24</v>
      </c>
      <c r="G924" s="39">
        <v>18</v>
      </c>
      <c r="H924" s="39">
        <v>18</v>
      </c>
      <c r="I924" s="39">
        <v>24</v>
      </c>
      <c r="J924" s="39">
        <v>16</v>
      </c>
      <c r="K924" s="39" t="s">
        <v>104</v>
      </c>
      <c r="L924" s="39" t="e">
        <f>IF(#REF!=#REF!,IF(K924="Stroke",IF(K925="Stroke",IF((J925-J924)&lt;0,1000+J925-J924,J925-J924),""),""),"")</f>
        <v>#REF!</v>
      </c>
      <c r="M924" s="39" t="s">
        <v>89</v>
      </c>
      <c r="N924" s="39" t="s">
        <v>64</v>
      </c>
      <c r="O924" s="39">
        <v>0</v>
      </c>
      <c r="P924" s="8" t="e">
        <f>IF(#REF!=#REF!,IF(K924="Stroke",IF(K925="Stroke",IF(#REF!=#REF!,IF(Q924=Q925,IF((J925-J924)&lt;0,1000+J925-J924-O924,J925-J924-O924),""),""),""),""),"")</f>
        <v>#REF!</v>
      </c>
      <c r="Q924" s="39">
        <v>0</v>
      </c>
      <c r="R924" s="8" t="e">
        <f>IF(#REF!&lt;&gt;#REF!,COUNTIFS($K$112:$K$1378,$K$112,#REF!,#REF!),"")</f>
        <v>#REF!</v>
      </c>
      <c r="S924" s="8" t="e">
        <f>IF(AND(#REF!&lt;&gt;#REF!,#REF!=#REF!,M924="positive",M925="negative"),1,"")</f>
        <v>#REF!</v>
      </c>
      <c r="T924" s="8" t="e">
        <f>IF(AND(#REF!=#REF!,K:K="stroke",M:M="positive",S924&lt;&gt;"1"),1,"")</f>
        <v>#REF!</v>
      </c>
      <c r="U924" s="8" t="e">
        <f>IF((AND(R924&lt;&gt;"",W924&lt;&gt;1,K:K="stroke",M:M="negative",#REF!=#REF!)),IF(W924&lt;&gt;0,"",1),"")</f>
        <v>#REF!</v>
      </c>
      <c r="V924" s="8" t="e">
        <f t="shared" si="60"/>
        <v>#REF!</v>
      </c>
      <c r="W924" s="8" t="e">
        <f>IF(#REF!&lt;&gt;#REF!,COUNTIFS($K$112:$K$1378,"up",#REF!,#REF!),"")</f>
        <v>#REF!</v>
      </c>
      <c r="X924" s="8" t="e">
        <f>IF(#REF!&lt;&gt;#REF!,COUNTIFS($K$112:$K$1378,"SRS",#REF!,#REF!),"")</f>
        <v>#REF!</v>
      </c>
      <c r="Y924" s="8" t="e">
        <f>IF(R924&lt;&gt;"",IF(R924=1,"",COUNTIFS($O$112:$O$1378,"&gt;40",#REF!,#REF!)),"")</f>
        <v>#REF!</v>
      </c>
      <c r="Z924" s="39" t="s">
        <v>117</v>
      </c>
      <c r="AA924" s="39"/>
      <c r="AB924" s="39"/>
      <c r="AC924" s="39"/>
      <c r="AD924" s="4"/>
      <c r="AE924" s="4"/>
      <c r="AF924" s="4"/>
      <c r="AG924" s="4"/>
      <c r="AH924" s="4"/>
    </row>
    <row r="925" spans="1:34" x14ac:dyDescent="0.25">
      <c r="A925" s="13">
        <f t="shared" si="61"/>
        <v>66048</v>
      </c>
      <c r="B925" s="38" t="str">
        <f t="shared" si="62"/>
        <v>2018124182048</v>
      </c>
      <c r="C925" s="13" t="str">
        <f t="shared" si="59"/>
        <v>2018124</v>
      </c>
      <c r="D925" s="13">
        <v>2018</v>
      </c>
      <c r="E925" s="13">
        <v>1</v>
      </c>
      <c r="F925" s="13">
        <v>24</v>
      </c>
      <c r="G925" s="13">
        <v>18</v>
      </c>
      <c r="H925" s="13">
        <v>20</v>
      </c>
      <c r="I925" s="13">
        <v>48</v>
      </c>
      <c r="J925" s="13">
        <v>845</v>
      </c>
      <c r="K925" s="13" t="s">
        <v>44</v>
      </c>
      <c r="L925" s="13" t="e">
        <f>IF(#REF!=#REF!,IF(K925="Stroke",IF(K926="Stroke",IF((J926-J925)&lt;0,1000+J926-J925,J926-J925),""),""),"")</f>
        <v>#REF!</v>
      </c>
      <c r="M925" s="13" t="s">
        <v>20</v>
      </c>
      <c r="N925" s="13" t="s">
        <v>27</v>
      </c>
      <c r="O925" s="13">
        <v>190</v>
      </c>
      <c r="P925" s="7" t="e">
        <f>IF(#REF!=#REF!,IF(K925="Stroke",IF(K926="Stroke",IF(#REF!=#REF!,IF(Q925=Q926,IF((J926-J925)&lt;0,1000+J926-J925-O925,J926-J925-O925),""),""),""),""),"")</f>
        <v>#REF!</v>
      </c>
      <c r="Q925" s="13" t="s">
        <v>98</v>
      </c>
      <c r="R925" s="7" t="e">
        <f>IF(#REF!&lt;&gt;#REF!,COUNTIFS($K$112:$K$1378,$K$112,#REF!,#REF!),"")</f>
        <v>#REF!</v>
      </c>
      <c r="S925" s="7" t="e">
        <f>IF(AND(#REF!&lt;&gt;#REF!,#REF!=#REF!,M925="positive",M926="negative"),1,"")</f>
        <v>#REF!</v>
      </c>
      <c r="T925" s="7" t="e">
        <f>IF(AND(#REF!=#REF!,K:K="stroke",M:M="positive",S925&lt;&gt;"1"),1,"")</f>
        <v>#REF!</v>
      </c>
      <c r="U925" s="7" t="e">
        <f>IF((AND(R925&lt;&gt;"",W925&lt;&gt;1,K:K="stroke",M:M="negative",#REF!=#REF!)),IF(W925&lt;&gt;0,"",1),"")</f>
        <v>#REF!</v>
      </c>
      <c r="V925" s="7" t="e">
        <f t="shared" si="60"/>
        <v>#REF!</v>
      </c>
      <c r="W925" s="7" t="e">
        <f>IF(#REF!&lt;&gt;#REF!,COUNTIFS($K$112:$K$1378,"up",#REF!,#REF!),"")</f>
        <v>#REF!</v>
      </c>
      <c r="X925" s="7" t="e">
        <f>IF(#REF!&lt;&gt;#REF!,COUNTIFS($K$112:$K$1378,"SRS",#REF!,#REF!),"")</f>
        <v>#REF!</v>
      </c>
      <c r="Y925" s="7" t="e">
        <f>IF(R925&lt;&gt;"",IF(R925=1,"",COUNTIFS($O$112:$O$1378,"&gt;40",#REF!,#REF!)),"")</f>
        <v>#REF!</v>
      </c>
      <c r="Z925" s="13" t="s">
        <v>118</v>
      </c>
      <c r="AA925" s="13" t="s">
        <v>119</v>
      </c>
      <c r="AB925" s="13"/>
      <c r="AC925" s="13"/>
      <c r="AD925" s="7"/>
      <c r="AE925" s="7"/>
      <c r="AF925" s="7"/>
      <c r="AG925" s="7"/>
      <c r="AH925" s="7"/>
    </row>
    <row r="926" spans="1:34" x14ac:dyDescent="0.25">
      <c r="A926" s="39">
        <f t="shared" si="61"/>
        <v>66048</v>
      </c>
      <c r="B926" s="40" t="str">
        <f t="shared" si="62"/>
        <v>2018124182048</v>
      </c>
      <c r="C926" s="39" t="str">
        <f t="shared" si="59"/>
        <v>2018124</v>
      </c>
      <c r="D926" s="39">
        <v>2018</v>
      </c>
      <c r="E926" s="39">
        <v>1</v>
      </c>
      <c r="F926" s="39">
        <v>24</v>
      </c>
      <c r="G926" s="39">
        <v>18</v>
      </c>
      <c r="H926" s="39">
        <v>20</v>
      </c>
      <c r="I926" s="39">
        <v>48</v>
      </c>
      <c r="J926" s="39">
        <v>891</v>
      </c>
      <c r="K926" s="32" t="s">
        <v>47</v>
      </c>
      <c r="L926" s="39" t="e">
        <f>IF(#REF!=#REF!,IF(K926="Stroke",IF(K927="Stroke",IF((J927-J926)&lt;0,1000+J927-J926,J927-J926),""),""),"")</f>
        <v>#REF!</v>
      </c>
      <c r="M926" s="39"/>
      <c r="N926" s="39" t="s">
        <v>27</v>
      </c>
      <c r="O926" s="39">
        <v>0</v>
      </c>
      <c r="P926" s="8" t="e">
        <f>IF(#REF!=#REF!,IF(K926="Stroke",IF(K927="Stroke",IF(#REF!=#REF!,IF(Q926=Q927,IF((J927-J926)&lt;0,1000+J927-J926-O926,J927-J926-O926),""),""),""),""),"")</f>
        <v>#REF!</v>
      </c>
      <c r="Q926" s="39" t="s">
        <v>98</v>
      </c>
      <c r="R926" s="8" t="e">
        <f>IF(#REF!&lt;&gt;#REF!,COUNTIFS($K$112:$K$1378,$K$112,#REF!,#REF!),"")</f>
        <v>#REF!</v>
      </c>
      <c r="S926" s="8" t="e">
        <f>IF(AND(#REF!&lt;&gt;#REF!,#REF!=#REF!,M926="positive",M927="negative"),1,"")</f>
        <v>#REF!</v>
      </c>
      <c r="T926" s="8" t="e">
        <f>IF(AND(#REF!=#REF!,K:K="stroke",M:M="positive",S926&lt;&gt;"1"),1,"")</f>
        <v>#REF!</v>
      </c>
      <c r="U926" s="8" t="e">
        <f>IF((AND(R926&lt;&gt;"",W926&lt;&gt;1,K:K="stroke",M:M="negative",#REF!=#REF!)),IF(W926&lt;&gt;0,"",1),"")</f>
        <v>#REF!</v>
      </c>
      <c r="V926" s="8" t="e">
        <f t="shared" si="60"/>
        <v>#REF!</v>
      </c>
      <c r="W926" s="8" t="e">
        <f>IF(#REF!&lt;&gt;#REF!,COUNTIFS($K$112:$K$1378,"up",#REF!,#REF!),"")</f>
        <v>#REF!</v>
      </c>
      <c r="X926" s="8" t="e">
        <f>IF(#REF!&lt;&gt;#REF!,COUNTIFS($K$112:$K$1378,"SRS",#REF!,#REF!),"")</f>
        <v>#REF!</v>
      </c>
      <c r="Y926" s="8" t="e">
        <f>IF(R926&lt;&gt;"",IF(R926=1,"",COUNTIFS($O$112:$O$1378,"&gt;40",#REF!,#REF!)),"")</f>
        <v>#REF!</v>
      </c>
      <c r="Z926" s="39" t="s">
        <v>120</v>
      </c>
      <c r="AA926" s="39"/>
      <c r="AB926" s="39"/>
      <c r="AC926" s="39"/>
    </row>
    <row r="927" spans="1:34" x14ac:dyDescent="0.25">
      <c r="A927" s="39">
        <f t="shared" si="61"/>
        <v>66048</v>
      </c>
      <c r="B927" s="40" t="str">
        <f t="shared" si="62"/>
        <v>2018124182048</v>
      </c>
      <c r="C927" s="39" t="str">
        <f t="shared" si="59"/>
        <v>2018124</v>
      </c>
      <c r="D927" s="39">
        <v>2018</v>
      </c>
      <c r="E927" s="39">
        <v>1</v>
      </c>
      <c r="F927" s="39">
        <v>24</v>
      </c>
      <c r="G927" s="39">
        <v>18</v>
      </c>
      <c r="H927" s="39">
        <v>20</v>
      </c>
      <c r="I927" s="39">
        <v>48</v>
      </c>
      <c r="J927" s="39">
        <v>915</v>
      </c>
      <c r="K927" s="32" t="s">
        <v>47</v>
      </c>
      <c r="L927" s="39" t="e">
        <f>IF(#REF!=#REF!,IF(K927="Stroke",IF(K928="Stroke",IF((J928-J927)&lt;0,1000+J928-J927,J928-J927),""),""),"")</f>
        <v>#REF!</v>
      </c>
      <c r="M927" s="39"/>
      <c r="N927" s="39" t="s">
        <v>27</v>
      </c>
      <c r="O927" s="39">
        <v>0</v>
      </c>
      <c r="P927" s="8" t="e">
        <f>IF(#REF!=#REF!,IF(K927="Stroke",IF(K928="Stroke",IF(#REF!=#REF!,IF(Q927=Q928,IF((J928-J927)&lt;0,1000+J928-J927-O927,J928-J927-O927),""),""),""),""),"")</f>
        <v>#REF!</v>
      </c>
      <c r="Q927" s="39" t="s">
        <v>98</v>
      </c>
      <c r="R927" s="8" t="e">
        <f>IF(#REF!&lt;&gt;#REF!,COUNTIFS($K$112:$K$1378,$K$112,#REF!,#REF!),"")</f>
        <v>#REF!</v>
      </c>
      <c r="S927" s="8" t="e">
        <f>IF(AND(#REF!&lt;&gt;#REF!,#REF!=#REF!,M927="positive",M928="negative"),1,"")</f>
        <v>#REF!</v>
      </c>
      <c r="T927" s="8" t="e">
        <f>IF(AND(#REF!=#REF!,K:K="stroke",M:M="positive",S927&lt;&gt;"1"),1,"")</f>
        <v>#REF!</v>
      </c>
      <c r="U927" s="8" t="e">
        <f>IF((AND(R927&lt;&gt;"",W927&lt;&gt;1,K:K="stroke",M:M="negative",#REF!=#REF!)),IF(W927&lt;&gt;0,"",1),"")</f>
        <v>#REF!</v>
      </c>
      <c r="V927" s="8" t="e">
        <f t="shared" si="60"/>
        <v>#REF!</v>
      </c>
      <c r="W927" s="8" t="e">
        <f>IF(#REF!&lt;&gt;#REF!,COUNTIFS($K$112:$K$1378,"up",#REF!,#REF!),"")</f>
        <v>#REF!</v>
      </c>
      <c r="X927" s="8" t="e">
        <f>IF(#REF!&lt;&gt;#REF!,COUNTIFS($K$112:$K$1378,"SRS",#REF!,#REF!),"")</f>
        <v>#REF!</v>
      </c>
      <c r="Y927" s="8" t="e">
        <f>IF(R927&lt;&gt;"",IF(R927=1,"",COUNTIFS($O$112:$O$1378,"&gt;40",#REF!,#REF!)),"")</f>
        <v>#REF!</v>
      </c>
      <c r="Z927" s="39" t="s">
        <v>110</v>
      </c>
      <c r="AA927" s="39"/>
      <c r="AB927" s="39"/>
      <c r="AC927" s="39"/>
    </row>
    <row r="928" spans="1:34" x14ac:dyDescent="0.25">
      <c r="A928" s="39">
        <f t="shared" si="61"/>
        <v>66049</v>
      </c>
      <c r="B928" s="40" t="str">
        <f t="shared" si="62"/>
        <v>2018124182049</v>
      </c>
      <c r="C928" s="39" t="str">
        <f t="shared" si="59"/>
        <v>2018124</v>
      </c>
      <c r="D928" s="39">
        <v>2018</v>
      </c>
      <c r="E928" s="39">
        <v>1</v>
      </c>
      <c r="F928" s="39">
        <v>24</v>
      </c>
      <c r="G928" s="39">
        <v>18</v>
      </c>
      <c r="H928" s="39">
        <v>20</v>
      </c>
      <c r="I928" s="39">
        <v>49</v>
      </c>
      <c r="J928" s="39">
        <v>63</v>
      </c>
      <c r="K928" s="39" t="s">
        <v>104</v>
      </c>
      <c r="L928" s="39" t="e">
        <f>IF(#REF!=#REF!,IF(K928="Stroke",IF(K929="Stroke",IF((J929-J928)&lt;0,1000+J929-J928,J929-J928),""),""),"")</f>
        <v>#REF!</v>
      </c>
      <c r="M928" s="39" t="s">
        <v>89</v>
      </c>
      <c r="N928" s="39" t="s">
        <v>64</v>
      </c>
      <c r="O928" s="39">
        <v>0</v>
      </c>
      <c r="P928" s="8" t="e">
        <f>IF(#REF!=#REF!,IF(K928="Stroke",IF(K929="Stroke",IF(#REF!=#REF!,IF(Q928=Q929,IF((J929-J928)&lt;0,1000+J929-J928-O928,J929-J928-O928),""),""),""),""),"")</f>
        <v>#REF!</v>
      </c>
      <c r="Q928" s="39">
        <v>0</v>
      </c>
      <c r="R928" s="8" t="e">
        <f>IF(#REF!&lt;&gt;#REF!,COUNTIFS($K$112:$K$1378,$K$112,#REF!,#REF!),"")</f>
        <v>#REF!</v>
      </c>
      <c r="S928" s="8" t="e">
        <f>IF(AND(#REF!&lt;&gt;#REF!,#REF!=#REF!,M928="positive",M929="negative"),1,"")</f>
        <v>#REF!</v>
      </c>
      <c r="T928" s="8" t="e">
        <f>IF(AND(#REF!=#REF!,K:K="stroke",M:M="positive",S928&lt;&gt;"1"),1,"")</f>
        <v>#REF!</v>
      </c>
      <c r="U928" s="8" t="e">
        <f>IF((AND(R928&lt;&gt;"",W928&lt;&gt;1,K:K="stroke",M:M="negative",#REF!=#REF!)),IF(W928&lt;&gt;0,"",1),"")</f>
        <v>#REF!</v>
      </c>
      <c r="V928" s="8" t="e">
        <f t="shared" si="60"/>
        <v>#REF!</v>
      </c>
      <c r="W928" s="8" t="e">
        <f>IF(#REF!&lt;&gt;#REF!,COUNTIFS($K$112:$K$1378,"up",#REF!,#REF!),"")</f>
        <v>#REF!</v>
      </c>
      <c r="X928" s="8" t="e">
        <f>IF(#REF!&lt;&gt;#REF!,COUNTIFS($K$112:$K$1378,"SRS",#REF!,#REF!),"")</f>
        <v>#REF!</v>
      </c>
      <c r="Y928" s="8" t="e">
        <f>IF(R928&lt;&gt;"",IF(R928=1,"",COUNTIFS($O$112:$O$1378,"&gt;40",#REF!,#REF!)),"")</f>
        <v>#REF!</v>
      </c>
      <c r="Z928" s="39" t="s">
        <v>121</v>
      </c>
      <c r="AA928" s="39"/>
      <c r="AB928" s="39"/>
      <c r="AC928" s="39"/>
    </row>
    <row r="929" spans="1:34" s="7" customFormat="1" x14ac:dyDescent="0.25">
      <c r="A929" s="39">
        <f t="shared" si="61"/>
        <v>66049</v>
      </c>
      <c r="B929" s="40" t="str">
        <f t="shared" si="62"/>
        <v>2018124182049</v>
      </c>
      <c r="C929" s="39" t="str">
        <f t="shared" ref="C929:C992" si="63">CONCATENATE(D929,E929,F929)</f>
        <v>2018124</v>
      </c>
      <c r="D929" s="39">
        <v>2018</v>
      </c>
      <c r="E929" s="39">
        <v>1</v>
      </c>
      <c r="F929" s="39">
        <v>24</v>
      </c>
      <c r="G929" s="39">
        <v>18</v>
      </c>
      <c r="H929" s="39">
        <v>20</v>
      </c>
      <c r="I929" s="39">
        <v>49</v>
      </c>
      <c r="J929" s="39">
        <v>147</v>
      </c>
      <c r="K929" s="39" t="s">
        <v>104</v>
      </c>
      <c r="L929" s="39" t="e">
        <f>IF(#REF!=#REF!,IF(K929="Stroke",IF(K930="Stroke",IF((J930-J929)&lt;0,1000+J930-J929,J930-J929),""),""),"")</f>
        <v>#REF!</v>
      </c>
      <c r="M929" s="39" t="s">
        <v>89</v>
      </c>
      <c r="N929" s="39" t="s">
        <v>64</v>
      </c>
      <c r="O929" s="39">
        <v>0</v>
      </c>
      <c r="P929" s="8" t="e">
        <f>IF(#REF!=#REF!,IF(K929="Stroke",IF(K930="Stroke",IF(#REF!=#REF!,IF(Q929=Q930,IF((J930-J929)&lt;0,1000+J930-J929-O929,J930-J929-O929),""),""),""),""),"")</f>
        <v>#REF!</v>
      </c>
      <c r="Q929" s="39">
        <v>0</v>
      </c>
      <c r="R929" s="8" t="e">
        <f>IF(#REF!&lt;&gt;#REF!,COUNTIFS($K$112:$K$1378,$K$112,#REF!,#REF!),"")</f>
        <v>#REF!</v>
      </c>
      <c r="S929" s="8" t="e">
        <f>IF(AND(#REF!&lt;&gt;#REF!,#REF!=#REF!,M929="positive",M930="negative"),1,"")</f>
        <v>#REF!</v>
      </c>
      <c r="T929" s="8" t="e">
        <f>IF(AND(#REF!=#REF!,K:K="stroke",M:M="positive",S929&lt;&gt;"1"),1,"")</f>
        <v>#REF!</v>
      </c>
      <c r="U929" s="8" t="e">
        <f>IF((AND(R929&lt;&gt;"",W929&lt;&gt;1,K:K="stroke",M:M="negative",#REF!=#REF!)),IF(W929&lt;&gt;0,"",1),"")</f>
        <v>#REF!</v>
      </c>
      <c r="V929" s="8" t="e">
        <f t="shared" si="60"/>
        <v>#REF!</v>
      </c>
      <c r="W929" s="8" t="e">
        <f>IF(#REF!&lt;&gt;#REF!,COUNTIFS($K$112:$K$1378,"up",#REF!,#REF!),"")</f>
        <v>#REF!</v>
      </c>
      <c r="X929" s="8" t="e">
        <f>IF(#REF!&lt;&gt;#REF!,COUNTIFS($K$112:$K$1378,"SRS",#REF!,#REF!),"")</f>
        <v>#REF!</v>
      </c>
      <c r="Y929" s="8" t="e">
        <f>IF(R929&lt;&gt;"",IF(R929=1,"",COUNTIFS($O$112:$O$1378,"&gt;40",#REF!,#REF!)),"")</f>
        <v>#REF!</v>
      </c>
      <c r="Z929" s="39" t="s">
        <v>122</v>
      </c>
      <c r="AA929" s="39"/>
      <c r="AB929" s="39"/>
      <c r="AC929" s="39"/>
      <c r="AD929" s="4"/>
      <c r="AE929" s="4"/>
      <c r="AF929" s="4"/>
      <c r="AG929" s="4"/>
      <c r="AH929" s="4"/>
    </row>
    <row r="930" spans="1:34" x14ac:dyDescent="0.25">
      <c r="A930" s="13">
        <f t="shared" si="61"/>
        <v>66768</v>
      </c>
      <c r="B930" s="38" t="str">
        <f t="shared" si="62"/>
        <v>2018124183248</v>
      </c>
      <c r="C930" s="13" t="str">
        <f t="shared" si="63"/>
        <v>2018124</v>
      </c>
      <c r="D930" s="13">
        <v>2018</v>
      </c>
      <c r="E930" s="13">
        <v>1</v>
      </c>
      <c r="F930" s="13">
        <v>24</v>
      </c>
      <c r="G930" s="13">
        <v>18</v>
      </c>
      <c r="H930" s="13">
        <v>32</v>
      </c>
      <c r="I930" s="13">
        <v>48</v>
      </c>
      <c r="J930" s="13">
        <v>856</v>
      </c>
      <c r="K930" s="13" t="s">
        <v>106</v>
      </c>
      <c r="L930" s="13" t="e">
        <f>IF(#REF!=#REF!,IF(K930="Stroke",IF(K931="Stroke",IF((J931-J930)&lt;0,1000+J931-J930,J931-J930),""),""),"")</f>
        <v>#REF!</v>
      </c>
      <c r="M930" s="13" t="s">
        <v>20</v>
      </c>
      <c r="N930" s="13" t="s">
        <v>27</v>
      </c>
      <c r="O930" s="13">
        <v>0</v>
      </c>
      <c r="P930" s="7" t="e">
        <f>IF(#REF!=#REF!,IF(K930="Stroke",IF(K931="Stroke",IF(#REF!=#REF!,IF(Q930=Q931,IF((J931-J930)&lt;0,1000+J931-J930-O930,J931-J930-O930),""),""),""),""),"")</f>
        <v>#REF!</v>
      </c>
      <c r="Q930" s="13">
        <v>0</v>
      </c>
      <c r="R930" s="7" t="e">
        <f>IF(#REF!&lt;&gt;#REF!,COUNTIFS($K$112:$K$1378,$K$112,#REF!,#REF!),"")</f>
        <v>#REF!</v>
      </c>
      <c r="S930" s="7" t="e">
        <f>IF(AND(#REF!&lt;&gt;#REF!,#REF!=#REF!,M930="positive",M931="negative"),1,"")</f>
        <v>#REF!</v>
      </c>
      <c r="T930" s="7" t="e">
        <f>IF(AND(#REF!=#REF!,K:K="stroke",M:M="positive",S930&lt;&gt;"1"),1,"")</f>
        <v>#REF!</v>
      </c>
      <c r="U930" s="7" t="e">
        <f>IF((AND(R930&lt;&gt;"",W930&lt;&gt;1,K:K="stroke",M:M="negative",#REF!=#REF!)),IF(W930&lt;&gt;0,"",1),"")</f>
        <v>#REF!</v>
      </c>
      <c r="V930" s="7" t="e">
        <f t="shared" si="60"/>
        <v>#REF!</v>
      </c>
      <c r="W930" s="7" t="e">
        <f>IF(#REF!&lt;&gt;#REF!,COUNTIFS($K$112:$K$1378,"up",#REF!,#REF!),"")</f>
        <v>#REF!</v>
      </c>
      <c r="X930" s="7" t="e">
        <f>IF(#REF!&lt;&gt;#REF!,COUNTIFS($K$112:$K$1378,"SRS",#REF!,#REF!),"")</f>
        <v>#REF!</v>
      </c>
      <c r="Y930" s="7" t="e">
        <f>IF(R930&lt;&gt;"",IF(R930=1,"",COUNTIFS($O$112:$O$1378,"&gt;40",#REF!,#REF!)),"")</f>
        <v>#REF!</v>
      </c>
      <c r="Z930" s="13" t="s">
        <v>123</v>
      </c>
      <c r="AA930" s="13"/>
      <c r="AB930" s="13"/>
      <c r="AC930" s="13"/>
      <c r="AD930" s="7"/>
      <c r="AE930" s="7"/>
      <c r="AF930" s="7"/>
      <c r="AG930" s="7"/>
      <c r="AH930" s="7"/>
    </row>
    <row r="931" spans="1:34" x14ac:dyDescent="0.25">
      <c r="A931" s="39">
        <f t="shared" si="61"/>
        <v>66768</v>
      </c>
      <c r="B931" s="40" t="str">
        <f t="shared" si="62"/>
        <v>2018124183248</v>
      </c>
      <c r="C931" s="39" t="str">
        <f t="shared" si="63"/>
        <v>2018124</v>
      </c>
      <c r="D931" s="39">
        <v>2018</v>
      </c>
      <c r="E931" s="39">
        <v>1</v>
      </c>
      <c r="F931" s="39">
        <v>24</v>
      </c>
      <c r="G931" s="39">
        <v>18</v>
      </c>
      <c r="H931" s="39">
        <v>32</v>
      </c>
      <c r="I931" s="39">
        <v>48</v>
      </c>
      <c r="J931" s="39">
        <v>943</v>
      </c>
      <c r="K931" s="39" t="s">
        <v>124</v>
      </c>
      <c r="L931" s="39" t="e">
        <f>IF(#REF!=#REF!,IF(K931="Stroke",IF(K932="Stroke",IF((J932-J931)&lt;0,1000+J932-J931,J932-J931),""),""),"")</f>
        <v>#REF!</v>
      </c>
      <c r="M931" s="39"/>
      <c r="N931" s="39" t="s">
        <v>27</v>
      </c>
      <c r="O931" s="39">
        <v>0</v>
      </c>
      <c r="P931" s="8" t="e">
        <f>IF(#REF!=#REF!,IF(K931="Stroke",IF(K932="Stroke",IF(#REF!=#REF!,IF(Q931=Q932,IF((J932-J931)&lt;0,1000+J932-J931-O931,J932-J931-O931),""),""),""),""),"")</f>
        <v>#REF!</v>
      </c>
      <c r="Q931" s="39">
        <v>0</v>
      </c>
      <c r="R931" s="8" t="e">
        <f>IF(#REF!&lt;&gt;#REF!,COUNTIFS($K$112:$K$1378,$K$112,#REF!,#REF!),"")</f>
        <v>#REF!</v>
      </c>
      <c r="S931" s="8" t="e">
        <f>IF(AND(#REF!&lt;&gt;#REF!,#REF!=#REF!,M931="positive",M932="negative"),1,"")</f>
        <v>#REF!</v>
      </c>
      <c r="T931" s="8" t="e">
        <f>IF(AND(#REF!=#REF!,K:K="stroke",M:M="positive",S931&lt;&gt;"1"),1,"")</f>
        <v>#REF!</v>
      </c>
      <c r="U931" s="8" t="e">
        <f>IF((AND(R931&lt;&gt;"",W931&lt;&gt;1,K:K="stroke",M:M="negative",#REF!=#REF!)),IF(W931&lt;&gt;0,"",1),"")</f>
        <v>#REF!</v>
      </c>
      <c r="V931" s="8" t="e">
        <f t="shared" si="60"/>
        <v>#REF!</v>
      </c>
      <c r="W931" s="8" t="e">
        <f>IF(#REF!&lt;&gt;#REF!,COUNTIFS($K$112:$K$1378,"up",#REF!,#REF!),"")</f>
        <v>#REF!</v>
      </c>
      <c r="X931" s="8" t="e">
        <f>IF(#REF!&lt;&gt;#REF!,COUNTIFS($K$112:$K$1378,"SRS",#REF!,#REF!),"")</f>
        <v>#REF!</v>
      </c>
      <c r="Y931" s="8" t="e">
        <f>IF(R931&lt;&gt;"",IF(R931=1,"",COUNTIFS($O$112:$O$1378,"&gt;40",#REF!,#REF!)),"")</f>
        <v>#REF!</v>
      </c>
      <c r="Z931" s="39" t="s">
        <v>125</v>
      </c>
      <c r="AA931" s="39"/>
      <c r="AB931" s="39"/>
      <c r="AC931" s="39"/>
    </row>
    <row r="932" spans="1:34" x14ac:dyDescent="0.25">
      <c r="A932" s="39">
        <f t="shared" si="61"/>
        <v>66768</v>
      </c>
      <c r="B932" s="40" t="str">
        <f t="shared" si="62"/>
        <v>2018124183248</v>
      </c>
      <c r="C932" s="39" t="str">
        <f t="shared" si="63"/>
        <v>2018124</v>
      </c>
      <c r="D932" s="39">
        <v>2018</v>
      </c>
      <c r="E932" s="39">
        <v>1</v>
      </c>
      <c r="F932" s="39">
        <v>24</v>
      </c>
      <c r="G932" s="39">
        <v>18</v>
      </c>
      <c r="H932" s="39">
        <v>32</v>
      </c>
      <c r="I932" s="39">
        <v>48</v>
      </c>
      <c r="J932" s="39">
        <v>994</v>
      </c>
      <c r="K932" s="39" t="s">
        <v>37</v>
      </c>
      <c r="L932" s="39" t="e">
        <f>IF(#REF!=#REF!,IF(K932="Stroke",IF(K933="Stroke",IF((J933-J932)&lt;0,1000+J933-J932,J933-J932),""),""),"")</f>
        <v>#REF!</v>
      </c>
      <c r="M932" s="39" t="s">
        <v>20</v>
      </c>
      <c r="N932" s="39" t="s">
        <v>27</v>
      </c>
      <c r="O932" s="39">
        <v>188</v>
      </c>
      <c r="P932" s="8" t="e">
        <f>IF(#REF!=#REF!,IF(K932="Stroke",IF(K933="Stroke",IF(#REF!=#REF!,IF(Q932=Q933,IF((J933-J932)&lt;0,1000+J933-J932-O932,J933-J932-O932),""),""),""),""),"")</f>
        <v>#REF!</v>
      </c>
      <c r="Q932" s="39">
        <v>1</v>
      </c>
      <c r="R932" s="8" t="e">
        <f>IF(#REF!&lt;&gt;#REF!,COUNTIFS($K$112:$K$1378,$K$112,#REF!,#REF!),"")</f>
        <v>#REF!</v>
      </c>
      <c r="S932" s="8" t="e">
        <f>IF(AND(#REF!&lt;&gt;#REF!,#REF!=#REF!,M932="positive",M933="negative"),1,"")</f>
        <v>#REF!</v>
      </c>
      <c r="T932" s="8" t="e">
        <f>IF(AND(#REF!=#REF!,K:K="stroke",M:M="positive",S932&lt;&gt;"1"),1,"")</f>
        <v>#REF!</v>
      </c>
      <c r="U932" s="8" t="e">
        <f>IF((AND(R932&lt;&gt;"",W932&lt;&gt;1,K:K="stroke",M:M="negative",#REF!=#REF!)),IF(W932&lt;&gt;0,"",1),"")</f>
        <v>#REF!</v>
      </c>
      <c r="V932" s="8" t="e">
        <f t="shared" si="60"/>
        <v>#REF!</v>
      </c>
      <c r="W932" s="8" t="e">
        <f>IF(#REF!&lt;&gt;#REF!,COUNTIFS($K$112:$K$1378,"up",#REF!,#REF!),"")</f>
        <v>#REF!</v>
      </c>
      <c r="X932" s="8" t="e">
        <f>IF(#REF!&lt;&gt;#REF!,COUNTIFS($K$112:$K$1378,"SRS",#REF!,#REF!),"")</f>
        <v>#REF!</v>
      </c>
      <c r="Y932" s="8" t="e">
        <f>IF(R932&lt;&gt;"",IF(R932=1,"",COUNTIFS($O$112:$O$1378,"&gt;40",#REF!,#REF!)),"")</f>
        <v>#REF!</v>
      </c>
      <c r="Z932" s="39" t="s">
        <v>126</v>
      </c>
      <c r="AA932" s="39"/>
      <c r="AB932" s="39"/>
      <c r="AC932" s="39"/>
    </row>
    <row r="933" spans="1:34" x14ac:dyDescent="0.25">
      <c r="A933" s="39">
        <f t="shared" si="61"/>
        <v>66769</v>
      </c>
      <c r="B933" s="40" t="str">
        <f t="shared" si="62"/>
        <v>2018124183249</v>
      </c>
      <c r="C933" s="39" t="str">
        <f t="shared" si="63"/>
        <v>2018124</v>
      </c>
      <c r="D933" s="39">
        <v>2018</v>
      </c>
      <c r="E933" s="39">
        <v>1</v>
      </c>
      <c r="F933" s="39">
        <v>24</v>
      </c>
      <c r="G933" s="39">
        <v>18</v>
      </c>
      <c r="H933" s="39">
        <v>32</v>
      </c>
      <c r="I933" s="39">
        <v>49</v>
      </c>
      <c r="J933" s="39">
        <v>76</v>
      </c>
      <c r="K933" s="39" t="s">
        <v>104</v>
      </c>
      <c r="L933" s="39" t="e">
        <f>IF(#REF!=#REF!,IF(K933="Stroke",IF(K934="Stroke",IF((J934-J933)&lt;0,1000+J934-J933,J934-J933),""),""),"")</f>
        <v>#REF!</v>
      </c>
      <c r="M933" s="39"/>
      <c r="N933" s="39" t="s">
        <v>27</v>
      </c>
      <c r="O933" s="39">
        <v>0</v>
      </c>
      <c r="P933" s="8" t="e">
        <f>IF(#REF!=#REF!,IF(K933="Stroke",IF(K934="Stroke",IF(#REF!=#REF!,IF(Q933=Q934,IF((J934-J933)&lt;0,1000+J934-J933-O933,J934-J933-O933),""),""),""),""),"")</f>
        <v>#REF!</v>
      </c>
      <c r="Q933" s="39">
        <v>0</v>
      </c>
      <c r="R933" s="8" t="e">
        <f>IF(#REF!&lt;&gt;#REF!,COUNTIFS($K$112:$K$1378,$K$112,#REF!,#REF!),"")</f>
        <v>#REF!</v>
      </c>
      <c r="S933" s="8" t="e">
        <f>IF(AND(#REF!&lt;&gt;#REF!,#REF!=#REF!,M933="positive",M934="negative"),1,"")</f>
        <v>#REF!</v>
      </c>
      <c r="T933" s="8" t="e">
        <f>IF(AND(#REF!=#REF!,K:K="stroke",M:M="positive",S933&lt;&gt;"1"),1,"")</f>
        <v>#REF!</v>
      </c>
      <c r="U933" s="8" t="e">
        <f>IF((AND(R933&lt;&gt;"",W933&lt;&gt;1,K:K="stroke",M:M="negative",#REF!=#REF!)),IF(W933&lt;&gt;0,"",1),"")</f>
        <v>#REF!</v>
      </c>
      <c r="V933" s="8" t="e">
        <f t="shared" si="60"/>
        <v>#REF!</v>
      </c>
      <c r="W933" s="8" t="e">
        <f>IF(#REF!&lt;&gt;#REF!,COUNTIFS($K$112:$K$1378,"up",#REF!,#REF!),"")</f>
        <v>#REF!</v>
      </c>
      <c r="X933" s="8" t="e">
        <f>IF(#REF!&lt;&gt;#REF!,COUNTIFS($K$112:$K$1378,"SRS",#REF!,#REF!),"")</f>
        <v>#REF!</v>
      </c>
      <c r="Y933" s="8" t="e">
        <f>IF(R933&lt;&gt;"",IF(R933=1,"",COUNTIFS($O$112:$O$1378,"&gt;40",#REF!,#REF!)),"")</f>
        <v>#REF!</v>
      </c>
      <c r="Z933" s="39" t="s">
        <v>127</v>
      </c>
      <c r="AA933" s="39"/>
      <c r="AB933" s="39"/>
      <c r="AC933" s="39"/>
    </row>
    <row r="934" spans="1:34" x14ac:dyDescent="0.25">
      <c r="A934" s="39">
        <f t="shared" si="61"/>
        <v>66769</v>
      </c>
      <c r="B934" s="40" t="str">
        <f t="shared" si="62"/>
        <v>2018124183249</v>
      </c>
      <c r="C934" s="39" t="str">
        <f t="shared" si="63"/>
        <v>2018124</v>
      </c>
      <c r="D934" s="39">
        <v>2018</v>
      </c>
      <c r="E934" s="39">
        <v>1</v>
      </c>
      <c r="F934" s="39">
        <v>24</v>
      </c>
      <c r="G934" s="39">
        <v>18</v>
      </c>
      <c r="H934" s="39">
        <v>32</v>
      </c>
      <c r="I934" s="39">
        <v>49</v>
      </c>
      <c r="J934" s="39">
        <v>108</v>
      </c>
      <c r="K934" s="39" t="s">
        <v>104</v>
      </c>
      <c r="L934" s="39" t="e">
        <f>IF(#REF!=#REF!,IF(K934="Stroke",IF(K935="Stroke",IF((J935-J934)&lt;0,1000+J935-J934,J935-J934),""),""),"")</f>
        <v>#REF!</v>
      </c>
      <c r="M934" s="39"/>
      <c r="N934" s="39" t="s">
        <v>27</v>
      </c>
      <c r="O934" s="39">
        <v>0</v>
      </c>
      <c r="P934" s="8" t="e">
        <f>IF(#REF!=#REF!,IF(K934="Stroke",IF(K935="Stroke",IF(#REF!=#REF!,IF(Q934=Q935,IF((J935-J934)&lt;0,1000+J935-J934-O934,J935-J934-O934),""),""),""),""),"")</f>
        <v>#REF!</v>
      </c>
      <c r="Q934" s="39">
        <v>0</v>
      </c>
      <c r="R934" s="8" t="e">
        <f>IF(#REF!&lt;&gt;#REF!,COUNTIFS($K$112:$K$1378,$K$112,#REF!,#REF!),"")</f>
        <v>#REF!</v>
      </c>
      <c r="S934" s="8" t="e">
        <f>IF(AND(#REF!&lt;&gt;#REF!,#REF!=#REF!,M934="positive",M935="negative"),1,"")</f>
        <v>#REF!</v>
      </c>
      <c r="T934" s="8" t="e">
        <f>IF(AND(#REF!=#REF!,K:K="stroke",M:M="positive",S934&lt;&gt;"1"),1,"")</f>
        <v>#REF!</v>
      </c>
      <c r="U934" s="8" t="e">
        <f>IF((AND(R934&lt;&gt;"",W934&lt;&gt;1,K:K="stroke",M:M="negative",#REF!=#REF!)),IF(W934&lt;&gt;0,"",1),"")</f>
        <v>#REF!</v>
      </c>
      <c r="V934" s="8" t="e">
        <f t="shared" si="60"/>
        <v>#REF!</v>
      </c>
      <c r="W934" s="8" t="e">
        <f>IF(#REF!&lt;&gt;#REF!,COUNTIFS($K$112:$K$1378,"up",#REF!,#REF!),"")</f>
        <v>#REF!</v>
      </c>
      <c r="X934" s="8" t="e">
        <f>IF(#REF!&lt;&gt;#REF!,COUNTIFS($K$112:$K$1378,"SRS",#REF!,#REF!),"")</f>
        <v>#REF!</v>
      </c>
      <c r="Y934" s="8" t="e">
        <f>IF(R934&lt;&gt;"",IF(R934=1,"",COUNTIFS($O$112:$O$1378,"&gt;40",#REF!,#REF!)),"")</f>
        <v>#REF!</v>
      </c>
      <c r="Z934" s="39" t="s">
        <v>128</v>
      </c>
      <c r="AA934" s="39"/>
      <c r="AB934" s="39"/>
      <c r="AC934" s="39"/>
    </row>
    <row r="935" spans="1:34" x14ac:dyDescent="0.25">
      <c r="A935" s="39">
        <f t="shared" si="61"/>
        <v>66769</v>
      </c>
      <c r="B935" s="40" t="str">
        <f t="shared" si="62"/>
        <v>2018124183249</v>
      </c>
      <c r="C935" s="39" t="str">
        <f t="shared" si="63"/>
        <v>2018124</v>
      </c>
      <c r="D935" s="39">
        <v>2018</v>
      </c>
      <c r="E935" s="39">
        <v>1</v>
      </c>
      <c r="F935" s="39">
        <v>24</v>
      </c>
      <c r="G935" s="39">
        <v>18</v>
      </c>
      <c r="H935" s="39">
        <v>32</v>
      </c>
      <c r="I935" s="39">
        <v>49</v>
      </c>
      <c r="J935" s="39">
        <v>125</v>
      </c>
      <c r="K935" s="39" t="s">
        <v>104</v>
      </c>
      <c r="L935" s="39" t="e">
        <f>IF(#REF!=#REF!,IF(K935="Stroke",IF(K936="Stroke",IF((J936-J935)&lt;0,1000+J936-J935,J936-J935),""),""),"")</f>
        <v>#REF!</v>
      </c>
      <c r="M935" s="39"/>
      <c r="N935" s="39" t="s">
        <v>27</v>
      </c>
      <c r="O935" s="39">
        <v>0</v>
      </c>
      <c r="P935" s="8" t="e">
        <f>IF(#REF!=#REF!,IF(K935="Stroke",IF(K936="Stroke",IF(#REF!=#REF!,IF(Q935=Q936,IF((J936-J935)&lt;0,1000+J936-J935-O935,J936-J935-O935),""),""),""),""),"")</f>
        <v>#REF!</v>
      </c>
      <c r="Q935" s="39">
        <v>0</v>
      </c>
      <c r="R935" s="8" t="e">
        <f>IF(#REF!&lt;&gt;#REF!,COUNTIFS($K$112:$K$1378,$K$112,#REF!,#REF!),"")</f>
        <v>#REF!</v>
      </c>
      <c r="S935" s="8" t="e">
        <f>IF(AND(#REF!&lt;&gt;#REF!,#REF!=#REF!,M935="positive",M936="negative"),1,"")</f>
        <v>#REF!</v>
      </c>
      <c r="T935" s="8" t="e">
        <f>IF(AND(#REF!=#REF!,K:K="stroke",M:M="positive",S935&lt;&gt;"1"),1,"")</f>
        <v>#REF!</v>
      </c>
      <c r="U935" s="8" t="e">
        <f>IF((AND(R935&lt;&gt;"",W935&lt;&gt;1,K:K="stroke",M:M="negative",#REF!=#REF!)),IF(W935&lt;&gt;0,"",1),"")</f>
        <v>#REF!</v>
      </c>
      <c r="V935" s="8" t="e">
        <f t="shared" si="60"/>
        <v>#REF!</v>
      </c>
      <c r="W935" s="8" t="e">
        <f>IF(#REF!&lt;&gt;#REF!,COUNTIFS($K$112:$K$1378,"up",#REF!,#REF!),"")</f>
        <v>#REF!</v>
      </c>
      <c r="X935" s="8" t="e">
        <f>IF(#REF!&lt;&gt;#REF!,COUNTIFS($K$112:$K$1378,"SRS",#REF!,#REF!),"")</f>
        <v>#REF!</v>
      </c>
      <c r="Y935" s="8" t="e">
        <f>IF(R935&lt;&gt;"",IF(R935=1,"",COUNTIFS($O$112:$O$1378,"&gt;40",#REF!,#REF!)),"")</f>
        <v>#REF!</v>
      </c>
      <c r="Z935" s="39" t="s">
        <v>129</v>
      </c>
      <c r="AA935" s="39"/>
      <c r="AB935" s="39"/>
      <c r="AC935" s="39"/>
    </row>
    <row r="936" spans="1:34" x14ac:dyDescent="0.25">
      <c r="A936" s="39">
        <f t="shared" si="61"/>
        <v>66769</v>
      </c>
      <c r="B936" s="40" t="str">
        <f t="shared" si="62"/>
        <v>2018124183249</v>
      </c>
      <c r="C936" s="39" t="str">
        <f t="shared" si="63"/>
        <v>2018124</v>
      </c>
      <c r="D936" s="39">
        <v>2018</v>
      </c>
      <c r="E936" s="39">
        <v>1</v>
      </c>
      <c r="F936" s="39">
        <v>24</v>
      </c>
      <c r="G936" s="39">
        <v>18</v>
      </c>
      <c r="H936" s="39">
        <v>32</v>
      </c>
      <c r="I936" s="39">
        <v>49</v>
      </c>
      <c r="J936" s="39">
        <v>146</v>
      </c>
      <c r="K936" s="39" t="s">
        <v>104</v>
      </c>
      <c r="L936" s="39" t="e">
        <f>IF(#REF!=#REF!,IF(K936="Stroke",IF(K937="Stroke",IF((J937-J936)&lt;0,1000+J937-J936,J937-J936),""),""),"")</f>
        <v>#REF!</v>
      </c>
      <c r="M936" s="39"/>
      <c r="N936" s="39" t="s">
        <v>27</v>
      </c>
      <c r="O936" s="39">
        <v>0</v>
      </c>
      <c r="P936" s="8" t="e">
        <f>IF(#REF!=#REF!,IF(K936="Stroke",IF(K937="Stroke",IF(#REF!=#REF!,IF(Q936=Q937,IF((J937-J936)&lt;0,1000+J937-J936-O936,J937-J936-O936),""),""),""),""),"")</f>
        <v>#REF!</v>
      </c>
      <c r="Q936" s="39">
        <v>0</v>
      </c>
      <c r="R936" s="8" t="e">
        <f>IF(#REF!&lt;&gt;#REF!,COUNTIFS($K$112:$K$1378,$K$112,#REF!,#REF!),"")</f>
        <v>#REF!</v>
      </c>
      <c r="S936" s="8" t="e">
        <f>IF(AND(#REF!&lt;&gt;#REF!,#REF!=#REF!,M936="positive",M937="negative"),1,"")</f>
        <v>#REF!</v>
      </c>
      <c r="T936" s="8" t="e">
        <f>IF(AND(#REF!=#REF!,K:K="stroke",M:M="positive",S936&lt;&gt;"1"),1,"")</f>
        <v>#REF!</v>
      </c>
      <c r="U936" s="8" t="e">
        <f>IF((AND(R936&lt;&gt;"",W936&lt;&gt;1,K:K="stroke",M:M="negative",#REF!=#REF!)),IF(W936&lt;&gt;0,"",1),"")</f>
        <v>#REF!</v>
      </c>
      <c r="V936" s="8" t="e">
        <f t="shared" si="60"/>
        <v>#REF!</v>
      </c>
      <c r="W936" s="8" t="e">
        <f>IF(#REF!&lt;&gt;#REF!,COUNTIFS($K$112:$K$1378,"up",#REF!,#REF!),"")</f>
        <v>#REF!</v>
      </c>
      <c r="X936" s="8" t="e">
        <f>IF(#REF!&lt;&gt;#REF!,COUNTIFS($K$112:$K$1378,"SRS",#REF!,#REF!),"")</f>
        <v>#REF!</v>
      </c>
      <c r="Y936" s="8" t="e">
        <f>IF(R936&lt;&gt;"",IF(R936=1,"",COUNTIFS($O$112:$O$1378,"&gt;40",#REF!,#REF!)),"")</f>
        <v>#REF!</v>
      </c>
      <c r="Z936" s="39" t="s">
        <v>130</v>
      </c>
      <c r="AA936" s="39"/>
      <c r="AB936" s="39"/>
      <c r="AC936" s="39"/>
    </row>
    <row r="937" spans="1:34" x14ac:dyDescent="0.25">
      <c r="A937" s="39">
        <f t="shared" si="61"/>
        <v>66769</v>
      </c>
      <c r="B937" s="40" t="str">
        <f t="shared" si="62"/>
        <v>2018124183249</v>
      </c>
      <c r="C937" s="39" t="str">
        <f t="shared" si="63"/>
        <v>2018124</v>
      </c>
      <c r="D937" s="39">
        <v>2018</v>
      </c>
      <c r="E937" s="39">
        <v>1</v>
      </c>
      <c r="F937" s="39">
        <v>24</v>
      </c>
      <c r="G937" s="39">
        <v>18</v>
      </c>
      <c r="H937" s="39">
        <v>32</v>
      </c>
      <c r="I937" s="39">
        <v>49</v>
      </c>
      <c r="J937" s="39">
        <v>193</v>
      </c>
      <c r="K937" s="39" t="s">
        <v>104</v>
      </c>
      <c r="L937" s="39" t="e">
        <f>IF(#REF!=#REF!,IF(K937="Stroke",IF(K938="Stroke",IF((J938-J937)&lt;0,1000+J938-J937,J938-J937),""),""),"")</f>
        <v>#REF!</v>
      </c>
      <c r="M937" s="39"/>
      <c r="N937" s="39" t="s">
        <v>27</v>
      </c>
      <c r="O937" s="39">
        <v>0</v>
      </c>
      <c r="P937" s="8" t="e">
        <f>IF(#REF!=#REF!,IF(K937="Stroke",IF(K938="Stroke",IF(#REF!=#REF!,IF(Q937=Q938,IF((J938-J937)&lt;0,1000+J938-J937-O937,J938-J937-O937),""),""),""),""),"")</f>
        <v>#REF!</v>
      </c>
      <c r="Q937" s="39">
        <v>0</v>
      </c>
      <c r="R937" s="8" t="e">
        <f>IF(#REF!&lt;&gt;#REF!,COUNTIFS($K$112:$K$1378,$K$112,#REF!,#REF!),"")</f>
        <v>#REF!</v>
      </c>
      <c r="S937" s="8" t="e">
        <f>IF(AND(#REF!&lt;&gt;#REF!,#REF!=#REF!,M937="positive",M938="negative"),1,"")</f>
        <v>#REF!</v>
      </c>
      <c r="T937" s="8" t="e">
        <f>IF(AND(#REF!=#REF!,K:K="stroke",M:M="positive",S937&lt;&gt;"1"),1,"")</f>
        <v>#REF!</v>
      </c>
      <c r="U937" s="8" t="e">
        <f>IF((AND(R937&lt;&gt;"",W937&lt;&gt;1,K:K="stroke",M:M="negative",#REF!=#REF!)),IF(W937&lt;&gt;0,"",1),"")</f>
        <v>#REF!</v>
      </c>
      <c r="V937" s="8" t="e">
        <f t="shared" si="60"/>
        <v>#REF!</v>
      </c>
      <c r="W937" s="8" t="e">
        <f>IF(#REF!&lt;&gt;#REF!,COUNTIFS($K$112:$K$1378,"up",#REF!,#REF!),"")</f>
        <v>#REF!</v>
      </c>
      <c r="X937" s="8" t="e">
        <f>IF(#REF!&lt;&gt;#REF!,COUNTIFS($K$112:$K$1378,"SRS",#REF!,#REF!),"")</f>
        <v>#REF!</v>
      </c>
      <c r="Y937" s="8" t="e">
        <f>IF(R937&lt;&gt;"",IF(R937=1,"",COUNTIFS($O$112:$O$1378,"&gt;40",#REF!,#REF!)),"")</f>
        <v>#REF!</v>
      </c>
      <c r="Z937" s="39" t="s">
        <v>131</v>
      </c>
      <c r="AA937" s="39"/>
      <c r="AB937" s="39"/>
      <c r="AC937" s="39"/>
    </row>
    <row r="938" spans="1:34" x14ac:dyDescent="0.25">
      <c r="A938" s="39">
        <f t="shared" si="61"/>
        <v>66769</v>
      </c>
      <c r="B938" s="40" t="str">
        <f t="shared" si="62"/>
        <v>2018124183249</v>
      </c>
      <c r="C938" s="39" t="str">
        <f t="shared" si="63"/>
        <v>2018124</v>
      </c>
      <c r="D938" s="39">
        <v>2018</v>
      </c>
      <c r="E938" s="39">
        <v>1</v>
      </c>
      <c r="F938" s="39">
        <v>24</v>
      </c>
      <c r="G938" s="39">
        <v>18</v>
      </c>
      <c r="H938" s="39">
        <v>32</v>
      </c>
      <c r="I938" s="39">
        <v>49</v>
      </c>
      <c r="J938" s="39">
        <v>216</v>
      </c>
      <c r="K938" s="39" t="s">
        <v>104</v>
      </c>
      <c r="L938" s="39" t="e">
        <f>IF(#REF!=#REF!,IF(K938="Stroke",IF(K939="Stroke",IF((J939-J938)&lt;0,1000+J939-J938,J939-J938),""),""),"")</f>
        <v>#REF!</v>
      </c>
      <c r="M938" s="39"/>
      <c r="N938" s="39" t="s">
        <v>27</v>
      </c>
      <c r="O938" s="39"/>
      <c r="P938" s="8" t="e">
        <f>IF(#REF!=#REF!,IF(K938="Stroke",IF(K939="Stroke",IF(#REF!=#REF!,IF(Q938=Q939,IF((J939-J938)&lt;0,1000+J939-J938-O938,J939-J938-O938),""),""),""),""),"")</f>
        <v>#REF!</v>
      </c>
      <c r="Q938" s="39"/>
      <c r="R938" s="8" t="e">
        <f>IF(#REF!&lt;&gt;#REF!,COUNTIFS($K$112:$K$1378,$K$112,#REF!,#REF!),"")</f>
        <v>#REF!</v>
      </c>
      <c r="S938" s="8" t="e">
        <f>IF(AND(#REF!&lt;&gt;#REF!,#REF!=#REF!,M938="positive",M939="negative"),1,"")</f>
        <v>#REF!</v>
      </c>
      <c r="T938" s="8" t="e">
        <f>IF(AND(#REF!=#REF!,K:K="stroke",M:M="positive",S938&lt;&gt;"1"),1,"")</f>
        <v>#REF!</v>
      </c>
      <c r="U938" s="8" t="e">
        <f>IF((AND(R938&lt;&gt;"",W938&lt;&gt;1,K:K="stroke",M:M="negative",#REF!=#REF!)),IF(W938&lt;&gt;0,"",1),"")</f>
        <v>#REF!</v>
      </c>
      <c r="V938" s="8" t="e">
        <f t="shared" si="60"/>
        <v>#REF!</v>
      </c>
      <c r="W938" s="8" t="e">
        <f>IF(#REF!&lt;&gt;#REF!,COUNTIFS($K$112:$K$1378,"up",#REF!,#REF!),"")</f>
        <v>#REF!</v>
      </c>
      <c r="X938" s="8" t="e">
        <f>IF(#REF!&lt;&gt;#REF!,COUNTIFS($K$112:$K$1378,"SRS",#REF!,#REF!),"")</f>
        <v>#REF!</v>
      </c>
      <c r="Y938" s="8" t="e">
        <f>IF(R938&lt;&gt;"",IF(R938=1,"",COUNTIFS($O$112:$O$1378,"&gt;40",#REF!,#REF!)),"")</f>
        <v>#REF!</v>
      </c>
      <c r="Z938" s="39" t="s">
        <v>131</v>
      </c>
      <c r="AA938" s="39"/>
      <c r="AB938" s="39"/>
      <c r="AC938" s="39"/>
    </row>
    <row r="939" spans="1:34" s="7" customFormat="1" x14ac:dyDescent="0.25">
      <c r="A939" s="39">
        <f t="shared" si="61"/>
        <v>66769</v>
      </c>
      <c r="B939" s="40" t="str">
        <f t="shared" si="62"/>
        <v>2018124183249</v>
      </c>
      <c r="C939" s="39" t="str">
        <f t="shared" si="63"/>
        <v>2018124</v>
      </c>
      <c r="D939" s="39">
        <v>2018</v>
      </c>
      <c r="E939" s="39">
        <v>1</v>
      </c>
      <c r="F939" s="39">
        <v>24</v>
      </c>
      <c r="G939" s="39">
        <v>18</v>
      </c>
      <c r="H939" s="39">
        <v>32</v>
      </c>
      <c r="I939" s="39">
        <v>49</v>
      </c>
      <c r="J939" s="39">
        <v>270</v>
      </c>
      <c r="K939" s="39" t="s">
        <v>104</v>
      </c>
      <c r="L939" s="39" t="e">
        <f>IF(#REF!=#REF!,IF(K939="Stroke",IF(K940="Stroke",IF((J940-J939)&lt;0,1000+J940-J939,J940-J939),""),""),"")</f>
        <v>#REF!</v>
      </c>
      <c r="M939" s="39"/>
      <c r="N939" s="39" t="s">
        <v>27</v>
      </c>
      <c r="O939" s="39"/>
      <c r="P939" s="8" t="e">
        <f>IF(#REF!=#REF!,IF(K939="Stroke",IF(K940="Stroke",IF(#REF!=#REF!,IF(Q939=Q940,IF((J940-J939)&lt;0,1000+J940-J939-O939,J940-J939-O939),""),""),""),""),"")</f>
        <v>#REF!</v>
      </c>
      <c r="Q939" s="39"/>
      <c r="R939" s="8" t="e">
        <f>IF(#REF!&lt;&gt;#REF!,COUNTIFS($K$112:$K$1378,$K$112,#REF!,#REF!),"")</f>
        <v>#REF!</v>
      </c>
      <c r="S939" s="8" t="e">
        <f>IF(AND(#REF!&lt;&gt;#REF!,#REF!=#REF!,M939="positive",M940="negative"),1,"")</f>
        <v>#REF!</v>
      </c>
      <c r="T939" s="8" t="e">
        <f>IF(AND(#REF!=#REF!,K:K="stroke",M:M="positive",S939&lt;&gt;"1"),1,"")</f>
        <v>#REF!</v>
      </c>
      <c r="U939" s="8" t="e">
        <f>IF((AND(R939&lt;&gt;"",W939&lt;&gt;1,K:K="stroke",M:M="negative",#REF!=#REF!)),IF(W939&lt;&gt;0,"",1),"")</f>
        <v>#REF!</v>
      </c>
      <c r="V939" s="8" t="e">
        <f t="shared" si="60"/>
        <v>#REF!</v>
      </c>
      <c r="W939" s="8" t="e">
        <f>IF(#REF!&lt;&gt;#REF!,COUNTIFS($K$112:$K$1378,"up",#REF!,#REF!),"")</f>
        <v>#REF!</v>
      </c>
      <c r="X939" s="8" t="e">
        <f>IF(#REF!&lt;&gt;#REF!,COUNTIFS($K$112:$K$1378,"SRS",#REF!,#REF!),"")</f>
        <v>#REF!</v>
      </c>
      <c r="Y939" s="8" t="e">
        <f>IF(R939&lt;&gt;"",IF(R939=1,"",COUNTIFS($O$112:$O$1378,"&gt;40",#REF!,#REF!)),"")</f>
        <v>#REF!</v>
      </c>
      <c r="Z939" s="39" t="s">
        <v>132</v>
      </c>
      <c r="AA939" s="39"/>
      <c r="AB939" s="39"/>
      <c r="AC939" s="39"/>
      <c r="AD939" s="4"/>
      <c r="AE939" s="4"/>
      <c r="AF939" s="4"/>
      <c r="AG939" s="4"/>
      <c r="AH939" s="4"/>
    </row>
    <row r="940" spans="1:34" x14ac:dyDescent="0.25">
      <c r="A940" s="13">
        <f t="shared" si="61"/>
        <v>65663</v>
      </c>
      <c r="B940" s="38" t="str">
        <f t="shared" si="62"/>
        <v>201823181423</v>
      </c>
      <c r="C940" s="13" t="str">
        <f t="shared" si="63"/>
        <v>201823</v>
      </c>
      <c r="D940" s="13">
        <v>2018</v>
      </c>
      <c r="E940" s="13">
        <v>2</v>
      </c>
      <c r="F940" s="13">
        <v>3</v>
      </c>
      <c r="G940" s="13">
        <v>18</v>
      </c>
      <c r="H940" s="13">
        <v>14</v>
      </c>
      <c r="I940" s="13">
        <v>23</v>
      </c>
      <c r="J940" s="13">
        <v>286</v>
      </c>
      <c r="K940" s="13" t="s">
        <v>37</v>
      </c>
      <c r="L940" s="13" t="e">
        <f>IF(#REF!=#REF!,IF(K940="Stroke",IF(K941="Stroke",IF((J941-J940)&lt;0,1000+J941-J940,J941-J940),""),""),"")</f>
        <v>#REF!</v>
      </c>
      <c r="M940" s="13" t="s">
        <v>21</v>
      </c>
      <c r="N940" s="13" t="s">
        <v>27</v>
      </c>
      <c r="O940" s="13">
        <v>7</v>
      </c>
      <c r="P940" s="7" t="e">
        <f>IF(#REF!=#REF!,IF(K940="Stroke",IF(K941="Stroke",IF(#REF!=#REF!,IF(Q940=Q941,IF((J941-J940)&lt;0,1000+J941-J940-O940,J941-J940-O940),""),""),""),""),"")</f>
        <v>#REF!</v>
      </c>
      <c r="Q940" s="13">
        <v>1</v>
      </c>
      <c r="R940" s="7" t="e">
        <f>IF(#REF!&lt;&gt;#REF!,COUNTIFS($K$112:$K$1378,$K$112,#REF!,#REF!),"")</f>
        <v>#REF!</v>
      </c>
      <c r="S940" s="7" t="e">
        <f>IF(AND(#REF!&lt;&gt;#REF!,#REF!=#REF!,M940="positive",M941="negative"),1,"")</f>
        <v>#REF!</v>
      </c>
      <c r="T940" s="7" t="e">
        <f>IF(AND(#REF!=#REF!,K:K="stroke",M:M="positive",S940&lt;&gt;"1"),1,"")</f>
        <v>#REF!</v>
      </c>
      <c r="U940" s="7" t="e">
        <f>IF((AND(R940&lt;&gt;"",W940&lt;&gt;1,K:K="stroke",M:M="negative",#REF!=#REF!)),IF(W940&lt;&gt;0,"",1),"")</f>
        <v>#REF!</v>
      </c>
      <c r="V940" s="7" t="e">
        <f t="shared" si="60"/>
        <v>#REF!</v>
      </c>
      <c r="W940" s="7" t="e">
        <f>IF(#REF!&lt;&gt;#REF!,COUNTIFS($K$112:$K$1378,"up",#REF!,#REF!),"")</f>
        <v>#REF!</v>
      </c>
      <c r="X940" s="7" t="e">
        <f>IF(#REF!&lt;&gt;#REF!,COUNTIFS($K$112:$K$1378,"SRS",#REF!,#REF!),"")</f>
        <v>#REF!</v>
      </c>
      <c r="Y940" s="7" t="e">
        <f>IF(R940&lt;&gt;"",IF(R940=1,"",COUNTIFS($O$112:$O$1378,"&gt;40",#REF!,#REF!)),"")</f>
        <v>#REF!</v>
      </c>
      <c r="Z940" s="13"/>
      <c r="AA940" s="13"/>
      <c r="AB940" s="13"/>
      <c r="AC940" s="13"/>
      <c r="AD940" s="7"/>
      <c r="AE940" s="7"/>
      <c r="AF940" s="7"/>
      <c r="AG940" s="7"/>
      <c r="AH940" s="7"/>
    </row>
    <row r="941" spans="1:34" x14ac:dyDescent="0.25">
      <c r="A941" s="39">
        <f t="shared" si="61"/>
        <v>65663</v>
      </c>
      <c r="B941" s="40" t="str">
        <f t="shared" si="62"/>
        <v>201823181423</v>
      </c>
      <c r="C941" s="39" t="str">
        <f t="shared" si="63"/>
        <v>201823</v>
      </c>
      <c r="D941" s="39">
        <v>2018</v>
      </c>
      <c r="E941" s="39">
        <v>2</v>
      </c>
      <c r="F941" s="39">
        <v>3</v>
      </c>
      <c r="G941" s="39">
        <v>18</v>
      </c>
      <c r="H941" s="39">
        <v>14</v>
      </c>
      <c r="I941" s="39">
        <v>23</v>
      </c>
      <c r="J941" s="39">
        <v>308</v>
      </c>
      <c r="K941" s="39" t="s">
        <v>133</v>
      </c>
      <c r="L941" s="39" t="e">
        <f>IF(#REF!=#REF!,IF(K941="Stroke",IF(K942="Stroke",IF((J942-J941)&lt;0,1000+J942-J941,J942-J941),""),""),"")</f>
        <v>#REF!</v>
      </c>
      <c r="M941" s="39"/>
      <c r="N941" s="39" t="s">
        <v>27</v>
      </c>
      <c r="O941" s="39">
        <v>0</v>
      </c>
      <c r="P941" s="8" t="e">
        <f>IF(#REF!=#REF!,IF(K941="Stroke",IF(K942="Stroke",IF(#REF!=#REF!,IF(Q941=Q942,IF((J942-J941)&lt;0,1000+J942-J941-O941,J942-J941-O941),""),""),""),""),"")</f>
        <v>#REF!</v>
      </c>
      <c r="Q941" s="39">
        <v>0</v>
      </c>
      <c r="R941" s="8" t="e">
        <f>IF(#REF!&lt;&gt;#REF!,COUNTIFS($K$112:$K$1378,$K$112,#REF!,#REF!),"")</f>
        <v>#REF!</v>
      </c>
      <c r="S941" s="8" t="e">
        <f>IF(AND(#REF!&lt;&gt;#REF!,#REF!=#REF!,M941="positive",M942="negative"),1,"")</f>
        <v>#REF!</v>
      </c>
      <c r="T941" s="8" t="e">
        <f>IF(AND(#REF!=#REF!,K:K="stroke",M:M="positive",S941&lt;&gt;"1"),1,"")</f>
        <v>#REF!</v>
      </c>
      <c r="U941" s="8" t="e">
        <f>IF((AND(R941&lt;&gt;"",W941&lt;&gt;1,K:K="stroke",M:M="negative",#REF!=#REF!)),IF(W941&lt;&gt;0,"",1),"")</f>
        <v>#REF!</v>
      </c>
      <c r="V941" s="8" t="e">
        <f t="shared" si="60"/>
        <v>#REF!</v>
      </c>
      <c r="W941" s="8" t="e">
        <f>IF(#REF!&lt;&gt;#REF!,COUNTIFS($K$112:$K$1378,"up",#REF!,#REF!),"")</f>
        <v>#REF!</v>
      </c>
      <c r="X941" s="8" t="e">
        <f>IF(#REF!&lt;&gt;#REF!,COUNTIFS($K$112:$K$1378,"SRS",#REF!,#REF!),"")</f>
        <v>#REF!</v>
      </c>
      <c r="Y941" s="8" t="e">
        <f>IF(R941&lt;&gt;"",IF(R941=1,"",COUNTIFS($O$112:$O$1378,"&gt;40",#REF!,#REF!)),"")</f>
        <v>#REF!</v>
      </c>
      <c r="Z941" s="39" t="s">
        <v>134</v>
      </c>
      <c r="AA941" s="39"/>
      <c r="AB941" s="39"/>
      <c r="AC941" s="39"/>
    </row>
    <row r="942" spans="1:34" s="7" customFormat="1" x14ac:dyDescent="0.25">
      <c r="A942" s="39">
        <f t="shared" si="61"/>
        <v>65663</v>
      </c>
      <c r="B942" s="40" t="str">
        <f t="shared" si="62"/>
        <v>201823181423</v>
      </c>
      <c r="C942" s="39" t="str">
        <f t="shared" si="63"/>
        <v>201823</v>
      </c>
      <c r="D942" s="39">
        <v>2018</v>
      </c>
      <c r="E942" s="39">
        <v>2</v>
      </c>
      <c r="F942" s="39">
        <v>3</v>
      </c>
      <c r="G942" s="39">
        <v>18</v>
      </c>
      <c r="H942" s="39">
        <v>14</v>
      </c>
      <c r="I942" s="39">
        <v>23</v>
      </c>
      <c r="J942" s="39">
        <v>324</v>
      </c>
      <c r="K942" s="39" t="s">
        <v>104</v>
      </c>
      <c r="L942" s="39" t="e">
        <f>IF(#REF!=#REF!,IF(K942="Stroke",IF(K943="Stroke",IF((J943-J942)&lt;0,1000+J943-J942,J943-J942),""),""),"")</f>
        <v>#REF!</v>
      </c>
      <c r="M942" s="39"/>
      <c r="N942" s="39" t="s">
        <v>64</v>
      </c>
      <c r="O942" s="39">
        <v>0</v>
      </c>
      <c r="P942" s="8" t="e">
        <f>IF(#REF!=#REF!,IF(K942="Stroke",IF(K943="Stroke",IF(#REF!=#REF!,IF(Q942=Q943,IF((J943-J942)&lt;0,1000+J943-J942-O942,J943-J942-O942),""),""),""),""),"")</f>
        <v>#REF!</v>
      </c>
      <c r="Q942" s="39">
        <v>0</v>
      </c>
      <c r="R942" s="8" t="e">
        <f>IF(#REF!&lt;&gt;#REF!,COUNTIFS($K$112:$K$1378,$K$112,#REF!,#REF!),"")</f>
        <v>#REF!</v>
      </c>
      <c r="S942" s="8" t="e">
        <f>IF(AND(#REF!&lt;&gt;#REF!,#REF!=#REF!,M942="positive",M943="negative"),1,"")</f>
        <v>#REF!</v>
      </c>
      <c r="T942" s="8" t="e">
        <f>IF(AND(#REF!=#REF!,K:K="stroke",M:M="positive",S942&lt;&gt;"1"),1,"")</f>
        <v>#REF!</v>
      </c>
      <c r="U942" s="8" t="e">
        <f>IF((AND(R942&lt;&gt;"",W942&lt;&gt;1,K:K="stroke",M:M="negative",#REF!=#REF!)),IF(W942&lt;&gt;0,"",1),"")</f>
        <v>#REF!</v>
      </c>
      <c r="V942" s="8" t="e">
        <f t="shared" ref="V942:V1005" si="64">IF(R942="","",(SUM(S942:U942)+W942))</f>
        <v>#REF!</v>
      </c>
      <c r="W942" s="8" t="e">
        <f>IF(#REF!&lt;&gt;#REF!,COUNTIFS($K$112:$K$1378,"up",#REF!,#REF!),"")</f>
        <v>#REF!</v>
      </c>
      <c r="X942" s="8" t="e">
        <f>IF(#REF!&lt;&gt;#REF!,COUNTIFS($K$112:$K$1378,"SRS",#REF!,#REF!),"")</f>
        <v>#REF!</v>
      </c>
      <c r="Y942" s="8" t="e">
        <f>IF(R942&lt;&gt;"",IF(R942=1,"",COUNTIFS($O$112:$O$1378,"&gt;40",#REF!,#REF!)),"")</f>
        <v>#REF!</v>
      </c>
      <c r="Z942" s="39" t="s">
        <v>135</v>
      </c>
      <c r="AA942" s="39"/>
      <c r="AB942" s="39"/>
      <c r="AC942" s="39"/>
      <c r="AD942" s="4"/>
      <c r="AE942" s="4"/>
      <c r="AF942" s="4"/>
      <c r="AG942" s="4"/>
      <c r="AH942" s="4"/>
    </row>
    <row r="943" spans="1:34" x14ac:dyDescent="0.25">
      <c r="A943" s="13">
        <f t="shared" si="61"/>
        <v>65743</v>
      </c>
      <c r="B943" s="38" t="str">
        <f t="shared" si="62"/>
        <v>201823181543</v>
      </c>
      <c r="C943" s="13" t="str">
        <f t="shared" si="63"/>
        <v>201823</v>
      </c>
      <c r="D943" s="13">
        <v>2018</v>
      </c>
      <c r="E943" s="13">
        <v>2</v>
      </c>
      <c r="F943" s="13">
        <v>3</v>
      </c>
      <c r="G943" s="13">
        <v>18</v>
      </c>
      <c r="H943" s="13">
        <v>15</v>
      </c>
      <c r="I943" s="13">
        <v>43</v>
      </c>
      <c r="J943" s="13">
        <v>788</v>
      </c>
      <c r="K943" s="13" t="s">
        <v>37</v>
      </c>
      <c r="L943" s="13" t="e">
        <f>IF(#REF!=#REF!,IF(K943="Stroke",IF(K944="Stroke",IF((J944-J943)&lt;0,1000+J944-J943,J944-J943),""),""),"")</f>
        <v>#REF!</v>
      </c>
      <c r="M943" s="13" t="s">
        <v>21</v>
      </c>
      <c r="N943" s="13" t="s">
        <v>27</v>
      </c>
      <c r="O943" s="13">
        <v>6</v>
      </c>
      <c r="P943" s="7" t="e">
        <f>IF(#REF!=#REF!,IF(K943="Stroke",IF(K944="Stroke",IF(#REF!=#REF!,IF(Q943=Q944,IF((J944-J943)&lt;0,1000+J944-J943-O943,J944-J943-O943),""),""),""),""),"")</f>
        <v>#REF!</v>
      </c>
      <c r="Q943" s="13">
        <v>1</v>
      </c>
      <c r="R943" s="7" t="e">
        <f>IF(#REF!&lt;&gt;#REF!,COUNTIFS($K$112:$K$1378,$K$112,#REF!,#REF!),"")</f>
        <v>#REF!</v>
      </c>
      <c r="S943" s="7" t="e">
        <f>IF(AND(#REF!&lt;&gt;#REF!,#REF!=#REF!,M943="positive",M944="negative"),1,"")</f>
        <v>#REF!</v>
      </c>
      <c r="T943" s="7" t="e">
        <f>IF(AND(#REF!=#REF!,K:K="stroke",M:M="positive",S943&lt;&gt;"1"),1,"")</f>
        <v>#REF!</v>
      </c>
      <c r="U943" s="7" t="e">
        <f>IF((AND(R943&lt;&gt;"",W943&lt;&gt;1,K:K="stroke",M:M="negative",#REF!=#REF!)),IF(W943&lt;&gt;0,"",1),"")</f>
        <v>#REF!</v>
      </c>
      <c r="V943" s="7" t="e">
        <f t="shared" si="64"/>
        <v>#REF!</v>
      </c>
      <c r="W943" s="7" t="e">
        <f>IF(#REF!&lt;&gt;#REF!,COUNTIFS($K$112:$K$1378,"up",#REF!,#REF!),"")</f>
        <v>#REF!</v>
      </c>
      <c r="X943" s="7" t="e">
        <f>IF(#REF!&lt;&gt;#REF!,COUNTIFS($K$112:$K$1378,"SRS",#REF!,#REF!),"")</f>
        <v>#REF!</v>
      </c>
      <c r="Y943" s="7" t="e">
        <f>IF(R943&lt;&gt;"",IF(R943=1,"",COUNTIFS($O$112:$O$1378,"&gt;40",#REF!,#REF!)),"")</f>
        <v>#REF!</v>
      </c>
      <c r="Z943" s="13" t="s">
        <v>136</v>
      </c>
      <c r="AA943" s="13"/>
      <c r="AB943" s="13"/>
      <c r="AC943" s="13"/>
      <c r="AD943" s="7"/>
      <c r="AE943" s="7"/>
      <c r="AF943" s="7"/>
      <c r="AG943" s="7"/>
      <c r="AH943" s="7"/>
    </row>
    <row r="944" spans="1:34" x14ac:dyDescent="0.25">
      <c r="A944" s="39">
        <f t="shared" si="61"/>
        <v>65743</v>
      </c>
      <c r="B944" s="40" t="str">
        <f t="shared" si="62"/>
        <v>201823181543</v>
      </c>
      <c r="C944" s="39" t="str">
        <f t="shared" si="63"/>
        <v>201823</v>
      </c>
      <c r="D944" s="39">
        <v>2018</v>
      </c>
      <c r="E944" s="39">
        <v>2</v>
      </c>
      <c r="F944" s="39">
        <v>3</v>
      </c>
      <c r="G944" s="39">
        <v>18</v>
      </c>
      <c r="H944" s="39">
        <v>15</v>
      </c>
      <c r="I944" s="39">
        <v>43</v>
      </c>
      <c r="J944" s="39">
        <v>864</v>
      </c>
      <c r="K944" s="39" t="s">
        <v>37</v>
      </c>
      <c r="L944" s="39" t="e">
        <f>IF(#REF!=#REF!,IF(K944="Stroke",IF(K945="Stroke",IF((J945-J944)&lt;0,1000+J945-J944,J945-J944),""),""),"")</f>
        <v>#REF!</v>
      </c>
      <c r="M944" s="39" t="s">
        <v>21</v>
      </c>
      <c r="N944" s="39" t="s">
        <v>27</v>
      </c>
      <c r="O944" s="39">
        <v>4</v>
      </c>
      <c r="P944" s="8" t="e">
        <f>IF(#REF!=#REF!,IF(K944="Stroke",IF(K945="Stroke",IF(#REF!=#REF!,IF(Q944=Q945,IF((J945-J944)&lt;0,1000+J945-J944-O944,J945-J944-O944),""),""),""),""),"")</f>
        <v>#REF!</v>
      </c>
      <c r="Q944" s="39">
        <v>1</v>
      </c>
      <c r="R944" s="8" t="e">
        <f>IF(#REF!&lt;&gt;#REF!,COUNTIFS($K$112:$K$1378,$K$112,#REF!,#REF!),"")</f>
        <v>#REF!</v>
      </c>
      <c r="S944" s="8" t="e">
        <f>IF(AND(#REF!&lt;&gt;#REF!,#REF!=#REF!,M944="positive",M945="negative"),1,"")</f>
        <v>#REF!</v>
      </c>
      <c r="T944" s="8" t="e">
        <f>IF(AND(#REF!=#REF!,K:K="stroke",M:M="positive",S944&lt;&gt;"1"),1,"")</f>
        <v>#REF!</v>
      </c>
      <c r="U944" s="8" t="e">
        <f>IF((AND(R944&lt;&gt;"",W944&lt;&gt;1,K:K="stroke",M:M="negative",#REF!=#REF!)),IF(W944&lt;&gt;0,"",1),"")</f>
        <v>#REF!</v>
      </c>
      <c r="V944" s="8" t="e">
        <f t="shared" si="64"/>
        <v>#REF!</v>
      </c>
      <c r="W944" s="8" t="e">
        <f>IF(#REF!&lt;&gt;#REF!,COUNTIFS($K$112:$K$1378,"up",#REF!,#REF!),"")</f>
        <v>#REF!</v>
      </c>
      <c r="X944" s="8" t="e">
        <f>IF(#REF!&lt;&gt;#REF!,COUNTIFS($K$112:$K$1378,"SRS",#REF!,#REF!),"")</f>
        <v>#REF!</v>
      </c>
      <c r="Y944" s="8" t="e">
        <f>IF(R944&lt;&gt;"",IF(R944=1,"",COUNTIFS($O$112:$O$1378,"&gt;40",#REF!,#REF!)),"")</f>
        <v>#REF!</v>
      </c>
      <c r="Z944" s="39" t="s">
        <v>136</v>
      </c>
      <c r="AA944" s="39"/>
      <c r="AB944" s="39"/>
      <c r="AC944" s="39"/>
    </row>
    <row r="945" spans="1:34" x14ac:dyDescent="0.25">
      <c r="A945" s="39">
        <f t="shared" si="61"/>
        <v>65743</v>
      </c>
      <c r="B945" s="40" t="str">
        <f t="shared" si="62"/>
        <v>201823181543</v>
      </c>
      <c r="C945" s="39" t="str">
        <f t="shared" si="63"/>
        <v>201823</v>
      </c>
      <c r="D945" s="39">
        <v>2018</v>
      </c>
      <c r="E945" s="39">
        <v>2</v>
      </c>
      <c r="F945" s="39">
        <v>3</v>
      </c>
      <c r="G945" s="39">
        <v>18</v>
      </c>
      <c r="H945" s="39">
        <v>15</v>
      </c>
      <c r="I945" s="39">
        <v>43</v>
      </c>
      <c r="J945" s="39">
        <v>941</v>
      </c>
      <c r="K945" s="39" t="s">
        <v>37</v>
      </c>
      <c r="L945" s="39" t="e">
        <f>IF(#REF!=#REF!,IF(K945="Stroke",IF(K946="Stroke",IF((J946-J945)&lt;0,1000+J946-J945,J946-J945),""),""),"")</f>
        <v>#REF!</v>
      </c>
      <c r="M945" s="39" t="s">
        <v>21</v>
      </c>
      <c r="N945" s="39" t="s">
        <v>27</v>
      </c>
      <c r="O945" s="39">
        <v>2</v>
      </c>
      <c r="P945" s="8" t="e">
        <f>IF(#REF!=#REF!,IF(K945="Stroke",IF(K946="Stroke",IF(#REF!=#REF!,IF(Q945=Q946,IF((J946-J945)&lt;0,1000+J946-J945-O945,J946-J945-O945),""),""),""),""),"")</f>
        <v>#REF!</v>
      </c>
      <c r="Q945" s="39">
        <v>1</v>
      </c>
      <c r="R945" s="8" t="e">
        <f>IF(#REF!&lt;&gt;#REF!,COUNTIFS($K$112:$K$1378,$K$112,#REF!,#REF!),"")</f>
        <v>#REF!</v>
      </c>
      <c r="S945" s="8" t="e">
        <f>IF(AND(#REF!&lt;&gt;#REF!,#REF!=#REF!,M945="positive",M946="negative"),1,"")</f>
        <v>#REF!</v>
      </c>
      <c r="T945" s="8" t="e">
        <f>IF(AND(#REF!=#REF!,K:K="stroke",M:M="positive",S945&lt;&gt;"1"),1,"")</f>
        <v>#REF!</v>
      </c>
      <c r="U945" s="8" t="e">
        <f>IF((AND(R945&lt;&gt;"",W945&lt;&gt;1,K:K="stroke",M:M="negative",#REF!=#REF!)),IF(W945&lt;&gt;0,"",1),"")</f>
        <v>#REF!</v>
      </c>
      <c r="V945" s="8" t="e">
        <f t="shared" si="64"/>
        <v>#REF!</v>
      </c>
      <c r="W945" s="8" t="e">
        <f>IF(#REF!&lt;&gt;#REF!,COUNTIFS($K$112:$K$1378,"up",#REF!,#REF!),"")</f>
        <v>#REF!</v>
      </c>
      <c r="X945" s="8" t="e">
        <f>IF(#REF!&lt;&gt;#REF!,COUNTIFS($K$112:$K$1378,"SRS",#REF!,#REF!),"")</f>
        <v>#REF!</v>
      </c>
      <c r="Y945" s="8" t="e">
        <f>IF(R945&lt;&gt;"",IF(R945=1,"",COUNTIFS($O$112:$O$1378,"&gt;40",#REF!,#REF!)),"")</f>
        <v>#REF!</v>
      </c>
      <c r="Z945" s="39" t="s">
        <v>136</v>
      </c>
      <c r="AA945" s="39"/>
      <c r="AB945" s="39"/>
      <c r="AC945" s="39"/>
    </row>
    <row r="946" spans="1:34" x14ac:dyDescent="0.25">
      <c r="A946" s="39">
        <f t="shared" si="61"/>
        <v>65743</v>
      </c>
      <c r="B946" s="40" t="str">
        <f t="shared" si="62"/>
        <v>201823181543</v>
      </c>
      <c r="C946" s="39" t="str">
        <f t="shared" si="63"/>
        <v>201823</v>
      </c>
      <c r="D946" s="39">
        <v>2018</v>
      </c>
      <c r="E946" s="39">
        <v>2</v>
      </c>
      <c r="F946" s="39">
        <v>3</v>
      </c>
      <c r="G946" s="39">
        <v>18</v>
      </c>
      <c r="H946" s="39">
        <v>15</v>
      </c>
      <c r="I946" s="39">
        <v>43</v>
      </c>
      <c r="J946" s="39">
        <v>982</v>
      </c>
      <c r="K946" s="39" t="s">
        <v>37</v>
      </c>
      <c r="L946" s="39" t="e">
        <f>IF(#REF!=#REF!,IF(K946="Stroke",IF(K947="Stroke",IF((J947-J946)&lt;0,1000+J947-J946,J947-J946),""),""),"")</f>
        <v>#REF!</v>
      </c>
      <c r="M946" s="39" t="s">
        <v>21</v>
      </c>
      <c r="N946" s="39" t="s">
        <v>27</v>
      </c>
      <c r="O946" s="39">
        <v>2</v>
      </c>
      <c r="P946" s="8" t="e">
        <f>IF(#REF!=#REF!,IF(K946="Stroke",IF(K947="Stroke",IF(#REF!=#REF!,IF(Q946=Q947,IF((J947-J946)&lt;0,1000+J947-J946-O946,J947-J946-O946),""),""),""),""),"")</f>
        <v>#REF!</v>
      </c>
      <c r="Q946" s="39">
        <v>1</v>
      </c>
      <c r="R946" s="8" t="e">
        <f>IF(#REF!&lt;&gt;#REF!,COUNTIFS($K$112:$K$1378,$K$112,#REF!,#REF!),"")</f>
        <v>#REF!</v>
      </c>
      <c r="S946" s="8" t="e">
        <f>IF(AND(#REF!&lt;&gt;#REF!,#REF!=#REF!,M946="positive",M947="negative"),1,"")</f>
        <v>#REF!</v>
      </c>
      <c r="T946" s="8" t="e">
        <f>IF(AND(#REF!=#REF!,K:K="stroke",M:M="positive",S946&lt;&gt;"1"),1,"")</f>
        <v>#REF!</v>
      </c>
      <c r="U946" s="8" t="e">
        <f>IF((AND(R946&lt;&gt;"",W946&lt;&gt;1,K:K="stroke",M:M="negative",#REF!=#REF!)),IF(W946&lt;&gt;0,"",1),"")</f>
        <v>#REF!</v>
      </c>
      <c r="V946" s="8" t="e">
        <f t="shared" si="64"/>
        <v>#REF!</v>
      </c>
      <c r="W946" s="8" t="e">
        <f>IF(#REF!&lt;&gt;#REF!,COUNTIFS($K$112:$K$1378,"up",#REF!,#REF!),"")</f>
        <v>#REF!</v>
      </c>
      <c r="X946" s="8" t="e">
        <f>IF(#REF!&lt;&gt;#REF!,COUNTIFS($K$112:$K$1378,"SRS",#REF!,#REF!),"")</f>
        <v>#REF!</v>
      </c>
      <c r="Y946" s="8" t="e">
        <f>IF(R946&lt;&gt;"",IF(R946=1,"",COUNTIFS($O$112:$O$1378,"&gt;40",#REF!,#REF!)),"")</f>
        <v>#REF!</v>
      </c>
      <c r="Z946" s="39" t="s">
        <v>136</v>
      </c>
      <c r="AA946" s="39"/>
      <c r="AB946" s="39"/>
      <c r="AC946" s="39"/>
    </row>
    <row r="947" spans="1:34" x14ac:dyDescent="0.25">
      <c r="A947" s="39">
        <f t="shared" si="61"/>
        <v>65744</v>
      </c>
      <c r="B947" s="40" t="str">
        <f t="shared" si="62"/>
        <v>201823181544</v>
      </c>
      <c r="C947" s="39" t="str">
        <f t="shared" si="63"/>
        <v>201823</v>
      </c>
      <c r="D947" s="39">
        <v>2018</v>
      </c>
      <c r="E947" s="39">
        <v>2</v>
      </c>
      <c r="F947" s="39">
        <v>3</v>
      </c>
      <c r="G947" s="39">
        <v>18</v>
      </c>
      <c r="H947" s="39">
        <v>15</v>
      </c>
      <c r="I947" s="39">
        <v>44</v>
      </c>
      <c r="J947" s="39">
        <v>45</v>
      </c>
      <c r="K947" s="39" t="s">
        <v>37</v>
      </c>
      <c r="L947" s="39" t="e">
        <f>IF(#REF!=#REF!,IF(K947="Stroke",IF(K948="Stroke",IF((J948-J947)&lt;0,1000+J948-J947,J948-J947),""),""),"")</f>
        <v>#REF!</v>
      </c>
      <c r="M947" s="39" t="s">
        <v>21</v>
      </c>
      <c r="N947" s="39" t="s">
        <v>27</v>
      </c>
      <c r="O947" s="39">
        <v>3</v>
      </c>
      <c r="P947" s="8" t="e">
        <f>IF(#REF!=#REF!,IF(K947="Stroke",IF(K948="Stroke",IF(#REF!=#REF!,IF(Q947=Q948,IF((J948-J947)&lt;0,1000+J948-J947-O947,J948-J947-O947),""),""),""),""),"")</f>
        <v>#REF!</v>
      </c>
      <c r="Q947" s="39">
        <v>1</v>
      </c>
      <c r="R947" s="8" t="e">
        <f>IF(#REF!&lt;&gt;#REF!,COUNTIFS($K$112:$K$1378,$K$112,#REF!,#REF!),"")</f>
        <v>#REF!</v>
      </c>
      <c r="S947" s="8" t="e">
        <f>IF(AND(#REF!&lt;&gt;#REF!,#REF!=#REF!,M947="positive",M948="negative"),1,"")</f>
        <v>#REF!</v>
      </c>
      <c r="T947" s="8" t="e">
        <f>IF(AND(#REF!=#REF!,K:K="stroke",M:M="positive",S947&lt;&gt;"1"),1,"")</f>
        <v>#REF!</v>
      </c>
      <c r="U947" s="8" t="e">
        <f>IF((AND(R947&lt;&gt;"",W947&lt;&gt;1,K:K="stroke",M:M="negative",#REF!=#REF!)),IF(W947&lt;&gt;0,"",1),"")</f>
        <v>#REF!</v>
      </c>
      <c r="V947" s="8" t="e">
        <f t="shared" si="64"/>
        <v>#REF!</v>
      </c>
      <c r="W947" s="8" t="e">
        <f>IF(#REF!&lt;&gt;#REF!,COUNTIFS($K$112:$K$1378,"up",#REF!,#REF!),"")</f>
        <v>#REF!</v>
      </c>
      <c r="X947" s="8" t="e">
        <f>IF(#REF!&lt;&gt;#REF!,COUNTIFS($K$112:$K$1378,"SRS",#REF!,#REF!),"")</f>
        <v>#REF!</v>
      </c>
      <c r="Y947" s="8" t="e">
        <f>IF(R947&lt;&gt;"",IF(R947=1,"",COUNTIFS($O$112:$O$1378,"&gt;40",#REF!,#REF!)),"")</f>
        <v>#REF!</v>
      </c>
      <c r="Z947" s="39" t="s">
        <v>136</v>
      </c>
      <c r="AA947" s="39"/>
      <c r="AB947" s="39"/>
      <c r="AC947" s="39"/>
    </row>
    <row r="948" spans="1:34" s="7" customFormat="1" x14ac:dyDescent="0.25">
      <c r="A948" s="39">
        <f t="shared" si="61"/>
        <v>65744</v>
      </c>
      <c r="B948" s="40" t="str">
        <f t="shared" si="62"/>
        <v>201823181544</v>
      </c>
      <c r="C948" s="39" t="str">
        <f t="shared" si="63"/>
        <v>201823</v>
      </c>
      <c r="D948" s="39">
        <v>2018</v>
      </c>
      <c r="E948" s="39">
        <v>2</v>
      </c>
      <c r="F948" s="39">
        <v>3</v>
      </c>
      <c r="G948" s="39">
        <v>18</v>
      </c>
      <c r="H948" s="39">
        <v>15</v>
      </c>
      <c r="I948" s="39">
        <v>44</v>
      </c>
      <c r="J948" s="39">
        <v>72</v>
      </c>
      <c r="K948" s="39" t="s">
        <v>37</v>
      </c>
      <c r="L948" s="39" t="e">
        <f>IF(#REF!=#REF!,IF(K948="Stroke",IF(K949="Stroke",IF((J949-J948)&lt;0,1000+J949-J948,J949-J948),""),""),"")</f>
        <v>#REF!</v>
      </c>
      <c r="M948" s="39" t="s">
        <v>21</v>
      </c>
      <c r="N948" s="39" t="s">
        <v>27</v>
      </c>
      <c r="O948" s="39">
        <v>2</v>
      </c>
      <c r="P948" s="8" t="e">
        <f>IF(#REF!=#REF!,IF(K948="Stroke",IF(K949="Stroke",IF(#REF!=#REF!,IF(Q948=Q949,IF((J949-J948)&lt;0,1000+J949-J948-O948,J949-J948-O948),""),""),""),""),"")</f>
        <v>#REF!</v>
      </c>
      <c r="Q948" s="39">
        <v>1</v>
      </c>
      <c r="R948" s="8" t="e">
        <f>IF(#REF!&lt;&gt;#REF!,COUNTIFS($K$112:$K$1378,$K$112,#REF!,#REF!),"")</f>
        <v>#REF!</v>
      </c>
      <c r="S948" s="8" t="e">
        <f>IF(AND(#REF!&lt;&gt;#REF!,#REF!=#REF!,M948="positive",M949="negative"),1,"")</f>
        <v>#REF!</v>
      </c>
      <c r="T948" s="8" t="e">
        <f>IF(AND(#REF!=#REF!,K:K="stroke",M:M="positive",S948&lt;&gt;"1"),1,"")</f>
        <v>#REF!</v>
      </c>
      <c r="U948" s="8" t="e">
        <f>IF((AND(R948&lt;&gt;"",W948&lt;&gt;1,K:K="stroke",M:M="negative",#REF!=#REF!)),IF(W948&lt;&gt;0,"",1),"")</f>
        <v>#REF!</v>
      </c>
      <c r="V948" s="8" t="e">
        <f t="shared" si="64"/>
        <v>#REF!</v>
      </c>
      <c r="W948" s="8" t="e">
        <f>IF(#REF!&lt;&gt;#REF!,COUNTIFS($K$112:$K$1378,"up",#REF!,#REF!),"")</f>
        <v>#REF!</v>
      </c>
      <c r="X948" s="8" t="e">
        <f>IF(#REF!&lt;&gt;#REF!,COUNTIFS($K$112:$K$1378,"SRS",#REF!,#REF!),"")</f>
        <v>#REF!</v>
      </c>
      <c r="Y948" s="8" t="e">
        <f>IF(R948&lt;&gt;"",IF(R948=1,"",COUNTIFS($O$112:$O$1378,"&gt;40",#REF!,#REF!)),"")</f>
        <v>#REF!</v>
      </c>
      <c r="Z948" s="39" t="s">
        <v>136</v>
      </c>
      <c r="AA948" s="39"/>
      <c r="AB948" s="39"/>
      <c r="AC948" s="39"/>
      <c r="AD948" s="4"/>
      <c r="AE948" s="4"/>
      <c r="AF948" s="4"/>
      <c r="AG948" s="4"/>
      <c r="AH948" s="4"/>
    </row>
    <row r="949" spans="1:34" x14ac:dyDescent="0.25">
      <c r="A949" s="13">
        <f t="shared" si="61"/>
        <v>66062</v>
      </c>
      <c r="B949" s="38" t="str">
        <f t="shared" si="62"/>
        <v>20182318212</v>
      </c>
      <c r="C949" s="13" t="str">
        <f t="shared" si="63"/>
        <v>201823</v>
      </c>
      <c r="D949" s="13">
        <v>2018</v>
      </c>
      <c r="E949" s="13">
        <v>2</v>
      </c>
      <c r="F949" s="13">
        <v>3</v>
      </c>
      <c r="G949" s="13">
        <v>18</v>
      </c>
      <c r="H949" s="13">
        <v>21</v>
      </c>
      <c r="I949" s="13">
        <v>2</v>
      </c>
      <c r="J949" s="13">
        <v>868</v>
      </c>
      <c r="K949" s="13" t="s">
        <v>106</v>
      </c>
      <c r="L949" s="13" t="e">
        <f>IF(#REF!=#REF!,IF(K949="Stroke",IF(K950="Stroke",IF((J950-J949)&lt;0,1000+J950-J949,J950-J949),""),""),"")</f>
        <v>#REF!</v>
      </c>
      <c r="M949" s="13" t="s">
        <v>89</v>
      </c>
      <c r="N949" s="13" t="s">
        <v>64</v>
      </c>
      <c r="O949" s="13">
        <v>0</v>
      </c>
      <c r="P949" s="7" t="e">
        <f>IF(#REF!=#REF!,IF(K949="Stroke",IF(K950="Stroke",IF(#REF!=#REF!,IF(Q949=Q950,IF((J950-J949)&lt;0,1000+J950-J949-O949,J950-J949-O949),""),""),""),""),"")</f>
        <v>#REF!</v>
      </c>
      <c r="Q949" s="13">
        <v>0</v>
      </c>
      <c r="R949" s="7" t="e">
        <f>IF(#REF!&lt;&gt;#REF!,COUNTIFS($K$112:$K$1378,$K$112,#REF!,#REF!),"")</f>
        <v>#REF!</v>
      </c>
      <c r="S949" s="7" t="e">
        <f>IF(AND(#REF!&lt;&gt;#REF!,#REF!=#REF!,M949="positive",M950="negative"),1,"")</f>
        <v>#REF!</v>
      </c>
      <c r="T949" s="7" t="e">
        <f>IF(AND(#REF!=#REF!,K:K="stroke",M:M="positive",S949&lt;&gt;"1"),1,"")</f>
        <v>#REF!</v>
      </c>
      <c r="U949" s="7" t="e">
        <f>IF((AND(R949&lt;&gt;"",W949&lt;&gt;1,K:K="stroke",M:M="negative",#REF!=#REF!)),IF(W949&lt;&gt;0,"",1),"")</f>
        <v>#REF!</v>
      </c>
      <c r="V949" s="7" t="e">
        <f t="shared" si="64"/>
        <v>#REF!</v>
      </c>
      <c r="W949" s="7" t="e">
        <f>IF(#REF!&lt;&gt;#REF!,COUNTIFS($K$112:$K$1378,"up",#REF!,#REF!),"")</f>
        <v>#REF!</v>
      </c>
      <c r="X949" s="7" t="e">
        <f>IF(#REF!&lt;&gt;#REF!,COUNTIFS($K$112:$K$1378,"SRS",#REF!,#REF!),"")</f>
        <v>#REF!</v>
      </c>
      <c r="Y949" s="7" t="e">
        <f>IF(R949&lt;&gt;"",IF(R949=1,"",COUNTIFS($O$112:$O$1378,"&gt;40",#REF!,#REF!)),"")</f>
        <v>#REF!</v>
      </c>
      <c r="Z949" s="13" t="s">
        <v>121</v>
      </c>
      <c r="AA949" s="13"/>
      <c r="AB949" s="13"/>
      <c r="AC949" s="13"/>
      <c r="AD949" s="7"/>
      <c r="AE949" s="7"/>
      <c r="AF949" s="7"/>
      <c r="AG949" s="7"/>
      <c r="AH949" s="7"/>
    </row>
    <row r="950" spans="1:34" x14ac:dyDescent="0.25">
      <c r="A950" s="39">
        <f t="shared" si="61"/>
        <v>66062</v>
      </c>
      <c r="B950" s="40" t="str">
        <f t="shared" si="62"/>
        <v>20182318212</v>
      </c>
      <c r="C950" s="39" t="str">
        <f t="shared" si="63"/>
        <v>201823</v>
      </c>
      <c r="D950" s="39">
        <v>2018</v>
      </c>
      <c r="E950" s="39">
        <v>2</v>
      </c>
      <c r="F950" s="39">
        <v>3</v>
      </c>
      <c r="G950" s="39">
        <v>18</v>
      </c>
      <c r="H950" s="39">
        <v>21</v>
      </c>
      <c r="I950" s="39">
        <v>2</v>
      </c>
      <c r="J950" s="39">
        <v>980</v>
      </c>
      <c r="K950" s="39" t="s">
        <v>106</v>
      </c>
      <c r="L950" s="39" t="e">
        <f>IF(#REF!=#REF!,IF(K950="Stroke",IF(K951="Stroke",IF((J951-J950)&lt;0,1000+J951-J950,J951-J950),""),""),"")</f>
        <v>#REF!</v>
      </c>
      <c r="M950" s="39" t="s">
        <v>21</v>
      </c>
      <c r="N950" s="39" t="s">
        <v>27</v>
      </c>
      <c r="O950" s="39"/>
      <c r="P950" s="8" t="e">
        <f>IF(#REF!=#REF!,IF(K950="Stroke",IF(K951="Stroke",IF(#REF!=#REF!,IF(Q950=Q951,IF((J951-J950)&lt;0,1000+J951-J950-O950,J951-J950-O950),""),""),""),""),"")</f>
        <v>#REF!</v>
      </c>
      <c r="Q950" s="39"/>
      <c r="R950" s="8" t="e">
        <f>IF(#REF!&lt;&gt;#REF!,COUNTIFS($K$112:$K$1378,$K$112,#REF!,#REF!),"")</f>
        <v>#REF!</v>
      </c>
      <c r="S950" s="8" t="e">
        <f>IF(AND(#REF!&lt;&gt;#REF!,#REF!=#REF!,M950="positive",M951="negative"),1,"")</f>
        <v>#REF!</v>
      </c>
      <c r="T950" s="8" t="e">
        <f>IF(AND(#REF!=#REF!,K:K="stroke",M:M="positive",S950&lt;&gt;"1"),1,"")</f>
        <v>#REF!</v>
      </c>
      <c r="U950" s="8" t="e">
        <f>IF((AND(R950&lt;&gt;"",W950&lt;&gt;1,K:K="stroke",M:M="negative",#REF!=#REF!)),IF(W950&lt;&gt;0,"",1),"")</f>
        <v>#REF!</v>
      </c>
      <c r="V950" s="8" t="e">
        <f t="shared" si="64"/>
        <v>#REF!</v>
      </c>
      <c r="W950" s="8" t="e">
        <f>IF(#REF!&lt;&gt;#REF!,COUNTIFS($K$112:$K$1378,"up",#REF!,#REF!),"")</f>
        <v>#REF!</v>
      </c>
      <c r="X950" s="8" t="e">
        <f>IF(#REF!&lt;&gt;#REF!,COUNTIFS($K$112:$K$1378,"SRS",#REF!,#REF!),"")</f>
        <v>#REF!</v>
      </c>
      <c r="Y950" s="8" t="e">
        <f>IF(R950&lt;&gt;"",IF(R950=1,"",COUNTIFS($O$112:$O$1378,"&gt;40",#REF!,#REF!)),"")</f>
        <v>#REF!</v>
      </c>
      <c r="Z950" s="39" t="s">
        <v>137</v>
      </c>
      <c r="AA950" s="39"/>
      <c r="AB950" s="39"/>
      <c r="AC950" s="39"/>
    </row>
    <row r="951" spans="1:34" s="7" customFormat="1" x14ac:dyDescent="0.25">
      <c r="A951" s="39">
        <f t="shared" si="61"/>
        <v>66063</v>
      </c>
      <c r="B951" s="40" t="str">
        <f t="shared" si="62"/>
        <v>20182318213</v>
      </c>
      <c r="C951" s="39" t="str">
        <f t="shared" si="63"/>
        <v>201823</v>
      </c>
      <c r="D951" s="39">
        <v>2018</v>
      </c>
      <c r="E951" s="39">
        <v>2</v>
      </c>
      <c r="F951" s="39">
        <v>3</v>
      </c>
      <c r="G951" s="39">
        <v>18</v>
      </c>
      <c r="H951" s="39">
        <v>21</v>
      </c>
      <c r="I951" s="39">
        <v>3</v>
      </c>
      <c r="J951" s="39">
        <v>4</v>
      </c>
      <c r="K951" s="39" t="s">
        <v>37</v>
      </c>
      <c r="L951" s="39" t="e">
        <f>IF(#REF!=#REF!,IF(K951="Stroke",IF(K952="Stroke",IF((J952-J951)&lt;0,1000+J952-J951,J952-J951),""),""),"")</f>
        <v>#REF!</v>
      </c>
      <c r="M951" s="39" t="s">
        <v>89</v>
      </c>
      <c r="N951" s="39" t="s">
        <v>64</v>
      </c>
      <c r="O951" s="39">
        <v>0</v>
      </c>
      <c r="P951" s="8" t="e">
        <f>IF(#REF!=#REF!,IF(K951="Stroke",IF(K952="Stroke",IF(#REF!=#REF!,IF(Q951=Q952,IF((J952-J951)&lt;0,1000+J952-J951-O951,J952-J951-O951),""),""),""),""),"")</f>
        <v>#REF!</v>
      </c>
      <c r="Q951" s="39">
        <v>0</v>
      </c>
      <c r="R951" s="8" t="e">
        <f>IF(#REF!&lt;&gt;#REF!,COUNTIFS($K$112:$K$1378,$K$112,#REF!,#REF!),"")</f>
        <v>#REF!</v>
      </c>
      <c r="S951" s="8" t="e">
        <f>IF(AND(#REF!&lt;&gt;#REF!,#REF!=#REF!,M951="positive",M952="negative"),1,"")</f>
        <v>#REF!</v>
      </c>
      <c r="T951" s="8" t="e">
        <f>IF(AND(#REF!=#REF!,K:K="stroke",M:M="positive",S951&lt;&gt;"1"),1,"")</f>
        <v>#REF!</v>
      </c>
      <c r="U951" s="8" t="e">
        <f>IF((AND(R951&lt;&gt;"",W951&lt;&gt;1,K:K="stroke",M:M="negative",#REF!=#REF!)),IF(W951&lt;&gt;0,"",1),"")</f>
        <v>#REF!</v>
      </c>
      <c r="V951" s="8" t="e">
        <f t="shared" si="64"/>
        <v>#REF!</v>
      </c>
      <c r="W951" s="8" t="e">
        <f>IF(#REF!&lt;&gt;#REF!,COUNTIFS($K$112:$K$1378,"up",#REF!,#REF!),"")</f>
        <v>#REF!</v>
      </c>
      <c r="X951" s="8" t="e">
        <f>IF(#REF!&lt;&gt;#REF!,COUNTIFS($K$112:$K$1378,"SRS",#REF!,#REF!),"")</f>
        <v>#REF!</v>
      </c>
      <c r="Y951" s="8" t="e">
        <f>IF(R951&lt;&gt;"",IF(R951=1,"",COUNTIFS($O$112:$O$1378,"&gt;40",#REF!,#REF!)),"")</f>
        <v>#REF!</v>
      </c>
      <c r="Z951" s="39" t="s">
        <v>115</v>
      </c>
      <c r="AA951" s="39"/>
      <c r="AB951" s="39"/>
      <c r="AC951" s="39"/>
      <c r="AD951" s="4"/>
      <c r="AE951" s="4"/>
      <c r="AF951" s="4"/>
      <c r="AG951" s="4"/>
      <c r="AH951" s="4"/>
    </row>
    <row r="952" spans="1:34" x14ac:dyDescent="0.25">
      <c r="A952" s="13">
        <f t="shared" si="61"/>
        <v>66153</v>
      </c>
      <c r="B952" s="38" t="str">
        <f t="shared" si="62"/>
        <v>201823182233</v>
      </c>
      <c r="C952" s="13" t="str">
        <f t="shared" si="63"/>
        <v>201823</v>
      </c>
      <c r="D952" s="13">
        <v>2018</v>
      </c>
      <c r="E952" s="13">
        <v>2</v>
      </c>
      <c r="F952" s="13">
        <v>3</v>
      </c>
      <c r="G952" s="13">
        <v>18</v>
      </c>
      <c r="H952" s="13">
        <v>22</v>
      </c>
      <c r="I952" s="13">
        <v>33</v>
      </c>
      <c r="J952" s="13">
        <v>33</v>
      </c>
      <c r="K952" s="13" t="s">
        <v>37</v>
      </c>
      <c r="L952" s="13" t="e">
        <f>IF(#REF!=#REF!,IF(K952="Stroke",IF(K953="Stroke",IF((J953-J952)&lt;0,1000+J953-J952,J953-J952),""),""),"")</f>
        <v>#REF!</v>
      </c>
      <c r="M952" s="13" t="s">
        <v>21</v>
      </c>
      <c r="N952" s="13" t="s">
        <v>27</v>
      </c>
      <c r="O952" s="13">
        <v>29</v>
      </c>
      <c r="P952" s="7" t="e">
        <f>IF(#REF!=#REF!,IF(K952="Stroke",IF(K953="Stroke",IF(#REF!=#REF!,IF(Q952=Q953,IF((J953-J952)&lt;0,1000+J953-J952-O952,J953-J952-O952),""),""),""),""),"")</f>
        <v>#REF!</v>
      </c>
      <c r="Q952" s="13">
        <v>1</v>
      </c>
      <c r="R952" s="7" t="e">
        <f>IF(#REF!&lt;&gt;#REF!,COUNTIFS($K$112:$K$1378,$K$112,#REF!,#REF!),"")</f>
        <v>#REF!</v>
      </c>
      <c r="S952" s="7" t="e">
        <f>IF(AND(#REF!&lt;&gt;#REF!,#REF!=#REF!,M952="positive",M953="negative"),1,"")</f>
        <v>#REF!</v>
      </c>
      <c r="T952" s="7" t="e">
        <f>IF(AND(#REF!=#REF!,K:K="stroke",M:M="positive",S952&lt;&gt;"1"),1,"")</f>
        <v>#REF!</v>
      </c>
      <c r="U952" s="7" t="e">
        <f>IF((AND(R952&lt;&gt;"",W952&lt;&gt;1,K:K="stroke",M:M="negative",#REF!=#REF!)),IF(W952&lt;&gt;0,"",1),"")</f>
        <v>#REF!</v>
      </c>
      <c r="V952" s="7" t="e">
        <f t="shared" si="64"/>
        <v>#REF!</v>
      </c>
      <c r="W952" s="7" t="e">
        <f>IF(#REF!&lt;&gt;#REF!,COUNTIFS($K$112:$K$1378,"up",#REF!,#REF!),"")</f>
        <v>#REF!</v>
      </c>
      <c r="X952" s="7" t="e">
        <f>IF(#REF!&lt;&gt;#REF!,COUNTIFS($K$112:$K$1378,"SRS",#REF!,#REF!),"")</f>
        <v>#REF!</v>
      </c>
      <c r="Y952" s="7" t="e">
        <f>IF(R952&lt;&gt;"",IF(R952=1,"",COUNTIFS($O$112:$O$1378,"&gt;40",#REF!,#REF!)),"")</f>
        <v>#REF!</v>
      </c>
      <c r="Z952" s="13" t="s">
        <v>138</v>
      </c>
      <c r="AA952" s="13"/>
      <c r="AB952" s="13"/>
      <c r="AC952" s="13"/>
      <c r="AD952" s="7"/>
      <c r="AE952" s="7"/>
      <c r="AF952" s="7"/>
      <c r="AG952" s="7"/>
      <c r="AH952" s="7"/>
    </row>
    <row r="953" spans="1:34" x14ac:dyDescent="0.25">
      <c r="A953" s="39">
        <f t="shared" si="61"/>
        <v>66153</v>
      </c>
      <c r="B953" s="40" t="str">
        <f t="shared" si="62"/>
        <v>201823182233</v>
      </c>
      <c r="C953" s="39" t="str">
        <f t="shared" si="63"/>
        <v>201823</v>
      </c>
      <c r="D953" s="39">
        <v>2018</v>
      </c>
      <c r="E953" s="39">
        <v>2</v>
      </c>
      <c r="F953" s="39">
        <v>3</v>
      </c>
      <c r="G953" s="39">
        <v>18</v>
      </c>
      <c r="H953" s="39">
        <v>22</v>
      </c>
      <c r="I953" s="39">
        <v>33</v>
      </c>
      <c r="J953" s="39">
        <v>82</v>
      </c>
      <c r="K953" s="39" t="s">
        <v>37</v>
      </c>
      <c r="L953" s="39" t="e">
        <f>IF(#REF!=#REF!,IF(K953="Stroke",IF(K954="Stroke",IF((J954-J953)&lt;0,1000+J954-J953,J954-J953),""),""),"")</f>
        <v>#REF!</v>
      </c>
      <c r="M953" s="39" t="s">
        <v>21</v>
      </c>
      <c r="N953" s="39" t="s">
        <v>27</v>
      </c>
      <c r="O953" s="39">
        <v>29</v>
      </c>
      <c r="P953" s="8" t="e">
        <f>IF(#REF!=#REF!,IF(K953="Stroke",IF(K954="Stroke",IF(#REF!=#REF!,IF(Q953=Q954,IF((J954-J953)&lt;0,1000+J954-J953-O953,J954-J953-O953),""),""),""),""),"")</f>
        <v>#REF!</v>
      </c>
      <c r="Q953" s="39">
        <v>1</v>
      </c>
      <c r="R953" s="8" t="e">
        <f>IF(#REF!&lt;&gt;#REF!,COUNTIFS($K$112:$K$1378,$K$112,#REF!,#REF!),"")</f>
        <v>#REF!</v>
      </c>
      <c r="S953" s="8" t="e">
        <f>IF(AND(#REF!&lt;&gt;#REF!,#REF!=#REF!,M953="positive",M954="negative"),1,"")</f>
        <v>#REF!</v>
      </c>
      <c r="T953" s="8" t="e">
        <f>IF(AND(#REF!=#REF!,K:K="stroke",M:M="positive",S953&lt;&gt;"1"),1,"")</f>
        <v>#REF!</v>
      </c>
      <c r="U953" s="8" t="e">
        <f>IF((AND(R953&lt;&gt;"",W953&lt;&gt;1,K:K="stroke",M:M="negative",#REF!=#REF!)),IF(W953&lt;&gt;0,"",1),"")</f>
        <v>#REF!</v>
      </c>
      <c r="V953" s="8" t="e">
        <f t="shared" si="64"/>
        <v>#REF!</v>
      </c>
      <c r="W953" s="8" t="e">
        <f>IF(#REF!&lt;&gt;#REF!,COUNTIFS($K$112:$K$1378,"up",#REF!,#REF!),"")</f>
        <v>#REF!</v>
      </c>
      <c r="X953" s="8" t="e">
        <f>IF(#REF!&lt;&gt;#REF!,COUNTIFS($K$112:$K$1378,"SRS",#REF!,#REF!),"")</f>
        <v>#REF!</v>
      </c>
      <c r="Y953" s="8" t="e">
        <f>IF(R953&lt;&gt;"",IF(R953=1,"",COUNTIFS($O$112:$O$1378,"&gt;40",#REF!,#REF!)),"")</f>
        <v>#REF!</v>
      </c>
      <c r="Z953" s="39" t="s">
        <v>139</v>
      </c>
      <c r="AA953" s="39"/>
      <c r="AB953" s="39"/>
      <c r="AC953" s="39"/>
    </row>
    <row r="954" spans="1:34" x14ac:dyDescent="0.25">
      <c r="A954" s="39">
        <f t="shared" si="61"/>
        <v>66153</v>
      </c>
      <c r="B954" s="40" t="str">
        <f t="shared" si="62"/>
        <v>201823182233</v>
      </c>
      <c r="C954" s="39" t="str">
        <f t="shared" si="63"/>
        <v>201823</v>
      </c>
      <c r="D954" s="39">
        <v>2018</v>
      </c>
      <c r="E954" s="39">
        <v>2</v>
      </c>
      <c r="F954" s="39">
        <v>3</v>
      </c>
      <c r="G954" s="39">
        <v>18</v>
      </c>
      <c r="H954" s="39">
        <v>22</v>
      </c>
      <c r="I954" s="39">
        <v>33</v>
      </c>
      <c r="J954" s="39">
        <v>84</v>
      </c>
      <c r="K954" s="39" t="s">
        <v>29</v>
      </c>
      <c r="L954" s="39" t="e">
        <f>IF(#REF!=#REF!,IF(K954="Stroke",IF(K955="Stroke",IF((J955-J954)&lt;0,1000+J955-J954,J955-J954),""),""),"")</f>
        <v>#REF!</v>
      </c>
      <c r="M954" s="39" t="s">
        <v>21</v>
      </c>
      <c r="N954" s="39" t="s">
        <v>27</v>
      </c>
      <c r="O954" s="39">
        <v>0</v>
      </c>
      <c r="P954" s="8" t="e">
        <f>IF(#REF!=#REF!,IF(K954="Stroke",IF(K955="Stroke",IF(#REF!=#REF!,IF(Q954=Q955,IF((J955-J954)&lt;0,1000+J955-J954-O954,J955-J954-O954),""),""),""),""),"")</f>
        <v>#REF!</v>
      </c>
      <c r="Q954" s="39">
        <v>1</v>
      </c>
      <c r="R954" s="8" t="e">
        <f>IF(#REF!&lt;&gt;#REF!,COUNTIFS($K$112:$K$1378,$K$112,#REF!,#REF!),"")</f>
        <v>#REF!</v>
      </c>
      <c r="S954" s="8" t="e">
        <f>IF(AND(#REF!&lt;&gt;#REF!,#REF!=#REF!,M954="positive",M955="negative"),1,"")</f>
        <v>#REF!</v>
      </c>
      <c r="T954" s="8" t="e">
        <f>IF(AND(#REF!=#REF!,K:K="stroke",M:M="positive",S954&lt;&gt;"1"),1,"")</f>
        <v>#REF!</v>
      </c>
      <c r="U954" s="8" t="e">
        <f>IF((AND(R954&lt;&gt;"",W954&lt;&gt;1,K:K="stroke",M:M="negative",#REF!=#REF!)),IF(W954&lt;&gt;0,"",1),"")</f>
        <v>#REF!</v>
      </c>
      <c r="V954" s="8" t="e">
        <f t="shared" si="64"/>
        <v>#REF!</v>
      </c>
      <c r="W954" s="8" t="e">
        <f>IF(#REF!&lt;&gt;#REF!,COUNTIFS($K$112:$K$1378,"up",#REF!,#REF!),"")</f>
        <v>#REF!</v>
      </c>
      <c r="X954" s="8" t="e">
        <f>IF(#REF!&lt;&gt;#REF!,COUNTIFS($K$112:$K$1378,"SRS",#REF!,#REF!),"")</f>
        <v>#REF!</v>
      </c>
      <c r="Y954" s="8" t="e">
        <f>IF(R954&lt;&gt;"",IF(R954=1,"",COUNTIFS($O$112:$O$1378,"&gt;40",#REF!,#REF!)),"")</f>
        <v>#REF!</v>
      </c>
      <c r="Z954" s="39" t="s">
        <v>140</v>
      </c>
      <c r="AA954" s="39"/>
      <c r="AB954" s="39"/>
      <c r="AC954" s="39"/>
    </row>
    <row r="955" spans="1:34" x14ac:dyDescent="0.25">
      <c r="A955" s="39">
        <f t="shared" si="61"/>
        <v>66153</v>
      </c>
      <c r="B955" s="40" t="str">
        <f t="shared" si="62"/>
        <v>201823182233</v>
      </c>
      <c r="C955" s="39" t="str">
        <f t="shared" si="63"/>
        <v>201823</v>
      </c>
      <c r="D955" s="39">
        <v>2018</v>
      </c>
      <c r="E955" s="39">
        <v>2</v>
      </c>
      <c r="F955" s="39">
        <v>3</v>
      </c>
      <c r="G955" s="39">
        <v>18</v>
      </c>
      <c r="H955" s="39">
        <v>22</v>
      </c>
      <c r="I955" s="39">
        <v>33</v>
      </c>
      <c r="J955" s="39">
        <v>162</v>
      </c>
      <c r="K955" s="39" t="s">
        <v>37</v>
      </c>
      <c r="L955" s="39" t="e">
        <f>IF(#REF!=#REF!,IF(K955="Stroke",IF(K956="Stroke",IF((J956-J955)&lt;0,1000+J956-J955,J956-J955),""),""),"")</f>
        <v>#REF!</v>
      </c>
      <c r="M955" s="39" t="s">
        <v>21</v>
      </c>
      <c r="N955" s="39" t="s">
        <v>27</v>
      </c>
      <c r="O955" s="39">
        <v>24</v>
      </c>
      <c r="P955" s="8" t="e">
        <f>IF(#REF!=#REF!,IF(K955="Stroke",IF(K956="Stroke",IF(#REF!=#REF!,IF(Q955=Q956,IF((J956-J955)&lt;0,1000+J956-J955-O955,J956-J955-O955),""),""),""),""),"")</f>
        <v>#REF!</v>
      </c>
      <c r="Q955" s="39">
        <v>1</v>
      </c>
      <c r="R955" s="8" t="e">
        <f>IF(#REF!&lt;&gt;#REF!,COUNTIFS($K$112:$K$1378,$K$112,#REF!,#REF!),"")</f>
        <v>#REF!</v>
      </c>
      <c r="S955" s="8" t="e">
        <f>IF(AND(#REF!&lt;&gt;#REF!,#REF!=#REF!,M955="positive",M956="negative"),1,"")</f>
        <v>#REF!</v>
      </c>
      <c r="T955" s="8" t="e">
        <f>IF(AND(#REF!=#REF!,K:K="stroke",M:M="positive",S955&lt;&gt;"1"),1,"")</f>
        <v>#REF!</v>
      </c>
      <c r="U955" s="8" t="e">
        <f>IF((AND(R955&lt;&gt;"",W955&lt;&gt;1,K:K="stroke",M:M="negative",#REF!=#REF!)),IF(W955&lt;&gt;0,"",1),"")</f>
        <v>#REF!</v>
      </c>
      <c r="V955" s="8" t="e">
        <f t="shared" si="64"/>
        <v>#REF!</v>
      </c>
      <c r="W955" s="8" t="e">
        <f>IF(#REF!&lt;&gt;#REF!,COUNTIFS($K$112:$K$1378,"up",#REF!,#REF!),"")</f>
        <v>#REF!</v>
      </c>
      <c r="X955" s="8" t="e">
        <f>IF(#REF!&lt;&gt;#REF!,COUNTIFS($K$112:$K$1378,"SRS",#REF!,#REF!),"")</f>
        <v>#REF!</v>
      </c>
      <c r="Y955" s="8" t="e">
        <f>IF(R955&lt;&gt;"",IF(R955=1,"",COUNTIFS($O$112:$O$1378,"&gt;40",#REF!,#REF!)),"")</f>
        <v>#REF!</v>
      </c>
      <c r="Z955" s="39" t="s">
        <v>139</v>
      </c>
      <c r="AA955" s="39"/>
      <c r="AB955" s="39"/>
      <c r="AC955" s="39"/>
    </row>
    <row r="956" spans="1:34" x14ac:dyDescent="0.25">
      <c r="A956" s="39">
        <f t="shared" si="61"/>
        <v>66153</v>
      </c>
      <c r="B956" s="40" t="str">
        <f t="shared" si="62"/>
        <v>201823182233</v>
      </c>
      <c r="C956" s="39" t="str">
        <f t="shared" si="63"/>
        <v>201823</v>
      </c>
      <c r="D956" s="39">
        <v>2018</v>
      </c>
      <c r="E956" s="39">
        <v>2</v>
      </c>
      <c r="F956" s="39">
        <v>3</v>
      </c>
      <c r="G956" s="39">
        <v>18</v>
      </c>
      <c r="H956" s="39">
        <v>22</v>
      </c>
      <c r="I956" s="39">
        <v>33</v>
      </c>
      <c r="J956" s="39">
        <v>193</v>
      </c>
      <c r="K956" s="39" t="s">
        <v>37</v>
      </c>
      <c r="L956" s="39" t="e">
        <f>IF(#REF!=#REF!,IF(K956="Stroke",IF(K957="Stroke",IF((J957-J956)&lt;0,1000+J957-J956,J957-J956),""),""),"")</f>
        <v>#REF!</v>
      </c>
      <c r="M956" s="39" t="s">
        <v>21</v>
      </c>
      <c r="N956" s="39" t="s">
        <v>27</v>
      </c>
      <c r="O956" s="39">
        <v>132</v>
      </c>
      <c r="P956" s="8" t="e">
        <f>IF(#REF!=#REF!,IF(K956="Stroke",IF(K957="Stroke",IF(#REF!=#REF!,IF(Q956=Q957,IF((J957-J956)&lt;0,1000+J957-J956-O956,J957-J956-O956),""),""),""),""),"")</f>
        <v>#REF!</v>
      </c>
      <c r="Q956" s="39">
        <v>1</v>
      </c>
      <c r="R956" s="8" t="e">
        <f>IF(#REF!&lt;&gt;#REF!,COUNTIFS($K$112:$K$1378,$K$112,#REF!,#REF!),"")</f>
        <v>#REF!</v>
      </c>
      <c r="S956" s="8" t="e">
        <f>IF(AND(#REF!&lt;&gt;#REF!,#REF!=#REF!,M956="positive",M957="negative"),1,"")</f>
        <v>#REF!</v>
      </c>
      <c r="T956" s="8" t="e">
        <f>IF(AND(#REF!=#REF!,K:K="stroke",M:M="positive",S956&lt;&gt;"1"),1,"")</f>
        <v>#REF!</v>
      </c>
      <c r="U956" s="8" t="e">
        <f>IF((AND(R956&lt;&gt;"",W956&lt;&gt;1,K:K="stroke",M:M="negative",#REF!=#REF!)),IF(W956&lt;&gt;0,"",1),"")</f>
        <v>#REF!</v>
      </c>
      <c r="V956" s="8" t="e">
        <f t="shared" si="64"/>
        <v>#REF!</v>
      </c>
      <c r="W956" s="8" t="e">
        <f>IF(#REF!&lt;&gt;#REF!,COUNTIFS($K$112:$K$1378,"up",#REF!,#REF!),"")</f>
        <v>#REF!</v>
      </c>
      <c r="X956" s="8" t="e">
        <f>IF(#REF!&lt;&gt;#REF!,COUNTIFS($K$112:$K$1378,"SRS",#REF!,#REF!),"")</f>
        <v>#REF!</v>
      </c>
      <c r="Y956" s="8" t="e">
        <f>IF(R956&lt;&gt;"",IF(R956=1,"",COUNTIFS($O$112:$O$1378,"&gt;40",#REF!,#REF!)),"")</f>
        <v>#REF!</v>
      </c>
      <c r="Z956" s="39" t="s">
        <v>139</v>
      </c>
      <c r="AA956" s="39"/>
      <c r="AB956" s="39"/>
      <c r="AC956" s="39"/>
    </row>
    <row r="957" spans="1:34" x14ac:dyDescent="0.25">
      <c r="A957" s="39">
        <f t="shared" si="61"/>
        <v>66153</v>
      </c>
      <c r="B957" s="40" t="str">
        <f t="shared" si="62"/>
        <v>201823182233</v>
      </c>
      <c r="C957" s="39" t="str">
        <f t="shared" si="63"/>
        <v>201823</v>
      </c>
      <c r="D957" s="39">
        <v>2018</v>
      </c>
      <c r="E957" s="39">
        <v>2</v>
      </c>
      <c r="F957" s="39">
        <v>3</v>
      </c>
      <c r="G957" s="39">
        <v>18</v>
      </c>
      <c r="H957" s="39">
        <v>22</v>
      </c>
      <c r="I957" s="39">
        <v>33</v>
      </c>
      <c r="J957" s="39">
        <v>197</v>
      </c>
      <c r="K957" s="39" t="s">
        <v>29</v>
      </c>
      <c r="L957" s="39" t="e">
        <f>IF(#REF!=#REF!,IF(K957="Stroke",IF(K958="Stroke",IF((J958-J957)&lt;0,1000+J958-J957,J958-J957),""),""),"")</f>
        <v>#REF!</v>
      </c>
      <c r="M957" s="39" t="s">
        <v>21</v>
      </c>
      <c r="N957" s="39" t="s">
        <v>27</v>
      </c>
      <c r="O957" s="39">
        <v>0</v>
      </c>
      <c r="P957" s="8" t="e">
        <f>IF(#REF!=#REF!,IF(K957="Stroke",IF(K958="Stroke",IF(#REF!=#REF!,IF(Q957=Q958,IF((J958-J957)&lt;0,1000+J958-J957-O957,J958-J957-O957),""),""),""),""),"")</f>
        <v>#REF!</v>
      </c>
      <c r="Q957" s="39">
        <v>1</v>
      </c>
      <c r="R957" s="8" t="e">
        <f>IF(#REF!&lt;&gt;#REF!,COUNTIFS($K$112:$K$1378,$K$112,#REF!,#REF!),"")</f>
        <v>#REF!</v>
      </c>
      <c r="S957" s="8" t="e">
        <f>IF(AND(#REF!&lt;&gt;#REF!,#REF!=#REF!,M957="positive",M958="negative"),1,"")</f>
        <v>#REF!</v>
      </c>
      <c r="T957" s="8" t="e">
        <f>IF(AND(#REF!=#REF!,K:K="stroke",M:M="positive",S957&lt;&gt;"1"),1,"")</f>
        <v>#REF!</v>
      </c>
      <c r="U957" s="8" t="e">
        <f>IF((AND(R957&lt;&gt;"",W957&lt;&gt;1,K:K="stroke",M:M="negative",#REF!=#REF!)),IF(W957&lt;&gt;0,"",1),"")</f>
        <v>#REF!</v>
      </c>
      <c r="V957" s="8" t="e">
        <f t="shared" si="64"/>
        <v>#REF!</v>
      </c>
      <c r="W957" s="8" t="e">
        <f>IF(#REF!&lt;&gt;#REF!,COUNTIFS($K$112:$K$1378,"up",#REF!,#REF!),"")</f>
        <v>#REF!</v>
      </c>
      <c r="X957" s="8" t="e">
        <f>IF(#REF!&lt;&gt;#REF!,COUNTIFS($K$112:$K$1378,"SRS",#REF!,#REF!),"")</f>
        <v>#REF!</v>
      </c>
      <c r="Y957" s="8" t="e">
        <f>IF(R957&lt;&gt;"",IF(R957=1,"",COUNTIFS($O$112:$O$1378,"&gt;40",#REF!,#REF!)),"")</f>
        <v>#REF!</v>
      </c>
      <c r="Z957" s="39" t="s">
        <v>141</v>
      </c>
      <c r="AA957" s="39"/>
      <c r="AB957" s="39"/>
      <c r="AC957" s="39"/>
    </row>
    <row r="958" spans="1:34" x14ac:dyDescent="0.25">
      <c r="A958" s="39">
        <f t="shared" si="61"/>
        <v>66153</v>
      </c>
      <c r="B958" s="40" t="str">
        <f t="shared" si="62"/>
        <v>201823182233</v>
      </c>
      <c r="C958" s="39" t="str">
        <f t="shared" si="63"/>
        <v>201823</v>
      </c>
      <c r="D958" s="39">
        <v>2018</v>
      </c>
      <c r="E958" s="39">
        <v>2</v>
      </c>
      <c r="F958" s="39">
        <v>3</v>
      </c>
      <c r="G958" s="39">
        <v>18</v>
      </c>
      <c r="H958" s="39">
        <v>22</v>
      </c>
      <c r="I958" s="39">
        <v>33</v>
      </c>
      <c r="J958" s="39">
        <v>209</v>
      </c>
      <c r="K958" s="39" t="s">
        <v>29</v>
      </c>
      <c r="L958" s="39" t="e">
        <f>IF(#REF!=#REF!,IF(K958="Stroke",IF(K959="Stroke",IF((J959-J958)&lt;0,1000+J959-J958,J959-J958),""),""),"")</f>
        <v>#REF!</v>
      </c>
      <c r="M958" s="39" t="s">
        <v>21</v>
      </c>
      <c r="N958" s="39" t="s">
        <v>27</v>
      </c>
      <c r="O958" s="39">
        <v>0</v>
      </c>
      <c r="P958" s="8" t="e">
        <f>IF(#REF!=#REF!,IF(K958="Stroke",IF(K959="Stroke",IF(#REF!=#REF!,IF(Q958=Q959,IF((J959-J958)&lt;0,1000+J959-J958-O958,J959-J958-O958),""),""),""),""),"")</f>
        <v>#REF!</v>
      </c>
      <c r="Q958" s="39">
        <v>1</v>
      </c>
      <c r="R958" s="8" t="e">
        <f>IF(#REF!&lt;&gt;#REF!,COUNTIFS($K$112:$K$1378,$K$112,#REF!,#REF!),"")</f>
        <v>#REF!</v>
      </c>
      <c r="S958" s="8" t="e">
        <f>IF(AND(#REF!&lt;&gt;#REF!,#REF!=#REF!,M958="positive",M959="negative"),1,"")</f>
        <v>#REF!</v>
      </c>
      <c r="T958" s="8" t="e">
        <f>IF(AND(#REF!=#REF!,K:K="stroke",M:M="positive",S958&lt;&gt;"1"),1,"")</f>
        <v>#REF!</v>
      </c>
      <c r="U958" s="8" t="e">
        <f>IF((AND(R958&lt;&gt;"",W958&lt;&gt;1,K:K="stroke",M:M="negative",#REF!=#REF!)),IF(W958&lt;&gt;0,"",1),"")</f>
        <v>#REF!</v>
      </c>
      <c r="V958" s="8" t="e">
        <f t="shared" si="64"/>
        <v>#REF!</v>
      </c>
      <c r="W958" s="8" t="e">
        <f>IF(#REF!&lt;&gt;#REF!,COUNTIFS($K$112:$K$1378,"up",#REF!,#REF!),"")</f>
        <v>#REF!</v>
      </c>
      <c r="X958" s="8" t="e">
        <f>IF(#REF!&lt;&gt;#REF!,COUNTIFS($K$112:$K$1378,"SRS",#REF!,#REF!),"")</f>
        <v>#REF!</v>
      </c>
      <c r="Y958" s="8" t="e">
        <f>IF(R958&lt;&gt;"",IF(R958=1,"",COUNTIFS($O$112:$O$1378,"&gt;40",#REF!,#REF!)),"")</f>
        <v>#REF!</v>
      </c>
      <c r="Z958" s="39" t="s">
        <v>141</v>
      </c>
      <c r="AA958" s="39"/>
      <c r="AB958" s="39"/>
      <c r="AC958" s="39"/>
    </row>
    <row r="959" spans="1:34" x14ac:dyDescent="0.25">
      <c r="A959" s="39">
        <f t="shared" si="61"/>
        <v>66153</v>
      </c>
      <c r="B959" s="40" t="str">
        <f t="shared" si="62"/>
        <v>201823182233</v>
      </c>
      <c r="C959" s="39" t="str">
        <f t="shared" si="63"/>
        <v>201823</v>
      </c>
      <c r="D959" s="39">
        <v>2018</v>
      </c>
      <c r="E959" s="39">
        <v>2</v>
      </c>
      <c r="F959" s="39">
        <v>3</v>
      </c>
      <c r="G959" s="39">
        <v>18</v>
      </c>
      <c r="H959" s="39">
        <v>22</v>
      </c>
      <c r="I959" s="39">
        <v>33</v>
      </c>
      <c r="J959" s="39">
        <v>235</v>
      </c>
      <c r="K959" s="39" t="s">
        <v>29</v>
      </c>
      <c r="L959" s="39" t="e">
        <f>IF(#REF!=#REF!,IF(K959="Stroke",IF(K960="Stroke",IF((J960-J959)&lt;0,1000+J960-J959,J960-J959),""),""),"")</f>
        <v>#REF!</v>
      </c>
      <c r="M959" s="39" t="s">
        <v>21</v>
      </c>
      <c r="N959" s="39" t="s">
        <v>27</v>
      </c>
      <c r="O959" s="39">
        <v>0</v>
      </c>
      <c r="P959" s="8" t="e">
        <f>IF(#REF!=#REF!,IF(K959="Stroke",IF(K960="Stroke",IF(#REF!=#REF!,IF(Q959=Q960,IF((J960-J959)&lt;0,1000+J960-J959-O959,J960-J959-O959),""),""),""),""),"")</f>
        <v>#REF!</v>
      </c>
      <c r="Q959" s="39">
        <v>1</v>
      </c>
      <c r="R959" s="8" t="e">
        <f>IF(#REF!&lt;&gt;#REF!,COUNTIFS($K$112:$K$1378,$K$112,#REF!,#REF!),"")</f>
        <v>#REF!</v>
      </c>
      <c r="S959" s="8" t="e">
        <f>IF(AND(#REF!&lt;&gt;#REF!,#REF!=#REF!,M959="positive",M960="negative"),1,"")</f>
        <v>#REF!</v>
      </c>
      <c r="T959" s="8" t="e">
        <f>IF(AND(#REF!=#REF!,K:K="stroke",M:M="positive",S959&lt;&gt;"1"),1,"")</f>
        <v>#REF!</v>
      </c>
      <c r="U959" s="8" t="e">
        <f>IF((AND(R959&lt;&gt;"",W959&lt;&gt;1,K:K="stroke",M:M="negative",#REF!=#REF!)),IF(W959&lt;&gt;0,"",1),"")</f>
        <v>#REF!</v>
      </c>
      <c r="V959" s="8" t="e">
        <f t="shared" si="64"/>
        <v>#REF!</v>
      </c>
      <c r="W959" s="8" t="e">
        <f>IF(#REF!&lt;&gt;#REF!,COUNTIFS($K$112:$K$1378,"up",#REF!,#REF!),"")</f>
        <v>#REF!</v>
      </c>
      <c r="X959" s="8" t="e">
        <f>IF(#REF!&lt;&gt;#REF!,COUNTIFS($K$112:$K$1378,"SRS",#REF!,#REF!),"")</f>
        <v>#REF!</v>
      </c>
      <c r="Y959" s="8" t="e">
        <f>IF(R959&lt;&gt;"",IF(R959=1,"",COUNTIFS($O$112:$O$1378,"&gt;40",#REF!,#REF!)),"")</f>
        <v>#REF!</v>
      </c>
      <c r="Z959" s="39" t="s">
        <v>141</v>
      </c>
      <c r="AA959" s="39"/>
      <c r="AB959" s="39"/>
      <c r="AC959" s="39"/>
    </row>
    <row r="960" spans="1:34" s="7" customFormat="1" x14ac:dyDescent="0.25">
      <c r="A960" s="39">
        <f t="shared" si="61"/>
        <v>66153</v>
      </c>
      <c r="B960" s="40" t="str">
        <f t="shared" si="62"/>
        <v>201823182233</v>
      </c>
      <c r="C960" s="39" t="str">
        <f t="shared" si="63"/>
        <v>201823</v>
      </c>
      <c r="D960" s="39">
        <v>2018</v>
      </c>
      <c r="E960" s="39">
        <v>2</v>
      </c>
      <c r="F960" s="39">
        <v>3</v>
      </c>
      <c r="G960" s="39">
        <v>18</v>
      </c>
      <c r="H960" s="39">
        <v>22</v>
      </c>
      <c r="I960" s="39">
        <v>33</v>
      </c>
      <c r="J960" s="39">
        <v>290</v>
      </c>
      <c r="K960" s="39" t="s">
        <v>29</v>
      </c>
      <c r="L960" s="39" t="e">
        <f>IF(#REF!=#REF!,IF(K960="Stroke",IF(K961="Stroke",IF((J961-J960)&lt;0,1000+J961-J960,J961-J960),""),""),"")</f>
        <v>#REF!</v>
      </c>
      <c r="M960" s="39" t="s">
        <v>21</v>
      </c>
      <c r="N960" s="39" t="s">
        <v>27</v>
      </c>
      <c r="O960" s="39">
        <v>0</v>
      </c>
      <c r="P960" s="8" t="e">
        <f>IF(#REF!=#REF!,IF(K960="Stroke",IF(K961="Stroke",IF(#REF!=#REF!,IF(Q960=Q961,IF((J961-J960)&lt;0,1000+J961-J960-O960,J961-J960-O960),""),""),""),""),"")</f>
        <v>#REF!</v>
      </c>
      <c r="Q960" s="39">
        <v>1</v>
      </c>
      <c r="R960" s="8" t="e">
        <f>IF(#REF!&lt;&gt;#REF!,COUNTIFS($K$112:$K$1378,$K$112,#REF!,#REF!),"")</f>
        <v>#REF!</v>
      </c>
      <c r="S960" s="8" t="e">
        <f>IF(AND(#REF!&lt;&gt;#REF!,#REF!=#REF!,M960="positive",M961="negative"),1,"")</f>
        <v>#REF!</v>
      </c>
      <c r="T960" s="8" t="e">
        <f>IF(AND(#REF!=#REF!,K:K="stroke",M:M="positive",S960&lt;&gt;"1"),1,"")</f>
        <v>#REF!</v>
      </c>
      <c r="U960" s="8" t="e">
        <f>IF((AND(R960&lt;&gt;"",W960&lt;&gt;1,K:K="stroke",M:M="negative",#REF!=#REF!)),IF(W960&lt;&gt;0,"",1),"")</f>
        <v>#REF!</v>
      </c>
      <c r="V960" s="8" t="e">
        <f t="shared" si="64"/>
        <v>#REF!</v>
      </c>
      <c r="W960" s="8" t="e">
        <f>IF(#REF!&lt;&gt;#REF!,COUNTIFS($K$112:$K$1378,"up",#REF!,#REF!),"")</f>
        <v>#REF!</v>
      </c>
      <c r="X960" s="8" t="e">
        <f>IF(#REF!&lt;&gt;#REF!,COUNTIFS($K$112:$K$1378,"SRS",#REF!,#REF!),"")</f>
        <v>#REF!</v>
      </c>
      <c r="Y960" s="8" t="e">
        <f>IF(R960&lt;&gt;"",IF(R960=1,"",COUNTIFS($O$112:$O$1378,"&gt;40",#REF!,#REF!)),"")</f>
        <v>#REF!</v>
      </c>
      <c r="Z960" s="39" t="s">
        <v>140</v>
      </c>
      <c r="AA960" s="39"/>
      <c r="AB960" s="39"/>
      <c r="AC960" s="39"/>
      <c r="AD960" s="4"/>
      <c r="AE960" s="4"/>
      <c r="AF960" s="4"/>
      <c r="AG960" s="4"/>
      <c r="AH960" s="4"/>
    </row>
    <row r="961" spans="1:34" x14ac:dyDescent="0.25">
      <c r="A961" s="13">
        <f t="shared" ref="A961:A1024" si="65">I961+(H961*60)+(G961*3600)</f>
        <v>66225</v>
      </c>
      <c r="B961" s="38" t="str">
        <f t="shared" ref="B961:B1024" si="66">CONCATENATE(D961,E961,F961,G961,H961,I961)</f>
        <v>201823182345</v>
      </c>
      <c r="C961" s="13" t="str">
        <f t="shared" si="63"/>
        <v>201823</v>
      </c>
      <c r="D961" s="13">
        <v>2018</v>
      </c>
      <c r="E961" s="13">
        <v>2</v>
      </c>
      <c r="F961" s="13">
        <v>3</v>
      </c>
      <c r="G961" s="13">
        <v>18</v>
      </c>
      <c r="H961" s="13">
        <v>23</v>
      </c>
      <c r="I961" s="13">
        <v>45</v>
      </c>
      <c r="J961" s="13">
        <v>687</v>
      </c>
      <c r="K961" s="13" t="s">
        <v>37</v>
      </c>
      <c r="L961" s="13" t="e">
        <f>IF(#REF!=#REF!,IF(K961="Stroke",IF(K962="Stroke",IF((J962-J961)&lt;0,1000+J962-J961,J962-J961),""),""),"")</f>
        <v>#REF!</v>
      </c>
      <c r="M961" s="13" t="s">
        <v>21</v>
      </c>
      <c r="N961" s="13" t="s">
        <v>27</v>
      </c>
      <c r="O961" s="13">
        <v>18</v>
      </c>
      <c r="P961" s="7" t="e">
        <f>IF(#REF!=#REF!,IF(K961="Stroke",IF(K962="Stroke",IF(#REF!=#REF!,IF(Q961=Q962,IF((J962-J961)&lt;0,1000+J962-J961-O961,J962-J961-O961),""),""),""),""),"")</f>
        <v>#REF!</v>
      </c>
      <c r="Q961" s="13">
        <v>1</v>
      </c>
      <c r="R961" s="7" t="e">
        <f>IF(#REF!&lt;&gt;#REF!,COUNTIFS($K$112:$K$1378,$K$112,#REF!,#REF!),"")</f>
        <v>#REF!</v>
      </c>
      <c r="S961" s="7" t="e">
        <f>IF(AND(#REF!&lt;&gt;#REF!,#REF!=#REF!,M961="positive",M962="negative"),1,"")</f>
        <v>#REF!</v>
      </c>
      <c r="T961" s="7" t="e">
        <f>IF(AND(#REF!=#REF!,K:K="stroke",M:M="positive",S961&lt;&gt;"1"),1,"")</f>
        <v>#REF!</v>
      </c>
      <c r="U961" s="7" t="e">
        <f>IF((AND(R961&lt;&gt;"",W961&lt;&gt;1,K:K="stroke",M:M="negative",#REF!=#REF!)),IF(W961&lt;&gt;0,"",1),"")</f>
        <v>#REF!</v>
      </c>
      <c r="V961" s="7" t="e">
        <f t="shared" si="64"/>
        <v>#REF!</v>
      </c>
      <c r="W961" s="7" t="e">
        <f>IF(#REF!&lt;&gt;#REF!,COUNTIFS($K$112:$K$1378,"up",#REF!,#REF!),"")</f>
        <v>#REF!</v>
      </c>
      <c r="X961" s="7" t="e">
        <f>IF(#REF!&lt;&gt;#REF!,COUNTIFS($K$112:$K$1378,"SRS",#REF!,#REF!),"")</f>
        <v>#REF!</v>
      </c>
      <c r="Y961" s="7" t="e">
        <f>IF(R961&lt;&gt;"",IF(R961=1,"",COUNTIFS($O$112:$O$1378,"&gt;40",#REF!,#REF!)),"")</f>
        <v>#REF!</v>
      </c>
      <c r="Z961" s="13" t="s">
        <v>138</v>
      </c>
      <c r="AA961" s="13"/>
      <c r="AB961" s="13"/>
      <c r="AC961" s="13"/>
      <c r="AD961" s="7"/>
      <c r="AE961" s="7"/>
      <c r="AF961" s="7"/>
      <c r="AG961" s="7"/>
      <c r="AH961" s="7"/>
    </row>
    <row r="962" spans="1:34" s="7" customFormat="1" x14ac:dyDescent="0.25">
      <c r="A962" s="39">
        <f t="shared" si="65"/>
        <v>66225</v>
      </c>
      <c r="B962" s="40" t="str">
        <f t="shared" si="66"/>
        <v>201823182345</v>
      </c>
      <c r="C962" s="39" t="str">
        <f t="shared" si="63"/>
        <v>201823</v>
      </c>
      <c r="D962" s="39">
        <v>2018</v>
      </c>
      <c r="E962" s="39">
        <v>2</v>
      </c>
      <c r="F962" s="39">
        <v>3</v>
      </c>
      <c r="G962" s="39">
        <v>18</v>
      </c>
      <c r="H962" s="39">
        <v>23</v>
      </c>
      <c r="I962" s="39">
        <v>45</v>
      </c>
      <c r="J962" s="39">
        <v>725</v>
      </c>
      <c r="K962" s="39" t="s">
        <v>37</v>
      </c>
      <c r="L962" s="39" t="e">
        <f>IF(#REF!=#REF!,IF(K962="Stroke",IF(K963="Stroke",IF((J963-J962)&lt;0,1000+J963-J962,J963-J962),""),""),"")</f>
        <v>#REF!</v>
      </c>
      <c r="M962" s="39" t="s">
        <v>21</v>
      </c>
      <c r="N962" s="39" t="s">
        <v>27</v>
      </c>
      <c r="O962" s="39">
        <v>13</v>
      </c>
      <c r="P962" s="8" t="e">
        <f>IF(#REF!=#REF!,IF(K962="Stroke",IF(K963="Stroke",IF(#REF!=#REF!,IF(Q962=Q963,IF((J963-J962)&lt;0,1000+J963-J962-O962,J963-J962-O962),""),""),""),""),"")</f>
        <v>#REF!</v>
      </c>
      <c r="Q962" s="39">
        <v>2</v>
      </c>
      <c r="R962" s="8" t="e">
        <f>IF(#REF!&lt;&gt;#REF!,COUNTIFS($K$112:$K$1378,$K$112,#REF!,#REF!),"")</f>
        <v>#REF!</v>
      </c>
      <c r="S962" s="8" t="e">
        <f>IF(AND(#REF!&lt;&gt;#REF!,#REF!=#REF!,M962="positive",M963="negative"),1,"")</f>
        <v>#REF!</v>
      </c>
      <c r="T962" s="8" t="e">
        <f>IF(AND(#REF!=#REF!,K:K="stroke",M:M="positive",S962&lt;&gt;"1"),1,"")</f>
        <v>#REF!</v>
      </c>
      <c r="U962" s="8" t="e">
        <f>IF((AND(R962&lt;&gt;"",W962&lt;&gt;1,K:K="stroke",M:M="negative",#REF!=#REF!)),IF(W962&lt;&gt;0,"",1),"")</f>
        <v>#REF!</v>
      </c>
      <c r="V962" s="8" t="e">
        <f t="shared" si="64"/>
        <v>#REF!</v>
      </c>
      <c r="W962" s="8" t="e">
        <f>IF(#REF!&lt;&gt;#REF!,COUNTIFS($K$112:$K$1378,"up",#REF!,#REF!),"")</f>
        <v>#REF!</v>
      </c>
      <c r="X962" s="8" t="e">
        <f>IF(#REF!&lt;&gt;#REF!,COUNTIFS($K$112:$K$1378,"SRS",#REF!,#REF!),"")</f>
        <v>#REF!</v>
      </c>
      <c r="Y962" s="8" t="e">
        <f>IF(R962&lt;&gt;"",IF(R962=1,"",COUNTIFS($O$112:$O$1378,"&gt;40",#REF!,#REF!)),"")</f>
        <v>#REF!</v>
      </c>
      <c r="Z962" s="39" t="s">
        <v>142</v>
      </c>
      <c r="AA962" s="39"/>
      <c r="AB962" s="39"/>
      <c r="AC962" s="39"/>
      <c r="AD962" s="4"/>
      <c r="AE962" s="4"/>
      <c r="AF962" s="4"/>
      <c r="AG962" s="4"/>
      <c r="AH962" s="4"/>
    </row>
    <row r="963" spans="1:34" x14ac:dyDescent="0.25">
      <c r="A963" s="13">
        <f t="shared" si="65"/>
        <v>66543</v>
      </c>
      <c r="B963" s="38" t="str">
        <f t="shared" si="66"/>
        <v>20182318293</v>
      </c>
      <c r="C963" s="13" t="str">
        <f t="shared" si="63"/>
        <v>201823</v>
      </c>
      <c r="D963" s="13">
        <v>2018</v>
      </c>
      <c r="E963" s="13">
        <v>2</v>
      </c>
      <c r="F963" s="13">
        <v>3</v>
      </c>
      <c r="G963" s="13">
        <v>18</v>
      </c>
      <c r="H963" s="13">
        <v>29</v>
      </c>
      <c r="I963" s="13">
        <v>3</v>
      </c>
      <c r="J963" s="13">
        <v>117</v>
      </c>
      <c r="K963" s="13" t="s">
        <v>37</v>
      </c>
      <c r="L963" s="13" t="e">
        <f>IF(#REF!=#REF!,IF(K963="Stroke",IF(K964="Stroke",IF((J964-J963)&lt;0,1000+J964-J963,J964-J963),""),""),"")</f>
        <v>#REF!</v>
      </c>
      <c r="M963" s="13" t="s">
        <v>21</v>
      </c>
      <c r="N963" s="13" t="s">
        <v>27</v>
      </c>
      <c r="O963" s="13">
        <v>24</v>
      </c>
      <c r="P963" s="7" t="e">
        <f>IF(#REF!=#REF!,IF(K963="Stroke",IF(K964="Stroke",IF(#REF!=#REF!,IF(Q963=Q964,IF((J964-J963)&lt;0,1000+J964-J963-O963,J964-J963-O963),""),""),""),""),"")</f>
        <v>#REF!</v>
      </c>
      <c r="Q963" s="13">
        <v>1</v>
      </c>
      <c r="R963" s="7" t="e">
        <f>IF(#REF!&lt;&gt;#REF!,COUNTIFS($K$112:$K$1378,$K$112,#REF!,#REF!),"")</f>
        <v>#REF!</v>
      </c>
      <c r="S963" s="7" t="e">
        <f>IF(AND(#REF!&lt;&gt;#REF!,#REF!=#REF!,M963="positive",M964="negative"),1,"")</f>
        <v>#REF!</v>
      </c>
      <c r="T963" s="7" t="e">
        <f>IF(AND(#REF!=#REF!,K:K="stroke",M:M="positive",S963&lt;&gt;"1"),1,"")</f>
        <v>#REF!</v>
      </c>
      <c r="U963" s="7" t="e">
        <f>IF((AND(R963&lt;&gt;"",W963&lt;&gt;1,K:K="stroke",M:M="negative",#REF!=#REF!)),IF(W963&lt;&gt;0,"",1),"")</f>
        <v>#REF!</v>
      </c>
      <c r="V963" s="7" t="e">
        <f t="shared" si="64"/>
        <v>#REF!</v>
      </c>
      <c r="W963" s="7" t="e">
        <f>IF(#REF!&lt;&gt;#REF!,COUNTIFS($K$112:$K$1378,"up",#REF!,#REF!),"")</f>
        <v>#REF!</v>
      </c>
      <c r="X963" s="7" t="e">
        <f>IF(#REF!&lt;&gt;#REF!,COUNTIFS($K$112:$K$1378,"SRS",#REF!,#REF!),"")</f>
        <v>#REF!</v>
      </c>
      <c r="Y963" s="7" t="e">
        <f>IF(R963&lt;&gt;"",IF(R963=1,"",COUNTIFS($O$112:$O$1378,"&gt;40",#REF!,#REF!)),"")</f>
        <v>#REF!</v>
      </c>
      <c r="Z963" s="13" t="s">
        <v>143</v>
      </c>
      <c r="AA963" s="13"/>
      <c r="AB963" s="13"/>
      <c r="AC963" s="13"/>
      <c r="AD963" s="7"/>
      <c r="AE963" s="7"/>
      <c r="AF963" s="7"/>
      <c r="AG963" s="7"/>
      <c r="AH963" s="7"/>
    </row>
    <row r="964" spans="1:34" x14ac:dyDescent="0.25">
      <c r="A964" s="39">
        <f t="shared" si="65"/>
        <v>66543</v>
      </c>
      <c r="B964" s="40" t="str">
        <f t="shared" si="66"/>
        <v>20182318293</v>
      </c>
      <c r="C964" s="39" t="str">
        <f t="shared" si="63"/>
        <v>201823</v>
      </c>
      <c r="D964" s="39">
        <v>2018</v>
      </c>
      <c r="E964" s="39">
        <v>2</v>
      </c>
      <c r="F964" s="39">
        <v>3</v>
      </c>
      <c r="G964" s="39">
        <v>18</v>
      </c>
      <c r="H964" s="39">
        <v>29</v>
      </c>
      <c r="I964" s="39">
        <v>3</v>
      </c>
      <c r="J964" s="39">
        <v>173</v>
      </c>
      <c r="K964" s="39" t="s">
        <v>37</v>
      </c>
      <c r="L964" s="39" t="e">
        <f>IF(#REF!=#REF!,IF(K964="Stroke",IF(K965="Stroke",IF((J965-J964)&lt;0,1000+J965-J964,J965-J964),""),""),"")</f>
        <v>#REF!</v>
      </c>
      <c r="M964" s="39" t="s">
        <v>21</v>
      </c>
      <c r="N964" s="39" t="s">
        <v>27</v>
      </c>
      <c r="O964" s="39">
        <v>14</v>
      </c>
      <c r="P964" s="8" t="e">
        <f>IF(#REF!=#REF!,IF(K964="Stroke",IF(K965="Stroke",IF(#REF!=#REF!,IF(Q964=Q965,IF((J965-J964)&lt;0,1000+J965-J964-O964,J965-J964-O964),""),""),""),""),"")</f>
        <v>#REF!</v>
      </c>
      <c r="Q964" s="39">
        <v>1</v>
      </c>
      <c r="R964" s="8" t="e">
        <f>IF(#REF!&lt;&gt;#REF!,COUNTIFS($K$112:$K$1378,$K$112,#REF!,#REF!),"")</f>
        <v>#REF!</v>
      </c>
      <c r="S964" s="8" t="e">
        <f>IF(AND(#REF!&lt;&gt;#REF!,#REF!=#REF!,M964="positive",M965="negative"),1,"")</f>
        <v>#REF!</v>
      </c>
      <c r="T964" s="8" t="e">
        <f>IF(AND(#REF!=#REF!,K:K="stroke",M:M="positive",S964&lt;&gt;"1"),1,"")</f>
        <v>#REF!</v>
      </c>
      <c r="U964" s="8" t="e">
        <f>IF((AND(R964&lt;&gt;"",W964&lt;&gt;1,K:K="stroke",M:M="negative",#REF!=#REF!)),IF(W964&lt;&gt;0,"",1),"")</f>
        <v>#REF!</v>
      </c>
      <c r="V964" s="8" t="e">
        <f t="shared" si="64"/>
        <v>#REF!</v>
      </c>
      <c r="W964" s="8" t="e">
        <f>IF(#REF!&lt;&gt;#REF!,COUNTIFS($K$112:$K$1378,"up",#REF!,#REF!),"")</f>
        <v>#REF!</v>
      </c>
      <c r="X964" s="8" t="e">
        <f>IF(#REF!&lt;&gt;#REF!,COUNTIFS($K$112:$K$1378,"SRS",#REF!,#REF!),"")</f>
        <v>#REF!</v>
      </c>
      <c r="Y964" s="8" t="e">
        <f>IF(R964&lt;&gt;"",IF(R964=1,"",COUNTIFS($O$112:$O$1378,"&gt;40",#REF!,#REF!)),"")</f>
        <v>#REF!</v>
      </c>
      <c r="Z964" s="39" t="s">
        <v>144</v>
      </c>
      <c r="AA964" s="39"/>
      <c r="AB964" s="39"/>
      <c r="AC964" s="39"/>
    </row>
    <row r="965" spans="1:34" x14ac:dyDescent="0.25">
      <c r="A965" s="39">
        <f t="shared" si="65"/>
        <v>66543</v>
      </c>
      <c r="B965" s="40" t="str">
        <f t="shared" si="66"/>
        <v>20182318293</v>
      </c>
      <c r="C965" s="39" t="str">
        <f t="shared" si="63"/>
        <v>201823</v>
      </c>
      <c r="D965" s="39">
        <v>2018</v>
      </c>
      <c r="E965" s="39">
        <v>2</v>
      </c>
      <c r="F965" s="39">
        <v>3</v>
      </c>
      <c r="G965" s="39">
        <v>18</v>
      </c>
      <c r="H965" s="39">
        <v>29</v>
      </c>
      <c r="I965" s="39">
        <v>3</v>
      </c>
      <c r="J965" s="39">
        <v>240</v>
      </c>
      <c r="K965" s="39" t="s">
        <v>37</v>
      </c>
      <c r="L965" s="39" t="e">
        <f>IF(#REF!=#REF!,IF(K965="Stroke",IF(K966="Stroke",IF((J966-J965)&lt;0,1000+J966-J965,J966-J965),""),""),"")</f>
        <v>#REF!</v>
      </c>
      <c r="M965" s="39" t="s">
        <v>21</v>
      </c>
      <c r="N965" s="39" t="s">
        <v>27</v>
      </c>
      <c r="O965" s="39">
        <v>61</v>
      </c>
      <c r="P965" s="8" t="e">
        <f>IF(#REF!=#REF!,IF(K965="Stroke",IF(K966="Stroke",IF(#REF!=#REF!,IF(Q965=Q966,IF((J966-J965)&lt;0,1000+J966-J965-O965,J966-J965-O965),""),""),""),""),"")</f>
        <v>#REF!</v>
      </c>
      <c r="Q965" s="39">
        <v>1</v>
      </c>
      <c r="R965" s="8" t="e">
        <f>IF(#REF!&lt;&gt;#REF!,COUNTIFS($K$112:$K$1378,$K$112,#REF!,#REF!),"")</f>
        <v>#REF!</v>
      </c>
      <c r="S965" s="8" t="e">
        <f>IF(AND(#REF!&lt;&gt;#REF!,#REF!=#REF!,M965="positive",M966="negative"),1,"")</f>
        <v>#REF!</v>
      </c>
      <c r="T965" s="8" t="e">
        <f>IF(AND(#REF!=#REF!,K:K="stroke",M:M="positive",S965&lt;&gt;"1"),1,"")</f>
        <v>#REF!</v>
      </c>
      <c r="U965" s="8" t="e">
        <f>IF((AND(R965&lt;&gt;"",W965&lt;&gt;1,K:K="stroke",M:M="negative",#REF!=#REF!)),IF(W965&lt;&gt;0,"",1),"")</f>
        <v>#REF!</v>
      </c>
      <c r="V965" s="8" t="e">
        <f t="shared" si="64"/>
        <v>#REF!</v>
      </c>
      <c r="W965" s="8" t="e">
        <f>IF(#REF!&lt;&gt;#REF!,COUNTIFS($K$112:$K$1378,"up",#REF!,#REF!),"")</f>
        <v>#REF!</v>
      </c>
      <c r="X965" s="8" t="e">
        <f>IF(#REF!&lt;&gt;#REF!,COUNTIFS($K$112:$K$1378,"SRS",#REF!,#REF!),"")</f>
        <v>#REF!</v>
      </c>
      <c r="Y965" s="8" t="e">
        <f>IF(R965&lt;&gt;"",IF(R965=1,"",COUNTIFS($O$112:$O$1378,"&gt;40",#REF!,#REF!)),"")</f>
        <v>#REF!</v>
      </c>
      <c r="Z965" s="39" t="s">
        <v>145</v>
      </c>
      <c r="AA965" s="39"/>
      <c r="AB965" s="39"/>
      <c r="AC965" s="39"/>
    </row>
    <row r="966" spans="1:34" x14ac:dyDescent="0.25">
      <c r="A966" s="39">
        <f t="shared" si="65"/>
        <v>66543</v>
      </c>
      <c r="B966" s="40" t="str">
        <f t="shared" si="66"/>
        <v>20182318293</v>
      </c>
      <c r="C966" s="39" t="str">
        <f t="shared" si="63"/>
        <v>201823</v>
      </c>
      <c r="D966" s="39">
        <v>2018</v>
      </c>
      <c r="E966" s="39">
        <v>2</v>
      </c>
      <c r="F966" s="39">
        <v>3</v>
      </c>
      <c r="G966" s="39">
        <v>18</v>
      </c>
      <c r="H966" s="39">
        <v>29</v>
      </c>
      <c r="I966" s="39">
        <v>3</v>
      </c>
      <c r="J966" s="39">
        <v>243</v>
      </c>
      <c r="K966" s="39" t="s">
        <v>29</v>
      </c>
      <c r="L966" s="39" t="e">
        <f>IF(#REF!=#REF!,IF(K966="Stroke",IF(K967="Stroke",IF((J967-J966)&lt;0,1000+J967-J966,J967-J966),""),""),"")</f>
        <v>#REF!</v>
      </c>
      <c r="M966" s="39" t="s">
        <v>21</v>
      </c>
      <c r="N966" s="39" t="s">
        <v>27</v>
      </c>
      <c r="O966" s="39">
        <v>0</v>
      </c>
      <c r="P966" s="8" t="e">
        <f>IF(#REF!=#REF!,IF(K966="Stroke",IF(K967="Stroke",IF(#REF!=#REF!,IF(Q966=Q967,IF((J967-J966)&lt;0,1000+J967-J966-O966,J967-J966-O966),""),""),""),""),"")</f>
        <v>#REF!</v>
      </c>
      <c r="Q966" s="39">
        <v>1</v>
      </c>
      <c r="R966" s="8" t="e">
        <f>IF(#REF!&lt;&gt;#REF!,COUNTIFS($K$112:$K$1378,$K$112,#REF!,#REF!),"")</f>
        <v>#REF!</v>
      </c>
      <c r="S966" s="8" t="e">
        <f>IF(AND(#REF!&lt;&gt;#REF!,#REF!=#REF!,M966="positive",M967="negative"),1,"")</f>
        <v>#REF!</v>
      </c>
      <c r="T966" s="8" t="e">
        <f>IF(AND(#REF!=#REF!,K:K="stroke",M:M="positive",S966&lt;&gt;"1"),1,"")</f>
        <v>#REF!</v>
      </c>
      <c r="U966" s="8" t="e">
        <f>IF((AND(R966&lt;&gt;"",W966&lt;&gt;1,K:K="stroke",M:M="negative",#REF!=#REF!)),IF(W966&lt;&gt;0,"",1),"")</f>
        <v>#REF!</v>
      </c>
      <c r="V966" s="8" t="e">
        <f t="shared" si="64"/>
        <v>#REF!</v>
      </c>
      <c r="W966" s="8" t="e">
        <f>IF(#REF!&lt;&gt;#REF!,COUNTIFS($K$112:$K$1378,"up",#REF!,#REF!),"")</f>
        <v>#REF!</v>
      </c>
      <c r="X966" s="8" t="e">
        <f>IF(#REF!&lt;&gt;#REF!,COUNTIFS($K$112:$K$1378,"SRS",#REF!,#REF!),"")</f>
        <v>#REF!</v>
      </c>
      <c r="Y966" s="8" t="e">
        <f>IF(R966&lt;&gt;"",IF(R966=1,"",COUNTIFS($O$112:$O$1378,"&gt;40",#REF!,#REF!)),"")</f>
        <v>#REF!</v>
      </c>
      <c r="Z966" s="39" t="s">
        <v>141</v>
      </c>
      <c r="AA966" s="39"/>
      <c r="AB966" s="39"/>
      <c r="AC966" s="39"/>
    </row>
    <row r="967" spans="1:34" s="7" customFormat="1" x14ac:dyDescent="0.25">
      <c r="A967" s="39">
        <f t="shared" si="65"/>
        <v>66543</v>
      </c>
      <c r="B967" s="40" t="str">
        <f t="shared" si="66"/>
        <v>20182318293</v>
      </c>
      <c r="C967" s="39" t="str">
        <f t="shared" si="63"/>
        <v>201823</v>
      </c>
      <c r="D967" s="39">
        <v>2018</v>
      </c>
      <c r="E967" s="39">
        <v>2</v>
      </c>
      <c r="F967" s="39">
        <v>3</v>
      </c>
      <c r="G967" s="39">
        <v>18</v>
      </c>
      <c r="H967" s="39">
        <v>29</v>
      </c>
      <c r="I967" s="39">
        <v>3</v>
      </c>
      <c r="J967" s="39">
        <v>260</v>
      </c>
      <c r="K967" s="39" t="s">
        <v>29</v>
      </c>
      <c r="L967" s="39" t="e">
        <f>IF(#REF!=#REF!,IF(K967="Stroke",IF(K968="Stroke",IF((J968-J967)&lt;0,1000+J968-J967,J968-J967),""),""),"")</f>
        <v>#REF!</v>
      </c>
      <c r="M967" s="39" t="s">
        <v>21</v>
      </c>
      <c r="N967" s="39" t="s">
        <v>27</v>
      </c>
      <c r="O967" s="39">
        <v>0</v>
      </c>
      <c r="P967" s="8" t="e">
        <f>IF(#REF!=#REF!,IF(K967="Stroke",IF(K968="Stroke",IF(#REF!=#REF!,IF(Q967=Q968,IF((J968-J967)&lt;0,1000+J968-J967-O967,J968-J967-O967),""),""),""),""),"")</f>
        <v>#REF!</v>
      </c>
      <c r="Q967" s="39">
        <v>1</v>
      </c>
      <c r="R967" s="8" t="e">
        <f>IF(#REF!&lt;&gt;#REF!,COUNTIFS($K$112:$K$1378,$K$112,#REF!,#REF!),"")</f>
        <v>#REF!</v>
      </c>
      <c r="S967" s="8" t="e">
        <f>IF(AND(#REF!&lt;&gt;#REF!,#REF!=#REF!,M967="positive",M968="negative"),1,"")</f>
        <v>#REF!</v>
      </c>
      <c r="T967" s="8" t="e">
        <f>IF(AND(#REF!=#REF!,K:K="stroke",M:M="positive",S967&lt;&gt;"1"),1,"")</f>
        <v>#REF!</v>
      </c>
      <c r="U967" s="8" t="e">
        <f>IF((AND(R967&lt;&gt;"",W967&lt;&gt;1,K:K="stroke",M:M="negative",#REF!=#REF!)),IF(W967&lt;&gt;0,"",1),"")</f>
        <v>#REF!</v>
      </c>
      <c r="V967" s="8" t="e">
        <f t="shared" si="64"/>
        <v>#REF!</v>
      </c>
      <c r="W967" s="8" t="e">
        <f>IF(#REF!&lt;&gt;#REF!,COUNTIFS($K$112:$K$1378,"up",#REF!,#REF!),"")</f>
        <v>#REF!</v>
      </c>
      <c r="X967" s="8" t="e">
        <f>IF(#REF!&lt;&gt;#REF!,COUNTIFS($K$112:$K$1378,"SRS",#REF!,#REF!),"")</f>
        <v>#REF!</v>
      </c>
      <c r="Y967" s="8" t="e">
        <f>IF(R967&lt;&gt;"",IF(R967=1,"",COUNTIFS($O$112:$O$1378,"&gt;40",#REF!,#REF!)),"")</f>
        <v>#REF!</v>
      </c>
      <c r="Z967" s="39" t="s">
        <v>141</v>
      </c>
      <c r="AA967" s="39"/>
      <c r="AB967" s="39"/>
      <c r="AC967" s="39"/>
      <c r="AD967" s="4"/>
      <c r="AE967" s="4"/>
      <c r="AF967" s="4"/>
      <c r="AG967" s="4"/>
      <c r="AH967" s="4"/>
    </row>
    <row r="968" spans="1:34" x14ac:dyDescent="0.25">
      <c r="A968" s="13">
        <f t="shared" si="65"/>
        <v>67491</v>
      </c>
      <c r="B968" s="38" t="str">
        <f t="shared" si="66"/>
        <v>201823184451</v>
      </c>
      <c r="C968" s="13" t="str">
        <f t="shared" si="63"/>
        <v>201823</v>
      </c>
      <c r="D968" s="13">
        <v>2018</v>
      </c>
      <c r="E968" s="13">
        <v>2</v>
      </c>
      <c r="F968" s="13">
        <v>3</v>
      </c>
      <c r="G968" s="13">
        <v>18</v>
      </c>
      <c r="H968" s="13">
        <v>44</v>
      </c>
      <c r="I968" s="13">
        <v>51</v>
      </c>
      <c r="J968" s="13">
        <v>678</v>
      </c>
      <c r="K968" s="13" t="s">
        <v>37</v>
      </c>
      <c r="L968" s="13" t="e">
        <f>IF(#REF!=#REF!,IF(K968="Stroke",IF(K969="Stroke",IF((J969-J968)&lt;0,1000+J969-J968,J969-J968),""),""),"")</f>
        <v>#REF!</v>
      </c>
      <c r="M968" s="13" t="s">
        <v>21</v>
      </c>
      <c r="N968" s="13" t="s">
        <v>27</v>
      </c>
      <c r="O968" s="13">
        <v>14</v>
      </c>
      <c r="P968" s="7" t="e">
        <f>IF(#REF!=#REF!,IF(K968="Stroke",IF(K969="Stroke",IF(#REF!=#REF!,IF(Q968=Q969,IF((J969-J968)&lt;0,1000+J969-J968-O968,J969-J968-O968),""),""),""),""),"")</f>
        <v>#REF!</v>
      </c>
      <c r="Q968" s="13">
        <v>1</v>
      </c>
      <c r="R968" s="7" t="e">
        <f>IF(#REF!&lt;&gt;#REF!,COUNTIFS($K$112:$K$1378,$K$112,#REF!,#REF!),"")</f>
        <v>#REF!</v>
      </c>
      <c r="S968" s="7" t="e">
        <f>IF(AND(#REF!&lt;&gt;#REF!,#REF!=#REF!,M968="positive",M969="negative"),1,"")</f>
        <v>#REF!</v>
      </c>
      <c r="T968" s="7" t="e">
        <f>IF(AND(#REF!=#REF!,K:K="stroke",M:M="positive",S968&lt;&gt;"1"),1,"")</f>
        <v>#REF!</v>
      </c>
      <c r="U968" s="7" t="e">
        <f>IF((AND(R968&lt;&gt;"",W968&lt;&gt;1,K:K="stroke",M:M="negative",#REF!=#REF!)),IF(W968&lt;&gt;0,"",1),"")</f>
        <v>#REF!</v>
      </c>
      <c r="V968" s="7" t="e">
        <f t="shared" si="64"/>
        <v>#REF!</v>
      </c>
      <c r="W968" s="7" t="e">
        <f>IF(#REF!&lt;&gt;#REF!,COUNTIFS($K$112:$K$1378,"up",#REF!,#REF!),"")</f>
        <v>#REF!</v>
      </c>
      <c r="X968" s="7" t="e">
        <f>IF(#REF!&lt;&gt;#REF!,COUNTIFS($K$112:$K$1378,"SRS",#REF!,#REF!),"")</f>
        <v>#REF!</v>
      </c>
      <c r="Y968" s="7" t="e">
        <f>IF(R968&lt;&gt;"",IF(R968=1,"",COUNTIFS($O$112:$O$1378,"&gt;40",#REF!,#REF!)),"")</f>
        <v>#REF!</v>
      </c>
      <c r="Z968" s="13" t="s">
        <v>146</v>
      </c>
      <c r="AA968" s="13"/>
      <c r="AB968" s="13"/>
      <c r="AC968" s="13"/>
      <c r="AD968" s="7"/>
      <c r="AE968" s="7"/>
      <c r="AF968" s="7"/>
      <c r="AG968" s="7"/>
      <c r="AH968" s="7"/>
    </row>
    <row r="969" spans="1:34" x14ac:dyDescent="0.25">
      <c r="A969" s="39">
        <f t="shared" si="65"/>
        <v>67491</v>
      </c>
      <c r="B969" s="40" t="str">
        <f t="shared" si="66"/>
        <v>201823184451</v>
      </c>
      <c r="C969" s="39" t="str">
        <f t="shared" si="63"/>
        <v>201823</v>
      </c>
      <c r="D969" s="39">
        <v>2018</v>
      </c>
      <c r="E969" s="39">
        <v>2</v>
      </c>
      <c r="F969" s="39">
        <v>3</v>
      </c>
      <c r="G969" s="39">
        <v>18</v>
      </c>
      <c r="H969" s="39">
        <v>44</v>
      </c>
      <c r="I969" s="39">
        <v>51</v>
      </c>
      <c r="J969" s="39">
        <v>716</v>
      </c>
      <c r="K969" s="39" t="s">
        <v>37</v>
      </c>
      <c r="L969" s="39" t="e">
        <f>IF(#REF!=#REF!,IF(K969="Stroke",IF(K970="Stroke",IF((J970-J969)&lt;0,1000+J970-J969,J970-J969),""),""),"")</f>
        <v>#REF!</v>
      </c>
      <c r="M969" s="39" t="s">
        <v>21</v>
      </c>
      <c r="N969" s="39" t="s">
        <v>27</v>
      </c>
      <c r="O969" s="39">
        <v>5</v>
      </c>
      <c r="P969" s="8" t="e">
        <f>IF(#REF!=#REF!,IF(K969="Stroke",IF(K970="Stroke",IF(#REF!=#REF!,IF(Q969=Q970,IF((J970-J969)&lt;0,1000+J970-J969-O969,J970-J969-O969),""),""),""),""),"")</f>
        <v>#REF!</v>
      </c>
      <c r="Q969" s="39">
        <v>1</v>
      </c>
      <c r="R969" s="8" t="e">
        <f>IF(#REF!&lt;&gt;#REF!,COUNTIFS($K$112:$K$1378,$K$112,#REF!,#REF!),"")</f>
        <v>#REF!</v>
      </c>
      <c r="S969" s="8" t="e">
        <f>IF(AND(#REF!&lt;&gt;#REF!,#REF!=#REF!,M969="positive",M970="negative"),1,"")</f>
        <v>#REF!</v>
      </c>
      <c r="T969" s="8" t="e">
        <f>IF(AND(#REF!=#REF!,K:K="stroke",M:M="positive",S969&lt;&gt;"1"),1,"")</f>
        <v>#REF!</v>
      </c>
      <c r="U969" s="8" t="e">
        <f>IF((AND(R969&lt;&gt;"",W969&lt;&gt;1,K:K="stroke",M:M="negative",#REF!=#REF!)),IF(W969&lt;&gt;0,"",1),"")</f>
        <v>#REF!</v>
      </c>
      <c r="V969" s="8" t="e">
        <f t="shared" si="64"/>
        <v>#REF!</v>
      </c>
      <c r="W969" s="8" t="e">
        <f>IF(#REF!&lt;&gt;#REF!,COUNTIFS($K$112:$K$1378,"up",#REF!,#REF!),"")</f>
        <v>#REF!</v>
      </c>
      <c r="X969" s="8" t="e">
        <f>IF(#REF!&lt;&gt;#REF!,COUNTIFS($K$112:$K$1378,"SRS",#REF!,#REF!),"")</f>
        <v>#REF!</v>
      </c>
      <c r="Y969" s="8" t="e">
        <f>IF(R969&lt;&gt;"",IF(R969=1,"",COUNTIFS($O$112:$O$1378,"&gt;40",#REF!,#REF!)),"")</f>
        <v>#REF!</v>
      </c>
      <c r="Z969" s="39" t="s">
        <v>147</v>
      </c>
      <c r="AA969" s="39"/>
      <c r="AB969" s="39"/>
      <c r="AC969" s="39"/>
    </row>
    <row r="970" spans="1:34" x14ac:dyDescent="0.25">
      <c r="A970" s="39">
        <f t="shared" si="65"/>
        <v>67491</v>
      </c>
      <c r="B970" s="40" t="str">
        <f t="shared" si="66"/>
        <v>201823184451</v>
      </c>
      <c r="C970" s="39" t="str">
        <f t="shared" si="63"/>
        <v>201823</v>
      </c>
      <c r="D970" s="39">
        <v>2018</v>
      </c>
      <c r="E970" s="39">
        <v>2</v>
      </c>
      <c r="F970" s="39">
        <v>3</v>
      </c>
      <c r="G970" s="39">
        <v>18</v>
      </c>
      <c r="H970" s="39">
        <v>44</v>
      </c>
      <c r="I970" s="39">
        <v>51</v>
      </c>
      <c r="J970" s="39">
        <v>744</v>
      </c>
      <c r="K970" s="39" t="s">
        <v>37</v>
      </c>
      <c r="L970" s="39" t="e">
        <f>IF(#REF!=#REF!,IF(K970="Stroke",IF(K971="Stroke",IF((J971-J970)&lt;0,1000+J971-J970,J971-J970),""),""),"")</f>
        <v>#REF!</v>
      </c>
      <c r="M970" s="39" t="s">
        <v>21</v>
      </c>
      <c r="N970" s="39" t="s">
        <v>27</v>
      </c>
      <c r="O970" s="39">
        <v>10</v>
      </c>
      <c r="P970" s="8" t="e">
        <f>IF(#REF!=#REF!,IF(K970="Stroke",IF(K971="Stroke",IF(#REF!=#REF!,IF(Q970=Q971,IF((J971-J970)&lt;0,1000+J971-J970-O970,J971-J970-O970),""),""),""),""),"")</f>
        <v>#REF!</v>
      </c>
      <c r="Q970" s="39">
        <v>1</v>
      </c>
      <c r="R970" s="8" t="e">
        <f>IF(#REF!&lt;&gt;#REF!,COUNTIFS($K$112:$K$1378,$K$112,#REF!,#REF!),"")</f>
        <v>#REF!</v>
      </c>
      <c r="S970" s="8" t="e">
        <f>IF(AND(#REF!&lt;&gt;#REF!,#REF!=#REF!,M970="positive",M971="negative"),1,"")</f>
        <v>#REF!</v>
      </c>
      <c r="T970" s="8" t="e">
        <f>IF(AND(#REF!=#REF!,K:K="stroke",M:M="positive",S970&lt;&gt;"1"),1,"")</f>
        <v>#REF!</v>
      </c>
      <c r="U970" s="8" t="e">
        <f>IF((AND(R970&lt;&gt;"",W970&lt;&gt;1,K:K="stroke",M:M="negative",#REF!=#REF!)),IF(W970&lt;&gt;0,"",1),"")</f>
        <v>#REF!</v>
      </c>
      <c r="V970" s="8" t="e">
        <f t="shared" si="64"/>
        <v>#REF!</v>
      </c>
      <c r="W970" s="8" t="e">
        <f>IF(#REF!&lt;&gt;#REF!,COUNTIFS($K$112:$K$1378,"up",#REF!,#REF!),"")</f>
        <v>#REF!</v>
      </c>
      <c r="X970" s="8" t="e">
        <f>IF(#REF!&lt;&gt;#REF!,COUNTIFS($K$112:$K$1378,"SRS",#REF!,#REF!),"")</f>
        <v>#REF!</v>
      </c>
      <c r="Y970" s="8" t="e">
        <f>IF(R970&lt;&gt;"",IF(R970=1,"",COUNTIFS($O$112:$O$1378,"&gt;40",#REF!,#REF!)),"")</f>
        <v>#REF!</v>
      </c>
      <c r="Z970" s="39" t="s">
        <v>147</v>
      </c>
      <c r="AA970" s="39"/>
      <c r="AB970" s="39"/>
      <c r="AC970" s="39"/>
    </row>
    <row r="971" spans="1:34" x14ac:dyDescent="0.25">
      <c r="A971" s="39">
        <f t="shared" si="65"/>
        <v>67491</v>
      </c>
      <c r="B971" s="40" t="str">
        <f t="shared" si="66"/>
        <v>201823184451</v>
      </c>
      <c r="C971" s="39" t="str">
        <f t="shared" si="63"/>
        <v>201823</v>
      </c>
      <c r="D971" s="39">
        <v>2018</v>
      </c>
      <c r="E971" s="39">
        <v>2</v>
      </c>
      <c r="F971" s="39">
        <v>3</v>
      </c>
      <c r="G971" s="39">
        <v>18</v>
      </c>
      <c r="H971" s="39">
        <v>44</v>
      </c>
      <c r="I971" s="39">
        <v>51</v>
      </c>
      <c r="J971" s="39">
        <v>766</v>
      </c>
      <c r="K971" s="39" t="s">
        <v>37</v>
      </c>
      <c r="L971" s="39" t="e">
        <f>IF(#REF!=#REF!,IF(K971="Stroke",IF(K972="Stroke",IF((J972-J971)&lt;0,1000+J972-J971,J972-J971),""),""),"")</f>
        <v>#REF!</v>
      </c>
      <c r="M971" s="39" t="s">
        <v>21</v>
      </c>
      <c r="N971" s="39" t="s">
        <v>27</v>
      </c>
      <c r="O971" s="39">
        <v>100</v>
      </c>
      <c r="P971" s="8" t="e">
        <f>IF(#REF!=#REF!,IF(K971="Stroke",IF(K972="Stroke",IF(#REF!=#REF!,IF(Q971=Q972,IF((J972-J971)&lt;0,1000+J972-J971-O971,J972-J971-O971),""),""),""),""),"")</f>
        <v>#REF!</v>
      </c>
      <c r="Q971" s="39">
        <v>1</v>
      </c>
      <c r="R971" s="8" t="e">
        <f>IF(#REF!&lt;&gt;#REF!,COUNTIFS($K$112:$K$1378,$K$112,#REF!,#REF!),"")</f>
        <v>#REF!</v>
      </c>
      <c r="S971" s="8" t="e">
        <f>IF(AND(#REF!&lt;&gt;#REF!,#REF!=#REF!,M971="positive",M972="negative"),1,"")</f>
        <v>#REF!</v>
      </c>
      <c r="T971" s="8" t="e">
        <f>IF(AND(#REF!=#REF!,K:K="stroke",M:M="positive",S971&lt;&gt;"1"),1,"")</f>
        <v>#REF!</v>
      </c>
      <c r="U971" s="8" t="e">
        <f>IF((AND(R971&lt;&gt;"",W971&lt;&gt;1,K:K="stroke",M:M="negative",#REF!=#REF!)),IF(W971&lt;&gt;0,"",1),"")</f>
        <v>#REF!</v>
      </c>
      <c r="V971" s="8" t="e">
        <f t="shared" si="64"/>
        <v>#REF!</v>
      </c>
      <c r="W971" s="8" t="e">
        <f>IF(#REF!&lt;&gt;#REF!,COUNTIFS($K$112:$K$1378,"up",#REF!,#REF!),"")</f>
        <v>#REF!</v>
      </c>
      <c r="X971" s="8" t="e">
        <f>IF(#REF!&lt;&gt;#REF!,COUNTIFS($K$112:$K$1378,"SRS",#REF!,#REF!),"")</f>
        <v>#REF!</v>
      </c>
      <c r="Y971" s="8" t="e">
        <f>IF(R971&lt;&gt;"",IF(R971=1,"",COUNTIFS($O$112:$O$1378,"&gt;40",#REF!,#REF!)),"")</f>
        <v>#REF!</v>
      </c>
      <c r="Z971" s="39" t="s">
        <v>147</v>
      </c>
      <c r="AA971" s="39"/>
      <c r="AB971" s="39"/>
      <c r="AC971" s="39"/>
    </row>
    <row r="972" spans="1:34" x14ac:dyDescent="0.25">
      <c r="A972" s="39">
        <f t="shared" si="65"/>
        <v>67491</v>
      </c>
      <c r="B972" s="40" t="str">
        <f t="shared" si="66"/>
        <v>201823184451</v>
      </c>
      <c r="C972" s="39" t="str">
        <f t="shared" si="63"/>
        <v>201823</v>
      </c>
      <c r="D972" s="39">
        <v>2018</v>
      </c>
      <c r="E972" s="39">
        <v>2</v>
      </c>
      <c r="F972" s="39">
        <v>3</v>
      </c>
      <c r="G972" s="39">
        <v>18</v>
      </c>
      <c r="H972" s="39">
        <v>44</v>
      </c>
      <c r="I972" s="39">
        <v>51</v>
      </c>
      <c r="J972" s="39">
        <v>768</v>
      </c>
      <c r="K972" s="39" t="s">
        <v>29</v>
      </c>
      <c r="L972" s="39" t="e">
        <f>IF(#REF!=#REF!,IF(K972="Stroke",IF(K973="Stroke",IF((J973-J972)&lt;0,1000+J973-J972,J973-J972),""),""),"")</f>
        <v>#REF!</v>
      </c>
      <c r="M972" s="39" t="s">
        <v>21</v>
      </c>
      <c r="N972" s="39" t="s">
        <v>27</v>
      </c>
      <c r="O972" s="39">
        <v>0</v>
      </c>
      <c r="P972" s="8" t="e">
        <f>IF(#REF!=#REF!,IF(K972="Stroke",IF(K973="Stroke",IF(#REF!=#REF!,IF(Q972=Q973,IF((J973-J972)&lt;0,1000+J973-J972-O972,J973-J972-O972),""),""),""),""),"")</f>
        <v>#REF!</v>
      </c>
      <c r="Q972" s="39">
        <v>1</v>
      </c>
      <c r="R972" s="8" t="e">
        <f>IF(#REF!&lt;&gt;#REF!,COUNTIFS($K$112:$K$1378,$K$112,#REF!,#REF!),"")</f>
        <v>#REF!</v>
      </c>
      <c r="S972" s="8" t="e">
        <f>IF(AND(#REF!&lt;&gt;#REF!,#REF!=#REF!,M972="positive",M973="negative"),1,"")</f>
        <v>#REF!</v>
      </c>
      <c r="T972" s="8" t="e">
        <f>IF(AND(#REF!=#REF!,K:K="stroke",M:M="positive",S972&lt;&gt;"1"),1,"")</f>
        <v>#REF!</v>
      </c>
      <c r="U972" s="8" t="e">
        <f>IF((AND(R972&lt;&gt;"",W972&lt;&gt;1,K:K="stroke",M:M="negative",#REF!=#REF!)),IF(W972&lt;&gt;0,"",1),"")</f>
        <v>#REF!</v>
      </c>
      <c r="V972" s="8" t="e">
        <f t="shared" si="64"/>
        <v>#REF!</v>
      </c>
      <c r="W972" s="8" t="e">
        <f>IF(#REF!&lt;&gt;#REF!,COUNTIFS($K$112:$K$1378,"up",#REF!,#REF!),"")</f>
        <v>#REF!</v>
      </c>
      <c r="X972" s="8" t="e">
        <f>IF(#REF!&lt;&gt;#REF!,COUNTIFS($K$112:$K$1378,"SRS",#REF!,#REF!),"")</f>
        <v>#REF!</v>
      </c>
      <c r="Y972" s="8" t="e">
        <f>IF(R972&lt;&gt;"",IF(R972=1,"",COUNTIFS($O$112:$O$1378,"&gt;40",#REF!,#REF!)),"")</f>
        <v>#REF!</v>
      </c>
      <c r="Z972" s="39" t="s">
        <v>141</v>
      </c>
      <c r="AA972" s="39"/>
      <c r="AB972" s="39"/>
      <c r="AC972" s="39"/>
    </row>
    <row r="973" spans="1:34" s="7" customFormat="1" x14ac:dyDescent="0.25">
      <c r="A973" s="39">
        <f t="shared" si="65"/>
        <v>67491</v>
      </c>
      <c r="B973" s="40" t="str">
        <f t="shared" si="66"/>
        <v>201823184451</v>
      </c>
      <c r="C973" s="39" t="str">
        <f t="shared" si="63"/>
        <v>201823</v>
      </c>
      <c r="D973" s="39">
        <v>2018</v>
      </c>
      <c r="E973" s="39">
        <v>2</v>
      </c>
      <c r="F973" s="39">
        <v>3</v>
      </c>
      <c r="G973" s="39">
        <v>18</v>
      </c>
      <c r="H973" s="39">
        <v>44</v>
      </c>
      <c r="I973" s="39">
        <v>51</v>
      </c>
      <c r="J973" s="39">
        <v>881</v>
      </c>
      <c r="K973" s="39" t="s">
        <v>37</v>
      </c>
      <c r="L973" s="39" t="e">
        <f>IF(#REF!=#REF!,IF(K973="Stroke",IF(K974="Stroke",IF((J974-J973)&lt;0,1000+J974-J973,J974-J973),""),""),"")</f>
        <v>#REF!</v>
      </c>
      <c r="M973" s="39" t="s">
        <v>21</v>
      </c>
      <c r="N973" s="39" t="s">
        <v>27</v>
      </c>
      <c r="O973" s="39">
        <v>13</v>
      </c>
      <c r="P973" s="8" t="e">
        <f>IF(#REF!=#REF!,IF(K973="Stroke",IF(K974="Stroke",IF(#REF!=#REF!,IF(Q973=Q974,IF((J974-J973)&lt;0,1000+J974-J973-O973,J974-J973-O973),""),""),""),""),"")</f>
        <v>#REF!</v>
      </c>
      <c r="Q973" s="39">
        <v>1</v>
      </c>
      <c r="R973" s="8" t="e">
        <f>IF(#REF!&lt;&gt;#REF!,COUNTIFS($K$112:$K$1378,$K$112,#REF!,#REF!),"")</f>
        <v>#REF!</v>
      </c>
      <c r="S973" s="8" t="e">
        <f>IF(AND(#REF!&lt;&gt;#REF!,#REF!=#REF!,M973="positive",M974="negative"),1,"")</f>
        <v>#REF!</v>
      </c>
      <c r="T973" s="8" t="e">
        <f>IF(AND(#REF!=#REF!,K:K="stroke",M:M="positive",S973&lt;&gt;"1"),1,"")</f>
        <v>#REF!</v>
      </c>
      <c r="U973" s="8" t="e">
        <f>IF((AND(R973&lt;&gt;"",W973&lt;&gt;1,K:K="stroke",M:M="negative",#REF!=#REF!)),IF(W973&lt;&gt;0,"",1),"")</f>
        <v>#REF!</v>
      </c>
      <c r="V973" s="8" t="e">
        <f t="shared" si="64"/>
        <v>#REF!</v>
      </c>
      <c r="W973" s="8" t="e">
        <f>IF(#REF!&lt;&gt;#REF!,COUNTIFS($K$112:$K$1378,"up",#REF!,#REF!),"")</f>
        <v>#REF!</v>
      </c>
      <c r="X973" s="8" t="e">
        <f>IF(#REF!&lt;&gt;#REF!,COUNTIFS($K$112:$K$1378,"SRS",#REF!,#REF!),"")</f>
        <v>#REF!</v>
      </c>
      <c r="Y973" s="8" t="e">
        <f>IF(R973&lt;&gt;"",IF(R973=1,"",COUNTIFS($O$112:$O$1378,"&gt;40",#REF!,#REF!)),"")</f>
        <v>#REF!</v>
      </c>
      <c r="Z973" s="39" t="s">
        <v>147</v>
      </c>
      <c r="AA973" s="39"/>
      <c r="AB973" s="39"/>
      <c r="AC973" s="39"/>
      <c r="AD973" s="4"/>
      <c r="AE973" s="4"/>
      <c r="AF973" s="4"/>
      <c r="AG973" s="4"/>
      <c r="AH973" s="4"/>
    </row>
    <row r="974" spans="1:34" x14ac:dyDescent="0.25">
      <c r="A974" s="13">
        <f t="shared" si="65"/>
        <v>50645</v>
      </c>
      <c r="B974" s="38" t="str">
        <f t="shared" si="66"/>
        <v>2018261445</v>
      </c>
      <c r="C974" s="13" t="str">
        <f t="shared" si="63"/>
        <v>201826</v>
      </c>
      <c r="D974" s="13">
        <v>2018</v>
      </c>
      <c r="E974" s="13">
        <v>2</v>
      </c>
      <c r="F974" s="13">
        <v>6</v>
      </c>
      <c r="G974" s="13">
        <v>14</v>
      </c>
      <c r="H974" s="13">
        <v>4</v>
      </c>
      <c r="I974" s="13">
        <v>5</v>
      </c>
      <c r="J974" s="13">
        <v>74</v>
      </c>
      <c r="K974" s="13" t="s">
        <v>37</v>
      </c>
      <c r="L974" s="13" t="e">
        <f>IF(#REF!=#REF!,IF(K974="Stroke",IF(K975="Stroke",IF((J975-J974)&lt;0,1000+J975-J974,J975-J974),""),""),"")</f>
        <v>#REF!</v>
      </c>
      <c r="M974" s="13" t="s">
        <v>21</v>
      </c>
      <c r="N974" s="13" t="s">
        <v>27</v>
      </c>
      <c r="O974" s="13">
        <v>9</v>
      </c>
      <c r="P974" s="7" t="e">
        <f>IF(#REF!=#REF!,IF(K974="Stroke",IF(K975="Stroke",IF(#REF!=#REF!,IF(Q974=Q975,IF((J975-J974)&lt;0,1000+J975-J974-O974,J975-J974-O974),""),""),""),""),"")</f>
        <v>#REF!</v>
      </c>
      <c r="Q974" s="13">
        <v>1</v>
      </c>
      <c r="R974" s="7" t="e">
        <f>IF(#REF!&lt;&gt;#REF!,COUNTIFS($K$112:$K$1378,$K$112,#REF!,#REF!),"")</f>
        <v>#REF!</v>
      </c>
      <c r="S974" s="7" t="e">
        <f>IF(AND(#REF!&lt;&gt;#REF!,#REF!=#REF!,M974="positive",M975="negative"),1,"")</f>
        <v>#REF!</v>
      </c>
      <c r="T974" s="7" t="e">
        <f>IF(AND(#REF!=#REF!,K:K="stroke",M:M="positive",S974&lt;&gt;"1"),1,"")</f>
        <v>#REF!</v>
      </c>
      <c r="U974" s="7" t="e">
        <f>IF((AND(R974&lt;&gt;"",W974&lt;&gt;1,K:K="stroke",M:M="negative",#REF!=#REF!)),IF(W974&lt;&gt;0,"",1),"")</f>
        <v>#REF!</v>
      </c>
      <c r="V974" s="7" t="e">
        <f t="shared" si="64"/>
        <v>#REF!</v>
      </c>
      <c r="W974" s="7" t="e">
        <f>IF(#REF!&lt;&gt;#REF!,COUNTIFS($K$112:$K$1378,"up",#REF!,#REF!),"")</f>
        <v>#REF!</v>
      </c>
      <c r="X974" s="7" t="e">
        <f>IF(#REF!&lt;&gt;#REF!,COUNTIFS($K$112:$K$1378,"SRS",#REF!,#REF!),"")</f>
        <v>#REF!</v>
      </c>
      <c r="Y974" s="7" t="e">
        <f>IF(R974&lt;&gt;"",IF(R974=1,"",COUNTIFS($O$112:$O$1378,"&gt;40",#REF!,#REF!)),"")</f>
        <v>#REF!</v>
      </c>
      <c r="Z974" s="13" t="s">
        <v>148</v>
      </c>
      <c r="AA974" s="13"/>
      <c r="AB974" s="13"/>
      <c r="AC974" s="13"/>
      <c r="AD974" s="7"/>
      <c r="AE974" s="7"/>
      <c r="AF974" s="7"/>
      <c r="AG974" s="7"/>
      <c r="AH974" s="7"/>
    </row>
    <row r="975" spans="1:34" x14ac:dyDescent="0.25">
      <c r="A975" s="39">
        <f t="shared" si="65"/>
        <v>50645</v>
      </c>
      <c r="B975" s="40" t="str">
        <f t="shared" si="66"/>
        <v>2018261445</v>
      </c>
      <c r="C975" s="39" t="str">
        <f t="shared" si="63"/>
        <v>201826</v>
      </c>
      <c r="D975" s="39">
        <v>2018</v>
      </c>
      <c r="E975" s="39">
        <v>2</v>
      </c>
      <c r="F975" s="39">
        <v>6</v>
      </c>
      <c r="G975" s="39">
        <v>14</v>
      </c>
      <c r="H975" s="39">
        <v>4</v>
      </c>
      <c r="I975" s="39">
        <v>5</v>
      </c>
      <c r="J975" s="39">
        <v>89</v>
      </c>
      <c r="K975" s="39" t="s">
        <v>37</v>
      </c>
      <c r="L975" s="39" t="e">
        <f>IF(#REF!=#REF!,IF(K975="Stroke",IF(K976="Stroke",IF((J976-J975)&lt;0,1000+J976-J975,J976-J975),""),""),"")</f>
        <v>#REF!</v>
      </c>
      <c r="M975" s="39" t="s">
        <v>21</v>
      </c>
      <c r="N975" s="39" t="s">
        <v>27</v>
      </c>
      <c r="O975" s="39">
        <v>10</v>
      </c>
      <c r="P975" s="8" t="e">
        <f>IF(#REF!=#REF!,IF(K975="Stroke",IF(K976="Stroke",IF(#REF!=#REF!,IF(Q975=Q976,IF((J976-J975)&lt;0,1000+J976-J975-O975,J976-J975-O975),""),""),""),""),"")</f>
        <v>#REF!</v>
      </c>
      <c r="Q975" s="39">
        <v>1</v>
      </c>
      <c r="R975" s="8" t="e">
        <f>IF(#REF!&lt;&gt;#REF!,COUNTIFS($K$112:$K$1378,$K$112,#REF!,#REF!),"")</f>
        <v>#REF!</v>
      </c>
      <c r="S975" s="8" t="e">
        <f>IF(AND(#REF!&lt;&gt;#REF!,#REF!=#REF!,M975="positive",M976="negative"),1,"")</f>
        <v>#REF!</v>
      </c>
      <c r="T975" s="8" t="e">
        <f>IF(AND(#REF!=#REF!,K:K="stroke",M:M="positive",S975&lt;&gt;"1"),1,"")</f>
        <v>#REF!</v>
      </c>
      <c r="U975" s="8" t="e">
        <f>IF((AND(R975&lt;&gt;"",W975&lt;&gt;1,K:K="stroke",M:M="negative",#REF!=#REF!)),IF(W975&lt;&gt;0,"",1),"")</f>
        <v>#REF!</v>
      </c>
      <c r="V975" s="8" t="e">
        <f t="shared" si="64"/>
        <v>#REF!</v>
      </c>
      <c r="W975" s="8" t="e">
        <f>IF(#REF!&lt;&gt;#REF!,COUNTIFS($K$112:$K$1378,"up",#REF!,#REF!),"")</f>
        <v>#REF!</v>
      </c>
      <c r="X975" s="8" t="e">
        <f>IF(#REF!&lt;&gt;#REF!,COUNTIFS($K$112:$K$1378,"SRS",#REF!,#REF!),"")</f>
        <v>#REF!</v>
      </c>
      <c r="Y975" s="8" t="e">
        <f>IF(R975&lt;&gt;"",IF(R975=1,"",COUNTIFS($O$112:$O$1378,"&gt;40",#REF!,#REF!)),"")</f>
        <v>#REF!</v>
      </c>
      <c r="Z975" s="39" t="s">
        <v>149</v>
      </c>
      <c r="AA975" s="39"/>
      <c r="AB975" s="39"/>
      <c r="AC975" s="39"/>
    </row>
    <row r="976" spans="1:34" x14ac:dyDescent="0.25">
      <c r="A976" s="39">
        <f t="shared" si="65"/>
        <v>50645</v>
      </c>
      <c r="B976" s="40" t="str">
        <f t="shared" si="66"/>
        <v>2018261445</v>
      </c>
      <c r="C976" s="39" t="str">
        <f t="shared" si="63"/>
        <v>201826</v>
      </c>
      <c r="D976" s="39">
        <v>2018</v>
      </c>
      <c r="E976" s="39">
        <v>2</v>
      </c>
      <c r="F976" s="39">
        <v>6</v>
      </c>
      <c r="G976" s="39">
        <v>14</v>
      </c>
      <c r="H976" s="39">
        <v>4</v>
      </c>
      <c r="I976" s="39">
        <v>5</v>
      </c>
      <c r="J976" s="39">
        <v>90</v>
      </c>
      <c r="K976" s="39" t="s">
        <v>29</v>
      </c>
      <c r="L976" s="39" t="e">
        <f>IF(#REF!=#REF!,IF(K976="Stroke",IF(K977="Stroke",IF((J977-J976)&lt;0,1000+J977-J976,J977-J976),""),""),"")</f>
        <v>#REF!</v>
      </c>
      <c r="M976" s="39" t="s">
        <v>21</v>
      </c>
      <c r="N976" s="39" t="s">
        <v>27</v>
      </c>
      <c r="O976" s="39">
        <v>0</v>
      </c>
      <c r="P976" s="8" t="e">
        <f>IF(#REF!=#REF!,IF(K976="Stroke",IF(K977="Stroke",IF(#REF!=#REF!,IF(Q976=Q977,IF((J977-J976)&lt;0,1000+J977-J976-O976,J977-J976-O976),""),""),""),""),"")</f>
        <v>#REF!</v>
      </c>
      <c r="Q976" s="39">
        <v>1</v>
      </c>
      <c r="R976" s="8" t="e">
        <f>IF(#REF!&lt;&gt;#REF!,COUNTIFS($K$112:$K$1378,$K$112,#REF!,#REF!),"")</f>
        <v>#REF!</v>
      </c>
      <c r="S976" s="8" t="e">
        <f>IF(AND(#REF!&lt;&gt;#REF!,#REF!=#REF!,M976="positive",M977="negative"),1,"")</f>
        <v>#REF!</v>
      </c>
      <c r="T976" s="8" t="e">
        <f>IF(AND(#REF!=#REF!,K:K="stroke",M:M="positive",S976&lt;&gt;"1"),1,"")</f>
        <v>#REF!</v>
      </c>
      <c r="U976" s="8" t="e">
        <f>IF((AND(R976&lt;&gt;"",W976&lt;&gt;1,K:K="stroke",M:M="negative",#REF!=#REF!)),IF(W976&lt;&gt;0,"",1),"")</f>
        <v>#REF!</v>
      </c>
      <c r="V976" s="8" t="e">
        <f t="shared" si="64"/>
        <v>#REF!</v>
      </c>
      <c r="W976" s="8" t="e">
        <f>IF(#REF!&lt;&gt;#REF!,COUNTIFS($K$112:$K$1378,"up",#REF!,#REF!),"")</f>
        <v>#REF!</v>
      </c>
      <c r="X976" s="8" t="e">
        <f>IF(#REF!&lt;&gt;#REF!,COUNTIFS($K$112:$K$1378,"SRS",#REF!,#REF!),"")</f>
        <v>#REF!</v>
      </c>
      <c r="Y976" s="8" t="e">
        <f>IF(R976&lt;&gt;"",IF(R976=1,"",COUNTIFS($O$112:$O$1378,"&gt;40",#REF!,#REF!)),"")</f>
        <v>#REF!</v>
      </c>
      <c r="Z976" s="39" t="s">
        <v>141</v>
      </c>
      <c r="AA976" s="39"/>
      <c r="AB976" s="39"/>
      <c r="AC976" s="39"/>
    </row>
    <row r="977" spans="1:34" s="7" customFormat="1" x14ac:dyDescent="0.25">
      <c r="A977" s="39">
        <f t="shared" si="65"/>
        <v>50645</v>
      </c>
      <c r="B977" s="40" t="str">
        <f t="shared" si="66"/>
        <v>2018261445</v>
      </c>
      <c r="C977" s="39" t="str">
        <f t="shared" si="63"/>
        <v>201826</v>
      </c>
      <c r="D977" s="39">
        <v>2018</v>
      </c>
      <c r="E977" s="39">
        <v>2</v>
      </c>
      <c r="F977" s="39">
        <v>6</v>
      </c>
      <c r="G977" s="39">
        <v>14</v>
      </c>
      <c r="H977" s="39">
        <v>4</v>
      </c>
      <c r="I977" s="39">
        <v>5</v>
      </c>
      <c r="J977" s="39">
        <v>93</v>
      </c>
      <c r="K977" s="39" t="s">
        <v>29</v>
      </c>
      <c r="L977" s="39" t="e">
        <f>IF(#REF!=#REF!,IF(K977="Stroke",IF(K978="Stroke",IF((J978-J977)&lt;0,1000+J978-J977,J978-J977),""),""),"")</f>
        <v>#REF!</v>
      </c>
      <c r="M977" s="39" t="s">
        <v>21</v>
      </c>
      <c r="N977" s="39" t="s">
        <v>27</v>
      </c>
      <c r="O977" s="39">
        <v>0</v>
      </c>
      <c r="P977" s="8" t="e">
        <f>IF(#REF!=#REF!,IF(K977="Stroke",IF(K978="Stroke",IF(#REF!=#REF!,IF(Q977=Q978,IF((J978-J977)&lt;0,1000+J978-J977-O977,J978-J977-O977),""),""),""),""),"")</f>
        <v>#REF!</v>
      </c>
      <c r="Q977" s="39">
        <v>1</v>
      </c>
      <c r="R977" s="8" t="e">
        <f>IF(#REF!&lt;&gt;#REF!,COUNTIFS($K$112:$K$1378,$K$112,#REF!,#REF!),"")</f>
        <v>#REF!</v>
      </c>
      <c r="S977" s="8" t="e">
        <f>IF(AND(#REF!&lt;&gt;#REF!,#REF!=#REF!,M977="positive",M978="negative"),1,"")</f>
        <v>#REF!</v>
      </c>
      <c r="T977" s="8" t="e">
        <f>IF(AND(#REF!=#REF!,K:K="stroke",M:M="positive",S977&lt;&gt;"1"),1,"")</f>
        <v>#REF!</v>
      </c>
      <c r="U977" s="8" t="e">
        <f>IF((AND(R977&lt;&gt;"",W977&lt;&gt;1,K:K="stroke",M:M="negative",#REF!=#REF!)),IF(W977&lt;&gt;0,"",1),"")</f>
        <v>#REF!</v>
      </c>
      <c r="V977" s="8" t="e">
        <f t="shared" si="64"/>
        <v>#REF!</v>
      </c>
      <c r="W977" s="8" t="e">
        <f>IF(#REF!&lt;&gt;#REF!,COUNTIFS($K$112:$K$1378,"up",#REF!,#REF!),"")</f>
        <v>#REF!</v>
      </c>
      <c r="X977" s="8" t="e">
        <f>IF(#REF!&lt;&gt;#REF!,COUNTIFS($K$112:$K$1378,"SRS",#REF!,#REF!),"")</f>
        <v>#REF!</v>
      </c>
      <c r="Y977" s="8" t="e">
        <f>IF(R977&lt;&gt;"",IF(R977=1,"",COUNTIFS($O$112:$O$1378,"&gt;40",#REF!,#REF!)),"")</f>
        <v>#REF!</v>
      </c>
      <c r="Z977" s="39" t="s">
        <v>150</v>
      </c>
      <c r="AA977" s="39"/>
      <c r="AB977" s="39"/>
      <c r="AC977" s="39"/>
      <c r="AD977" s="4"/>
      <c r="AE977" s="4"/>
      <c r="AF977" s="4"/>
      <c r="AG977" s="4"/>
      <c r="AH977" s="4"/>
    </row>
    <row r="978" spans="1:34" x14ac:dyDescent="0.25">
      <c r="A978" s="13">
        <f t="shared" si="65"/>
        <v>50892</v>
      </c>
      <c r="B978" s="38" t="str">
        <f t="shared" si="66"/>
        <v>20182614812</v>
      </c>
      <c r="C978" s="13" t="str">
        <f t="shared" si="63"/>
        <v>201826</v>
      </c>
      <c r="D978" s="13">
        <v>2018</v>
      </c>
      <c r="E978" s="13">
        <v>2</v>
      </c>
      <c r="F978" s="13">
        <v>6</v>
      </c>
      <c r="G978" s="13">
        <v>14</v>
      </c>
      <c r="H978" s="13">
        <v>8</v>
      </c>
      <c r="I978" s="13">
        <v>12</v>
      </c>
      <c r="J978" s="13">
        <v>506</v>
      </c>
      <c r="K978" s="13" t="s">
        <v>37</v>
      </c>
      <c r="L978" s="13" t="e">
        <f>IF(#REF!=#REF!,IF(K978="Stroke",IF(K979="Stroke",IF((J979-J978)&lt;0,1000+J979-J978,J979-J978),""),""),"")</f>
        <v>#REF!</v>
      </c>
      <c r="M978" s="13" t="s">
        <v>21</v>
      </c>
      <c r="N978" s="13" t="s">
        <v>27</v>
      </c>
      <c r="O978" s="13">
        <v>7</v>
      </c>
      <c r="P978" s="7" t="e">
        <f>IF(#REF!=#REF!,IF(K978="Stroke",IF(K979="Stroke",IF(#REF!=#REF!,IF(Q978=Q979,IF((J979-J978)&lt;0,1000+J979-J978-O978,J979-J978-O978),""),""),""),""),"")</f>
        <v>#REF!</v>
      </c>
      <c r="Q978" s="13">
        <v>1</v>
      </c>
      <c r="R978" s="7" t="e">
        <f>IF(#REF!&lt;&gt;#REF!,COUNTIFS($K$112:$K$1378,$K$112,#REF!,#REF!),"")</f>
        <v>#REF!</v>
      </c>
      <c r="S978" s="7" t="e">
        <f>IF(AND(#REF!&lt;&gt;#REF!,#REF!=#REF!,M978="positive",M979="negative"),1,"")</f>
        <v>#REF!</v>
      </c>
      <c r="T978" s="7" t="e">
        <f>IF(AND(#REF!=#REF!,K:K="stroke",M:M="positive",S978&lt;&gt;"1"),1,"")</f>
        <v>#REF!</v>
      </c>
      <c r="U978" s="7" t="e">
        <f>IF((AND(R978&lt;&gt;"",W978&lt;&gt;1,K:K="stroke",M:M="negative",#REF!=#REF!)),IF(W978&lt;&gt;0,"",1),"")</f>
        <v>#REF!</v>
      </c>
      <c r="V978" s="7" t="e">
        <f t="shared" si="64"/>
        <v>#REF!</v>
      </c>
      <c r="W978" s="7" t="e">
        <f>IF(#REF!&lt;&gt;#REF!,COUNTIFS($K$112:$K$1378,"up",#REF!,#REF!),"")</f>
        <v>#REF!</v>
      </c>
      <c r="X978" s="7" t="e">
        <f>IF(#REF!&lt;&gt;#REF!,COUNTIFS($K$112:$K$1378,"SRS",#REF!,#REF!),"")</f>
        <v>#REF!</v>
      </c>
      <c r="Y978" s="7" t="e">
        <f>IF(R978&lt;&gt;"",IF(R978=1,"",COUNTIFS($O$112:$O$1378,"&gt;40",#REF!,#REF!)),"")</f>
        <v>#REF!</v>
      </c>
      <c r="Z978" s="13" t="s">
        <v>151</v>
      </c>
      <c r="AA978" s="13"/>
      <c r="AB978" s="13"/>
      <c r="AC978" s="13"/>
      <c r="AD978" s="7"/>
      <c r="AE978" s="7"/>
      <c r="AF978" s="7"/>
      <c r="AG978" s="7"/>
      <c r="AH978" s="7"/>
    </row>
    <row r="979" spans="1:34" x14ac:dyDescent="0.25">
      <c r="A979" s="39">
        <f t="shared" si="65"/>
        <v>50892</v>
      </c>
      <c r="B979" s="40" t="str">
        <f t="shared" si="66"/>
        <v>20182614812</v>
      </c>
      <c r="C979" s="39" t="str">
        <f t="shared" si="63"/>
        <v>201826</v>
      </c>
      <c r="D979" s="39">
        <v>2018</v>
      </c>
      <c r="E979" s="39">
        <v>2</v>
      </c>
      <c r="F979" s="39">
        <v>6</v>
      </c>
      <c r="G979" s="39">
        <v>14</v>
      </c>
      <c r="H979" s="39">
        <v>8</v>
      </c>
      <c r="I979" s="39">
        <v>12</v>
      </c>
      <c r="J979" s="39">
        <v>635</v>
      </c>
      <c r="K979" s="39" t="s">
        <v>133</v>
      </c>
      <c r="L979" s="39" t="e">
        <f>IF(#REF!=#REF!,IF(K979="Stroke",IF(K980="Stroke",IF((J980-J979)&lt;0,1000+J980-J979,J980-J979),""),""),"")</f>
        <v>#REF!</v>
      </c>
      <c r="M979" s="39" t="s">
        <v>21</v>
      </c>
      <c r="N979" s="39" t="s">
        <v>27</v>
      </c>
      <c r="O979" s="39">
        <v>0</v>
      </c>
      <c r="P979" s="8" t="e">
        <f>IF(#REF!=#REF!,IF(K979="Stroke",IF(K980="Stroke",IF(#REF!=#REF!,IF(Q979=Q980,IF((J980-J979)&lt;0,1000+J980-J979-O979,J980-J979-O979),""),""),""),""),"")</f>
        <v>#REF!</v>
      </c>
      <c r="Q979" s="39">
        <v>1</v>
      </c>
      <c r="R979" s="8" t="e">
        <f>IF(#REF!&lt;&gt;#REF!,COUNTIFS($K$112:$K$1378,$K$112,#REF!,#REF!),"")</f>
        <v>#REF!</v>
      </c>
      <c r="S979" s="8" t="e">
        <f>IF(AND(#REF!&lt;&gt;#REF!,#REF!=#REF!,M979="positive",M980="negative"),1,"")</f>
        <v>#REF!</v>
      </c>
      <c r="T979" s="8" t="e">
        <f>IF(AND(#REF!=#REF!,K:K="stroke",M:M="positive",S979&lt;&gt;"1"),1,"")</f>
        <v>#REF!</v>
      </c>
      <c r="U979" s="8" t="e">
        <f>IF((AND(R979&lt;&gt;"",W979&lt;&gt;1,K:K="stroke",M:M="negative",#REF!=#REF!)),IF(W979&lt;&gt;0,"",1),"")</f>
        <v>#REF!</v>
      </c>
      <c r="V979" s="8" t="e">
        <f t="shared" si="64"/>
        <v>#REF!</v>
      </c>
      <c r="W979" s="8" t="e">
        <f>IF(#REF!&lt;&gt;#REF!,COUNTIFS($K$112:$K$1378,"up",#REF!,#REF!),"")</f>
        <v>#REF!</v>
      </c>
      <c r="X979" s="8" t="e">
        <f>IF(#REF!&lt;&gt;#REF!,COUNTIFS($K$112:$K$1378,"SRS",#REF!,#REF!),"")</f>
        <v>#REF!</v>
      </c>
      <c r="Y979" s="8" t="e">
        <f>IF(R979&lt;&gt;"",IF(R979=1,"",COUNTIFS($O$112:$O$1378,"&gt;40",#REF!,#REF!)),"")</f>
        <v>#REF!</v>
      </c>
      <c r="Z979" s="39" t="s">
        <v>152</v>
      </c>
      <c r="AA979" s="39"/>
      <c r="AB979" s="39"/>
      <c r="AC979" s="39"/>
    </row>
    <row r="980" spans="1:34" s="7" customFormat="1" x14ac:dyDescent="0.25">
      <c r="A980" s="39">
        <f t="shared" si="65"/>
        <v>50892</v>
      </c>
      <c r="B980" s="40" t="str">
        <f t="shared" si="66"/>
        <v>20182614812</v>
      </c>
      <c r="C980" s="39" t="str">
        <f t="shared" si="63"/>
        <v>201826</v>
      </c>
      <c r="D980" s="39">
        <v>2018</v>
      </c>
      <c r="E980" s="39">
        <v>2</v>
      </c>
      <c r="F980" s="39">
        <v>6</v>
      </c>
      <c r="G980" s="39">
        <v>14</v>
      </c>
      <c r="H980" s="39">
        <v>8</v>
      </c>
      <c r="I980" s="39">
        <v>12</v>
      </c>
      <c r="J980" s="39">
        <v>661</v>
      </c>
      <c r="K980" s="39" t="s">
        <v>111</v>
      </c>
      <c r="L980" s="39" t="e">
        <f>IF(#REF!=#REF!,IF(K980="Stroke",IF(K981="Stroke",IF((J981-J980)&lt;0,1000+J981-J980,J981-J980),""),""),"")</f>
        <v>#REF!</v>
      </c>
      <c r="M980" s="39" t="s">
        <v>89</v>
      </c>
      <c r="N980" s="39" t="s">
        <v>27</v>
      </c>
      <c r="O980" s="39">
        <v>0</v>
      </c>
      <c r="P980" s="8" t="e">
        <f>IF(#REF!=#REF!,IF(K980="Stroke",IF(K981="Stroke",IF(#REF!=#REF!,IF(Q980=Q981,IF((J981-J980)&lt;0,1000+J981-J980-O980,J981-J980-O980),""),""),""),""),"")</f>
        <v>#REF!</v>
      </c>
      <c r="Q980" s="39">
        <v>0</v>
      </c>
      <c r="R980" s="8" t="e">
        <f>IF(#REF!&lt;&gt;#REF!,COUNTIFS($K$112:$K$1378,$K$112,#REF!,#REF!),"")</f>
        <v>#REF!</v>
      </c>
      <c r="S980" s="8" t="e">
        <f>IF(AND(#REF!&lt;&gt;#REF!,#REF!=#REF!,M980="positive",M981="negative"),1,"")</f>
        <v>#REF!</v>
      </c>
      <c r="T980" s="8" t="e">
        <f>IF(AND(#REF!=#REF!,K:K="stroke",M:M="positive",S980&lt;&gt;"1"),1,"")</f>
        <v>#REF!</v>
      </c>
      <c r="U980" s="8" t="e">
        <f>IF((AND(R980&lt;&gt;"",W980&lt;&gt;1,K:K="stroke",M:M="negative",#REF!=#REF!)),IF(W980&lt;&gt;0,"",1),"")</f>
        <v>#REF!</v>
      </c>
      <c r="V980" s="8" t="e">
        <f t="shared" si="64"/>
        <v>#REF!</v>
      </c>
      <c r="W980" s="8" t="e">
        <f>IF(#REF!&lt;&gt;#REF!,COUNTIFS($K$112:$K$1378,"up",#REF!,#REF!),"")</f>
        <v>#REF!</v>
      </c>
      <c r="X980" s="8" t="e">
        <f>IF(#REF!&lt;&gt;#REF!,COUNTIFS($K$112:$K$1378,"SRS",#REF!,#REF!),"")</f>
        <v>#REF!</v>
      </c>
      <c r="Y980" s="8" t="e">
        <f>IF(R980&lt;&gt;"",IF(R980=1,"",COUNTIFS($O$112:$O$1378,"&gt;40",#REF!,#REF!)),"")</f>
        <v>#REF!</v>
      </c>
      <c r="Z980" s="39" t="s">
        <v>153</v>
      </c>
      <c r="AA980" s="39"/>
      <c r="AB980" s="39"/>
      <c r="AC980" s="39"/>
      <c r="AD980" s="4"/>
      <c r="AE980" s="4"/>
      <c r="AF980" s="4"/>
      <c r="AG980" s="4"/>
      <c r="AH980" s="4"/>
    </row>
    <row r="981" spans="1:34" x14ac:dyDescent="0.25">
      <c r="A981" s="13">
        <f t="shared" si="65"/>
        <v>50967</v>
      </c>
      <c r="B981" s="38" t="str">
        <f t="shared" si="66"/>
        <v>20182614927</v>
      </c>
      <c r="C981" s="13" t="str">
        <f t="shared" si="63"/>
        <v>201826</v>
      </c>
      <c r="D981" s="13">
        <v>2018</v>
      </c>
      <c r="E981" s="13">
        <v>2</v>
      </c>
      <c r="F981" s="13">
        <v>6</v>
      </c>
      <c r="G981" s="13">
        <v>14</v>
      </c>
      <c r="H981" s="13">
        <v>9</v>
      </c>
      <c r="I981" s="13">
        <v>27</v>
      </c>
      <c r="J981" s="13">
        <v>521</v>
      </c>
      <c r="K981" s="13" t="s">
        <v>37</v>
      </c>
      <c r="L981" s="13" t="e">
        <f>IF(#REF!=#REF!,IF(K981="Stroke",IF(K982="Stroke",IF((J982-J981)&lt;0,1000+J982-J981,J982-J981),""),""),"")</f>
        <v>#REF!</v>
      </c>
      <c r="M981" s="13" t="s">
        <v>21</v>
      </c>
      <c r="N981" s="13" t="s">
        <v>27</v>
      </c>
      <c r="O981" s="13">
        <v>8</v>
      </c>
      <c r="P981" s="7" t="e">
        <f>IF(#REF!=#REF!,IF(K981="Stroke",IF(K982="Stroke",IF(#REF!=#REF!,IF(Q981=Q982,IF((J982-J981)&lt;0,1000+J982-J981-O981,J982-J981-O981),""),""),""),""),"")</f>
        <v>#REF!</v>
      </c>
      <c r="Q981" s="13">
        <v>1</v>
      </c>
      <c r="R981" s="7" t="e">
        <f>IF(#REF!&lt;&gt;#REF!,COUNTIFS($K$112:$K$1378,$K$112,#REF!,#REF!),"")</f>
        <v>#REF!</v>
      </c>
      <c r="S981" s="7" t="e">
        <f>IF(AND(#REF!&lt;&gt;#REF!,#REF!=#REF!,M981="positive",M982="negative"),1,"")</f>
        <v>#REF!</v>
      </c>
      <c r="T981" s="7" t="e">
        <f>IF(AND(#REF!=#REF!,K:K="stroke",M:M="positive",S981&lt;&gt;"1"),1,"")</f>
        <v>#REF!</v>
      </c>
      <c r="U981" s="7" t="e">
        <f>IF((AND(R981&lt;&gt;"",W981&lt;&gt;1,K:K="stroke",M:M="negative",#REF!=#REF!)),IF(W981&lt;&gt;0,"",1),"")</f>
        <v>#REF!</v>
      </c>
      <c r="V981" s="7" t="e">
        <f t="shared" si="64"/>
        <v>#REF!</v>
      </c>
      <c r="W981" s="7" t="e">
        <f>IF(#REF!&lt;&gt;#REF!,COUNTIFS($K$112:$K$1378,"up",#REF!,#REF!),"")</f>
        <v>#REF!</v>
      </c>
      <c r="X981" s="7" t="e">
        <f>IF(#REF!&lt;&gt;#REF!,COUNTIFS($K$112:$K$1378,"SRS",#REF!,#REF!),"")</f>
        <v>#REF!</v>
      </c>
      <c r="Y981" s="7" t="e">
        <f>IF(R981&lt;&gt;"",IF(R981=1,"",COUNTIFS($O$112:$O$1378,"&gt;40",#REF!,#REF!)),"")</f>
        <v>#REF!</v>
      </c>
      <c r="Z981" s="13" t="s">
        <v>154</v>
      </c>
      <c r="AA981" s="13"/>
      <c r="AB981" s="13"/>
      <c r="AC981" s="13"/>
      <c r="AD981" s="7"/>
      <c r="AE981" s="7"/>
      <c r="AF981" s="7"/>
      <c r="AG981" s="7"/>
      <c r="AH981" s="7"/>
    </row>
    <row r="982" spans="1:34" x14ac:dyDescent="0.25">
      <c r="A982" s="39">
        <f t="shared" si="65"/>
        <v>50967</v>
      </c>
      <c r="B982" s="40" t="str">
        <f t="shared" si="66"/>
        <v>20182614927</v>
      </c>
      <c r="C982" s="39" t="str">
        <f t="shared" si="63"/>
        <v>201826</v>
      </c>
      <c r="D982" s="39">
        <v>2018</v>
      </c>
      <c r="E982" s="39">
        <v>2</v>
      </c>
      <c r="F982" s="39">
        <v>6</v>
      </c>
      <c r="G982" s="39">
        <v>14</v>
      </c>
      <c r="H982" s="39">
        <v>9</v>
      </c>
      <c r="I982" s="39">
        <v>27</v>
      </c>
      <c r="J982" s="39">
        <v>628</v>
      </c>
      <c r="K982" s="39" t="s">
        <v>104</v>
      </c>
      <c r="L982" s="39" t="e">
        <f>IF(#REF!=#REF!,IF(K982="Stroke",IF(K983="Stroke",IF((J983-J982)&lt;0,1000+J983-J982,J983-J982),""),""),"")</f>
        <v>#REF!</v>
      </c>
      <c r="M982" s="39" t="s">
        <v>21</v>
      </c>
      <c r="N982" s="39" t="s">
        <v>27</v>
      </c>
      <c r="O982" s="39">
        <v>0</v>
      </c>
      <c r="P982" s="8" t="e">
        <f>IF(#REF!=#REF!,IF(K982="Stroke",IF(K983="Stroke",IF(#REF!=#REF!,IF(Q982=Q983,IF((J983-J982)&lt;0,1000+J983-J982-O982,J983-J982-O982),""),""),""),""),"")</f>
        <v>#REF!</v>
      </c>
      <c r="Q982" s="39" t="s">
        <v>155</v>
      </c>
      <c r="R982" s="8" t="e">
        <f>IF(#REF!&lt;&gt;#REF!,COUNTIFS($K$112:$K$1378,$K$112,#REF!,#REF!),"")</f>
        <v>#REF!</v>
      </c>
      <c r="S982" s="8" t="e">
        <f>IF(AND(#REF!&lt;&gt;#REF!,#REF!=#REF!,M982="positive",M983="negative"),1,"")</f>
        <v>#REF!</v>
      </c>
      <c r="T982" s="8" t="e">
        <f>IF(AND(#REF!=#REF!,K:K="stroke",M:M="positive",S982&lt;&gt;"1"),1,"")</f>
        <v>#REF!</v>
      </c>
      <c r="U982" s="8" t="e">
        <f>IF((AND(R982&lt;&gt;"",W982&lt;&gt;1,K:K="stroke",M:M="negative",#REF!=#REF!)),IF(W982&lt;&gt;0,"",1),"")</f>
        <v>#REF!</v>
      </c>
      <c r="V982" s="8" t="e">
        <f t="shared" si="64"/>
        <v>#REF!</v>
      </c>
      <c r="W982" s="8" t="e">
        <f>IF(#REF!&lt;&gt;#REF!,COUNTIFS($K$112:$K$1378,"up",#REF!,#REF!),"")</f>
        <v>#REF!</v>
      </c>
      <c r="X982" s="8" t="e">
        <f>IF(#REF!&lt;&gt;#REF!,COUNTIFS($K$112:$K$1378,"SRS",#REF!,#REF!),"")</f>
        <v>#REF!</v>
      </c>
      <c r="Y982" s="8" t="e">
        <f>IF(R982&lt;&gt;"",IF(R982=1,"",COUNTIFS($O$112:$O$1378,"&gt;40",#REF!,#REF!)),"")</f>
        <v>#REF!</v>
      </c>
      <c r="Z982" s="39" t="s">
        <v>156</v>
      </c>
      <c r="AA982" s="39"/>
      <c r="AB982" s="39"/>
      <c r="AC982" s="39"/>
    </row>
    <row r="983" spans="1:34" s="7" customFormat="1" x14ac:dyDescent="0.25">
      <c r="A983" s="39">
        <f t="shared" si="65"/>
        <v>50967</v>
      </c>
      <c r="B983" s="40" t="str">
        <f t="shared" si="66"/>
        <v>20182614927</v>
      </c>
      <c r="C983" s="39" t="str">
        <f t="shared" si="63"/>
        <v>201826</v>
      </c>
      <c r="D983" s="39">
        <v>2018</v>
      </c>
      <c r="E983" s="39">
        <v>2</v>
      </c>
      <c r="F983" s="39">
        <v>6</v>
      </c>
      <c r="G983" s="39">
        <v>14</v>
      </c>
      <c r="H983" s="39">
        <v>9</v>
      </c>
      <c r="I983" s="39">
        <v>27</v>
      </c>
      <c r="J983" s="39">
        <v>632</v>
      </c>
      <c r="K983" s="39" t="s">
        <v>37</v>
      </c>
      <c r="L983" s="39" t="e">
        <f>IF(#REF!=#REF!,IF(K983="Stroke",IF(K984="Stroke",IF((J984-J983)&lt;0,1000+J984-J983,J984-J983),""),""),"")</f>
        <v>#REF!</v>
      </c>
      <c r="M983" s="39" t="s">
        <v>21</v>
      </c>
      <c r="N983" s="39" t="s">
        <v>27</v>
      </c>
      <c r="O983" s="39">
        <v>6</v>
      </c>
      <c r="P983" s="8" t="e">
        <f>IF(#REF!=#REF!,IF(K983="Stroke",IF(K984="Stroke",IF(#REF!=#REF!,IF(Q983=Q984,IF((J984-J983)&lt;0,1000+J984-J983-O983,J984-J983-O983),""),""),""),""),"")</f>
        <v>#REF!</v>
      </c>
      <c r="Q983" s="39">
        <v>2</v>
      </c>
      <c r="R983" s="8" t="e">
        <f>IF(#REF!&lt;&gt;#REF!,COUNTIFS($K$112:$K$1378,$K$112,#REF!,#REF!),"")</f>
        <v>#REF!</v>
      </c>
      <c r="S983" s="8" t="e">
        <f>IF(AND(#REF!&lt;&gt;#REF!,#REF!=#REF!,M983="positive",M984="negative"),1,"")</f>
        <v>#REF!</v>
      </c>
      <c r="T983" s="8" t="e">
        <f>IF(AND(#REF!=#REF!,K:K="stroke",M:M="positive",S983&lt;&gt;"1"),1,"")</f>
        <v>#REF!</v>
      </c>
      <c r="U983" s="8" t="e">
        <f>IF((AND(R983&lt;&gt;"",W983&lt;&gt;1,K:K="stroke",M:M="negative",#REF!=#REF!)),IF(W983&lt;&gt;0,"",1),"")</f>
        <v>#REF!</v>
      </c>
      <c r="V983" s="8" t="e">
        <f t="shared" si="64"/>
        <v>#REF!</v>
      </c>
      <c r="W983" s="8" t="e">
        <f>IF(#REF!&lt;&gt;#REF!,COUNTIFS($K$112:$K$1378,"up",#REF!,#REF!),"")</f>
        <v>#REF!</v>
      </c>
      <c r="X983" s="8" t="e">
        <f>IF(#REF!&lt;&gt;#REF!,COUNTIFS($K$112:$K$1378,"SRS",#REF!,#REF!),"")</f>
        <v>#REF!</v>
      </c>
      <c r="Y983" s="8" t="e">
        <f>IF(R983&lt;&gt;"",IF(R983=1,"",COUNTIFS($O$112:$O$1378,"&gt;40",#REF!,#REF!)),"")</f>
        <v>#REF!</v>
      </c>
      <c r="Z983" s="39" t="s">
        <v>157</v>
      </c>
      <c r="AA983" s="39"/>
      <c r="AB983" s="39"/>
      <c r="AC983" s="39"/>
      <c r="AD983" s="4"/>
      <c r="AE983" s="4"/>
      <c r="AF983" s="4"/>
      <c r="AG983" s="4"/>
      <c r="AH983" s="4"/>
    </row>
    <row r="984" spans="1:34" s="7" customFormat="1" x14ac:dyDescent="0.25">
      <c r="A984" s="13">
        <f t="shared" si="65"/>
        <v>51079</v>
      </c>
      <c r="B984" s="38" t="str">
        <f t="shared" si="66"/>
        <v>201826141119</v>
      </c>
      <c r="C984" s="13" t="str">
        <f t="shared" si="63"/>
        <v>201826</v>
      </c>
      <c r="D984" s="13">
        <v>2018</v>
      </c>
      <c r="E984" s="13">
        <v>2</v>
      </c>
      <c r="F984" s="13">
        <v>6</v>
      </c>
      <c r="G984" s="13">
        <v>14</v>
      </c>
      <c r="H984" s="13">
        <v>11</v>
      </c>
      <c r="I984" s="13">
        <v>19</v>
      </c>
      <c r="J984" s="13">
        <v>562</v>
      </c>
      <c r="K984" s="13" t="s">
        <v>37</v>
      </c>
      <c r="L984" s="13" t="e">
        <f>IF(#REF!=#REF!,IF(K984="Stroke",IF(K985="Stroke",IF((J985-J984)&lt;0,1000+J985-J984,J985-J984),""),""),"")</f>
        <v>#REF!</v>
      </c>
      <c r="M984" s="13" t="s">
        <v>21</v>
      </c>
      <c r="N984" s="13" t="s">
        <v>27</v>
      </c>
      <c r="O984" s="13">
        <v>7</v>
      </c>
      <c r="P984" s="7" t="e">
        <f>IF(#REF!=#REF!,IF(K984="Stroke",IF(K985="Stroke",IF(#REF!=#REF!,IF(Q984=Q985,IF((J985-J984)&lt;0,1000+J985-J984-O984,J985-J984-O984),""),""),""),""),"")</f>
        <v>#REF!</v>
      </c>
      <c r="Q984" s="13">
        <v>1</v>
      </c>
      <c r="R984" s="7" t="e">
        <f>IF(#REF!&lt;&gt;#REF!,COUNTIFS($K$112:$K$1378,$K$112,#REF!,#REF!),"")</f>
        <v>#REF!</v>
      </c>
      <c r="S984" s="7" t="e">
        <f>IF(AND(#REF!&lt;&gt;#REF!,#REF!=#REF!,M984="positive",M985="negative"),1,"")</f>
        <v>#REF!</v>
      </c>
      <c r="T984" s="7" t="e">
        <f>IF(AND(#REF!=#REF!,K:K="stroke",M:M="positive",S984&lt;&gt;"1"),1,"")</f>
        <v>#REF!</v>
      </c>
      <c r="U984" s="7" t="e">
        <f>IF((AND(R984&lt;&gt;"",W984&lt;&gt;1,K:K="stroke",M:M="negative",#REF!=#REF!)),IF(W984&lt;&gt;0,"",1),"")</f>
        <v>#REF!</v>
      </c>
      <c r="V984" s="7" t="e">
        <f t="shared" si="64"/>
        <v>#REF!</v>
      </c>
      <c r="W984" s="7" t="e">
        <f>IF(#REF!&lt;&gt;#REF!,COUNTIFS($K$112:$K$1378,"up",#REF!,#REF!),"")</f>
        <v>#REF!</v>
      </c>
      <c r="X984" s="7" t="e">
        <f>IF(#REF!&lt;&gt;#REF!,COUNTIFS($K$112:$K$1378,"SRS",#REF!,#REF!),"")</f>
        <v>#REF!</v>
      </c>
      <c r="Y984" s="7" t="e">
        <f>IF(R984&lt;&gt;"",IF(R984=1,"",COUNTIFS($O$112:$O$1378,"&gt;40",#REF!,#REF!)),"")</f>
        <v>#REF!</v>
      </c>
      <c r="Z984" s="13"/>
      <c r="AA984" s="13"/>
      <c r="AB984" s="13"/>
      <c r="AC984" s="13"/>
    </row>
    <row r="985" spans="1:34" x14ac:dyDescent="0.25">
      <c r="A985" s="13">
        <f t="shared" si="65"/>
        <v>51295</v>
      </c>
      <c r="B985" s="38" t="str">
        <f t="shared" si="66"/>
        <v>201826141455</v>
      </c>
      <c r="C985" s="13" t="str">
        <f t="shared" si="63"/>
        <v>201826</v>
      </c>
      <c r="D985" s="13">
        <v>2018</v>
      </c>
      <c r="E985" s="13">
        <v>2</v>
      </c>
      <c r="F985" s="13">
        <v>6</v>
      </c>
      <c r="G985" s="13">
        <v>14</v>
      </c>
      <c r="H985" s="13">
        <v>14</v>
      </c>
      <c r="I985" s="13">
        <v>55</v>
      </c>
      <c r="J985" s="13">
        <v>62</v>
      </c>
      <c r="K985" s="13" t="s">
        <v>37</v>
      </c>
      <c r="L985" s="13" t="e">
        <f>IF(#REF!=#REF!,IF(K985="Stroke",IF(K986="Stroke",IF((J986-J985)&lt;0,1000+J986-J985,J986-J985),""),""),"")</f>
        <v>#REF!</v>
      </c>
      <c r="M985" s="13" t="s">
        <v>21</v>
      </c>
      <c r="N985" s="13" t="s">
        <v>27</v>
      </c>
      <c r="O985" s="13">
        <v>3</v>
      </c>
      <c r="P985" s="7" t="e">
        <f>IF(#REF!=#REF!,IF(K985="Stroke",IF(K986="Stroke",IF(#REF!=#REF!,IF(Q985=Q986,IF((J986-J985)&lt;0,1000+J986-J985-O985,J986-J985-O985),""),""),""),""),"")</f>
        <v>#REF!</v>
      </c>
      <c r="Q985" s="13">
        <v>1</v>
      </c>
      <c r="R985" s="7" t="e">
        <f>IF(#REF!&lt;&gt;#REF!,COUNTIFS($K$112:$K$1378,$K$112,#REF!,#REF!),"")</f>
        <v>#REF!</v>
      </c>
      <c r="S985" s="7" t="e">
        <f>IF(AND(#REF!&lt;&gt;#REF!,#REF!=#REF!,M985="positive",M986="negative"),1,"")</f>
        <v>#REF!</v>
      </c>
      <c r="T985" s="7" t="e">
        <f>IF(AND(#REF!=#REF!,K:K="stroke",M:M="positive",S985&lt;&gt;"1"),1,"")</f>
        <v>#REF!</v>
      </c>
      <c r="U985" s="7" t="e">
        <f>IF((AND(R985&lt;&gt;"",W985&lt;&gt;1,K:K="stroke",M:M="negative",#REF!=#REF!)),IF(W985&lt;&gt;0,"",1),"")</f>
        <v>#REF!</v>
      </c>
      <c r="V985" s="7" t="e">
        <f t="shared" si="64"/>
        <v>#REF!</v>
      </c>
      <c r="W985" s="7" t="e">
        <f>IF(#REF!&lt;&gt;#REF!,COUNTIFS($K$112:$K$1378,"up",#REF!,#REF!),"")</f>
        <v>#REF!</v>
      </c>
      <c r="X985" s="7" t="e">
        <f>IF(#REF!&lt;&gt;#REF!,COUNTIFS($K$112:$K$1378,"SRS",#REF!,#REF!),"")</f>
        <v>#REF!</v>
      </c>
      <c r="Y985" s="7" t="e">
        <f>IF(R985&lt;&gt;"",IF(R985=1,"",COUNTIFS($O$112:$O$1378,"&gt;40",#REF!,#REF!)),"")</f>
        <v>#REF!</v>
      </c>
      <c r="Z985" s="13" t="s">
        <v>158</v>
      </c>
      <c r="AA985" s="13"/>
      <c r="AB985" s="13"/>
      <c r="AC985" s="13"/>
      <c r="AD985" s="7"/>
      <c r="AE985" s="7"/>
      <c r="AF985" s="7"/>
      <c r="AG985" s="7"/>
      <c r="AH985" s="7"/>
    </row>
    <row r="986" spans="1:34" x14ac:dyDescent="0.25">
      <c r="A986" s="39">
        <f t="shared" si="65"/>
        <v>51295</v>
      </c>
      <c r="B986" s="40" t="str">
        <f t="shared" si="66"/>
        <v>201826141455</v>
      </c>
      <c r="C986" s="39" t="str">
        <f t="shared" si="63"/>
        <v>201826</v>
      </c>
      <c r="D986" s="39">
        <v>2018</v>
      </c>
      <c r="E986" s="39">
        <v>2</v>
      </c>
      <c r="F986" s="39">
        <v>6</v>
      </c>
      <c r="G986" s="39">
        <v>14</v>
      </c>
      <c r="H986" s="39">
        <v>14</v>
      </c>
      <c r="I986" s="39">
        <v>55</v>
      </c>
      <c r="J986" s="39">
        <v>90</v>
      </c>
      <c r="K986" s="39" t="s">
        <v>133</v>
      </c>
      <c r="L986" s="39" t="e">
        <f>IF(#REF!=#REF!,IF(K986="Stroke",IF(K987="Stroke",IF((J987-J986)&lt;0,1000+J987-J986,J987-J986),""),""),"")</f>
        <v>#REF!</v>
      </c>
      <c r="M986" s="39" t="s">
        <v>21</v>
      </c>
      <c r="N986" s="39" t="s">
        <v>27</v>
      </c>
      <c r="O986" s="39">
        <v>0</v>
      </c>
      <c r="P986" s="8" t="e">
        <f>IF(#REF!=#REF!,IF(K986="Stroke",IF(K987="Stroke",IF(#REF!=#REF!,IF(Q986=Q987,IF((J987-J986)&lt;0,1000+J987-J986-O986,J987-J986-O986),""),""),""),""),"")</f>
        <v>#REF!</v>
      </c>
      <c r="Q986" s="39">
        <v>1</v>
      </c>
      <c r="R986" s="8" t="e">
        <f>IF(#REF!&lt;&gt;#REF!,COUNTIFS($K$112:$K$1378,$K$112,#REF!,#REF!),"")</f>
        <v>#REF!</v>
      </c>
      <c r="S986" s="8" t="e">
        <f>IF(AND(#REF!&lt;&gt;#REF!,#REF!=#REF!,M986="positive",M987="negative"),1,"")</f>
        <v>#REF!</v>
      </c>
      <c r="T986" s="8" t="e">
        <f>IF(AND(#REF!=#REF!,K:K="stroke",M:M="positive",S986&lt;&gt;"1"),1,"")</f>
        <v>#REF!</v>
      </c>
      <c r="U986" s="8" t="e">
        <f>IF((AND(R986&lt;&gt;"",W986&lt;&gt;1,K:K="stroke",M:M="negative",#REF!=#REF!)),IF(W986&lt;&gt;0,"",1),"")</f>
        <v>#REF!</v>
      </c>
      <c r="V986" s="8" t="e">
        <f t="shared" si="64"/>
        <v>#REF!</v>
      </c>
      <c r="W986" s="8" t="e">
        <f>IF(#REF!&lt;&gt;#REF!,COUNTIFS($K$112:$K$1378,"up",#REF!,#REF!),"")</f>
        <v>#REF!</v>
      </c>
      <c r="X986" s="8" t="e">
        <f>IF(#REF!&lt;&gt;#REF!,COUNTIFS($K$112:$K$1378,"SRS",#REF!,#REF!),"")</f>
        <v>#REF!</v>
      </c>
      <c r="Y986" s="8" t="e">
        <f>IF(R986&lt;&gt;"",IF(R986=1,"",COUNTIFS($O$112:$O$1378,"&gt;40",#REF!,#REF!)),"")</f>
        <v>#REF!</v>
      </c>
      <c r="Z986" s="39"/>
      <c r="AA986" s="39"/>
      <c r="AB986" s="39"/>
      <c r="AC986" s="39"/>
    </row>
    <row r="987" spans="1:34" x14ac:dyDescent="0.25">
      <c r="A987" s="39">
        <f t="shared" si="65"/>
        <v>51295</v>
      </c>
      <c r="B987" s="40" t="str">
        <f t="shared" si="66"/>
        <v>201826141455</v>
      </c>
      <c r="C987" s="39" t="str">
        <f t="shared" si="63"/>
        <v>201826</v>
      </c>
      <c r="D987" s="39">
        <v>2018</v>
      </c>
      <c r="E987" s="39">
        <v>2</v>
      </c>
      <c r="F987" s="39">
        <v>6</v>
      </c>
      <c r="G987" s="39">
        <v>14</v>
      </c>
      <c r="H987" s="39">
        <v>14</v>
      </c>
      <c r="I987" s="39">
        <v>55</v>
      </c>
      <c r="J987" s="39">
        <v>124</v>
      </c>
      <c r="K987" s="39" t="s">
        <v>133</v>
      </c>
      <c r="L987" s="39" t="e">
        <f>IF(#REF!=#REF!,IF(K987="Stroke",IF(K988="Stroke",IF((J988-J987)&lt;0,1000+J988-J987,J988-J987),""),""),"")</f>
        <v>#REF!</v>
      </c>
      <c r="M987" s="39" t="s">
        <v>21</v>
      </c>
      <c r="N987" s="39" t="s">
        <v>27</v>
      </c>
      <c r="O987" s="39">
        <v>0</v>
      </c>
      <c r="P987" s="8" t="e">
        <f>IF(#REF!=#REF!,IF(K987="Stroke",IF(K988="Stroke",IF(#REF!=#REF!,IF(Q987=Q988,IF((J988-J987)&lt;0,1000+J988-J987-O987,J988-J987-O987),""),""),""),""),"")</f>
        <v>#REF!</v>
      </c>
      <c r="Q987" s="39">
        <v>1</v>
      </c>
      <c r="R987" s="8" t="e">
        <f>IF(#REF!&lt;&gt;#REF!,COUNTIFS($K$112:$K$1378,$K$112,#REF!,#REF!),"")</f>
        <v>#REF!</v>
      </c>
      <c r="S987" s="8" t="e">
        <f>IF(AND(#REF!&lt;&gt;#REF!,#REF!=#REF!,M987="positive",M988="negative"),1,"")</f>
        <v>#REF!</v>
      </c>
      <c r="T987" s="8" t="e">
        <f>IF(AND(#REF!=#REF!,K:K="stroke",M:M="positive",S987&lt;&gt;"1"),1,"")</f>
        <v>#REF!</v>
      </c>
      <c r="U987" s="8" t="e">
        <f>IF((AND(R987&lt;&gt;"",W987&lt;&gt;1,K:K="stroke",M:M="negative",#REF!=#REF!)),IF(W987&lt;&gt;0,"",1),"")</f>
        <v>#REF!</v>
      </c>
      <c r="V987" s="8" t="e">
        <f t="shared" si="64"/>
        <v>#REF!</v>
      </c>
      <c r="W987" s="8" t="e">
        <f>IF(#REF!&lt;&gt;#REF!,COUNTIFS($K$112:$K$1378,"up",#REF!,#REF!),"")</f>
        <v>#REF!</v>
      </c>
      <c r="X987" s="8" t="e">
        <f>IF(#REF!&lt;&gt;#REF!,COUNTIFS($K$112:$K$1378,"SRS",#REF!,#REF!),"")</f>
        <v>#REF!</v>
      </c>
      <c r="Y987" s="8" t="e">
        <f>IF(R987&lt;&gt;"",IF(R987=1,"",COUNTIFS($O$112:$O$1378,"&gt;40",#REF!,#REF!)),"")</f>
        <v>#REF!</v>
      </c>
      <c r="Z987" s="39"/>
      <c r="AA987" s="39"/>
      <c r="AB987" s="39"/>
      <c r="AC987" s="39"/>
    </row>
    <row r="988" spans="1:34" x14ac:dyDescent="0.25">
      <c r="A988" s="39">
        <f t="shared" si="65"/>
        <v>51295</v>
      </c>
      <c r="B988" s="40" t="str">
        <f t="shared" si="66"/>
        <v>201826141455</v>
      </c>
      <c r="C988" s="39" t="str">
        <f t="shared" si="63"/>
        <v>201826</v>
      </c>
      <c r="D988" s="39">
        <v>2018</v>
      </c>
      <c r="E988" s="39">
        <v>2</v>
      </c>
      <c r="F988" s="39">
        <v>6</v>
      </c>
      <c r="G988" s="39">
        <v>14</v>
      </c>
      <c r="H988" s="39">
        <v>14</v>
      </c>
      <c r="I988" s="39">
        <v>55</v>
      </c>
      <c r="J988" s="39">
        <v>220</v>
      </c>
      <c r="K988" s="39" t="s">
        <v>133</v>
      </c>
      <c r="L988" s="39" t="e">
        <f>IF(#REF!=#REF!,IF(K988="Stroke",IF(K989="Stroke",IF((J989-J988)&lt;0,1000+J989-J988,J989-J988),""),""),"")</f>
        <v>#REF!</v>
      </c>
      <c r="M988" s="39" t="s">
        <v>21</v>
      </c>
      <c r="N988" s="39" t="s">
        <v>27</v>
      </c>
      <c r="O988" s="39">
        <v>0</v>
      </c>
      <c r="P988" s="8" t="e">
        <f>IF(#REF!=#REF!,IF(K988="Stroke",IF(K989="Stroke",IF(#REF!=#REF!,IF(Q988=Q989,IF((J989-J988)&lt;0,1000+J989-J988-O988,J989-J988-O988),""),""),""),""),"")</f>
        <v>#REF!</v>
      </c>
      <c r="Q988" s="39">
        <v>2</v>
      </c>
      <c r="R988" s="8" t="e">
        <f>IF(#REF!&lt;&gt;#REF!,COUNTIFS($K$112:$K$1378,$K$112,#REF!,#REF!),"")</f>
        <v>#REF!</v>
      </c>
      <c r="S988" s="8" t="e">
        <f>IF(AND(#REF!&lt;&gt;#REF!,#REF!=#REF!,M988="positive",M989="negative"),1,"")</f>
        <v>#REF!</v>
      </c>
      <c r="T988" s="8" t="e">
        <f>IF(AND(#REF!=#REF!,K:K="stroke",M:M="positive",S988&lt;&gt;"1"),1,"")</f>
        <v>#REF!</v>
      </c>
      <c r="U988" s="8" t="e">
        <f>IF((AND(R988&lt;&gt;"",W988&lt;&gt;1,K:K="stroke",M:M="negative",#REF!=#REF!)),IF(W988&lt;&gt;0,"",1),"")</f>
        <v>#REF!</v>
      </c>
      <c r="V988" s="8" t="e">
        <f t="shared" si="64"/>
        <v>#REF!</v>
      </c>
      <c r="W988" s="8" t="e">
        <f>IF(#REF!&lt;&gt;#REF!,COUNTIFS($K$112:$K$1378,"up",#REF!,#REF!),"")</f>
        <v>#REF!</v>
      </c>
      <c r="X988" s="8" t="e">
        <f>IF(#REF!&lt;&gt;#REF!,COUNTIFS($K$112:$K$1378,"SRS",#REF!,#REF!),"")</f>
        <v>#REF!</v>
      </c>
      <c r="Y988" s="8" t="e">
        <f>IF(R988&lt;&gt;"",IF(R988=1,"",COUNTIFS($O$112:$O$1378,"&gt;40",#REF!,#REF!)),"")</f>
        <v>#REF!</v>
      </c>
      <c r="Z988" s="39" t="s">
        <v>159</v>
      </c>
      <c r="AA988" s="39"/>
      <c r="AB988" s="39"/>
      <c r="AC988" s="39"/>
    </row>
    <row r="989" spans="1:34" x14ac:dyDescent="0.25">
      <c r="A989" s="39">
        <f t="shared" si="65"/>
        <v>51295</v>
      </c>
      <c r="B989" s="40" t="str">
        <f t="shared" si="66"/>
        <v>201826141455</v>
      </c>
      <c r="C989" s="39" t="str">
        <f t="shared" si="63"/>
        <v>201826</v>
      </c>
      <c r="D989" s="39">
        <v>2018</v>
      </c>
      <c r="E989" s="39">
        <v>2</v>
      </c>
      <c r="F989" s="39">
        <v>6</v>
      </c>
      <c r="G989" s="39">
        <v>14</v>
      </c>
      <c r="H989" s="39">
        <v>14</v>
      </c>
      <c r="I989" s="39">
        <v>55</v>
      </c>
      <c r="J989" s="39">
        <v>245</v>
      </c>
      <c r="K989" s="39" t="s">
        <v>133</v>
      </c>
      <c r="L989" s="39" t="e">
        <f>IF(#REF!=#REF!,IF(K989="Stroke",IF(K990="Stroke",IF((J990-J989)&lt;0,1000+J990-J989,J990-J989),""),""),"")</f>
        <v>#REF!</v>
      </c>
      <c r="M989" s="39" t="s">
        <v>21</v>
      </c>
      <c r="N989" s="39" t="s">
        <v>27</v>
      </c>
      <c r="O989" s="39">
        <v>0</v>
      </c>
      <c r="P989" s="8" t="e">
        <f>IF(#REF!=#REF!,IF(K989="Stroke",IF(K990="Stroke",IF(#REF!=#REF!,IF(Q989=Q990,IF((J990-J989)&lt;0,1000+J990-J989-O989,J990-J989-O989),""),""),""),""),"")</f>
        <v>#REF!</v>
      </c>
      <c r="Q989" s="39">
        <v>2</v>
      </c>
      <c r="R989" s="8" t="e">
        <f>IF(#REF!&lt;&gt;#REF!,COUNTIFS($K$112:$K$1378,$K$112,#REF!,#REF!),"")</f>
        <v>#REF!</v>
      </c>
      <c r="S989" s="8" t="e">
        <f>IF(AND(#REF!&lt;&gt;#REF!,#REF!=#REF!,M989="positive",M990="negative"),1,"")</f>
        <v>#REF!</v>
      </c>
      <c r="T989" s="8" t="e">
        <f>IF(AND(#REF!=#REF!,K:K="stroke",M:M="positive",S989&lt;&gt;"1"),1,"")</f>
        <v>#REF!</v>
      </c>
      <c r="U989" s="8" t="e">
        <f>IF((AND(R989&lt;&gt;"",W989&lt;&gt;1,K:K="stroke",M:M="negative",#REF!=#REF!)),IF(W989&lt;&gt;0,"",1),"")</f>
        <v>#REF!</v>
      </c>
      <c r="V989" s="8" t="e">
        <f t="shared" si="64"/>
        <v>#REF!</v>
      </c>
      <c r="W989" s="8" t="e">
        <f>IF(#REF!&lt;&gt;#REF!,COUNTIFS($K$112:$K$1378,"up",#REF!,#REF!),"")</f>
        <v>#REF!</v>
      </c>
      <c r="X989" s="8" t="e">
        <f>IF(#REF!&lt;&gt;#REF!,COUNTIFS($K$112:$K$1378,"SRS",#REF!,#REF!),"")</f>
        <v>#REF!</v>
      </c>
      <c r="Y989" s="8" t="e">
        <f>IF(R989&lt;&gt;"",IF(R989=1,"",COUNTIFS($O$112:$O$1378,"&gt;40",#REF!,#REF!)),"")</f>
        <v>#REF!</v>
      </c>
      <c r="Z989" s="39" t="s">
        <v>160</v>
      </c>
      <c r="AA989" s="39"/>
      <c r="AB989" s="39"/>
      <c r="AC989" s="39"/>
    </row>
    <row r="990" spans="1:34" x14ac:dyDescent="0.25">
      <c r="A990" s="39">
        <f t="shared" si="65"/>
        <v>51295</v>
      </c>
      <c r="B990" s="40" t="str">
        <f t="shared" si="66"/>
        <v>201826141455</v>
      </c>
      <c r="C990" s="39" t="str">
        <f t="shared" si="63"/>
        <v>201826</v>
      </c>
      <c r="D990" s="39">
        <v>2018</v>
      </c>
      <c r="E990" s="39">
        <v>2</v>
      </c>
      <c r="F990" s="39">
        <v>6</v>
      </c>
      <c r="G990" s="39">
        <v>14</v>
      </c>
      <c r="H990" s="39">
        <v>14</v>
      </c>
      <c r="I990" s="39">
        <v>55</v>
      </c>
      <c r="J990" s="39">
        <v>267</v>
      </c>
      <c r="K990" s="39" t="s">
        <v>133</v>
      </c>
      <c r="L990" s="39" t="e">
        <f>IF(#REF!=#REF!,IF(K990="Stroke",IF(K991="Stroke",IF((J991-J990)&lt;0,1000+J991-J990,J991-J990),""),""),"")</f>
        <v>#REF!</v>
      </c>
      <c r="M990" s="39" t="s">
        <v>21</v>
      </c>
      <c r="N990" s="39" t="s">
        <v>27</v>
      </c>
      <c r="O990" s="39">
        <v>0</v>
      </c>
      <c r="P990" s="8" t="e">
        <f>IF(#REF!=#REF!,IF(K990="Stroke",IF(K991="Stroke",IF(#REF!=#REF!,IF(Q990=Q991,IF((J991-J990)&lt;0,1000+J991-J990-O990,J991-J990-O990),""),""),""),""),"")</f>
        <v>#REF!</v>
      </c>
      <c r="Q990" s="39">
        <v>2</v>
      </c>
      <c r="R990" s="8" t="e">
        <f>IF(#REF!&lt;&gt;#REF!,COUNTIFS($K$112:$K$1378,$K$112,#REF!,#REF!),"")</f>
        <v>#REF!</v>
      </c>
      <c r="S990" s="8" t="e">
        <f>IF(AND(#REF!&lt;&gt;#REF!,#REF!=#REF!,M990="positive",M991="negative"),1,"")</f>
        <v>#REF!</v>
      </c>
      <c r="T990" s="8" t="e">
        <f>IF(AND(#REF!=#REF!,K:K="stroke",M:M="positive",S990&lt;&gt;"1"),1,"")</f>
        <v>#REF!</v>
      </c>
      <c r="U990" s="8" t="e">
        <f>IF((AND(R990&lt;&gt;"",W990&lt;&gt;1,K:K="stroke",M:M="negative",#REF!=#REF!)),IF(W990&lt;&gt;0,"",1),"")</f>
        <v>#REF!</v>
      </c>
      <c r="V990" s="8" t="e">
        <f t="shared" si="64"/>
        <v>#REF!</v>
      </c>
      <c r="W990" s="8" t="e">
        <f>IF(#REF!&lt;&gt;#REF!,COUNTIFS($K$112:$K$1378,"up",#REF!,#REF!),"")</f>
        <v>#REF!</v>
      </c>
      <c r="X990" s="8" t="e">
        <f>IF(#REF!&lt;&gt;#REF!,COUNTIFS($K$112:$K$1378,"SRS",#REF!,#REF!),"")</f>
        <v>#REF!</v>
      </c>
      <c r="Y990" s="8" t="e">
        <f>IF(R990&lt;&gt;"",IF(R990=1,"",COUNTIFS($O$112:$O$1378,"&gt;40",#REF!,#REF!)),"")</f>
        <v>#REF!</v>
      </c>
      <c r="Z990" s="39" t="s">
        <v>160</v>
      </c>
      <c r="AA990" s="39"/>
      <c r="AB990" s="39"/>
      <c r="AC990" s="39"/>
    </row>
    <row r="991" spans="1:34" x14ac:dyDescent="0.25">
      <c r="A991" s="39">
        <f t="shared" si="65"/>
        <v>51295</v>
      </c>
      <c r="B991" s="40" t="str">
        <f t="shared" si="66"/>
        <v>201826141455</v>
      </c>
      <c r="C991" s="39" t="str">
        <f t="shared" si="63"/>
        <v>201826</v>
      </c>
      <c r="D991" s="39">
        <v>2018</v>
      </c>
      <c r="E991" s="39">
        <v>2</v>
      </c>
      <c r="F991" s="39">
        <v>6</v>
      </c>
      <c r="G991" s="39">
        <v>14</v>
      </c>
      <c r="H991" s="39">
        <v>14</v>
      </c>
      <c r="I991" s="39">
        <v>55</v>
      </c>
      <c r="J991" s="39">
        <v>285</v>
      </c>
      <c r="K991" s="39" t="s">
        <v>133</v>
      </c>
      <c r="L991" s="39" t="e">
        <f>IF(#REF!=#REF!,IF(K991="Stroke",IF(K992="Stroke",IF((J992-J991)&lt;0,1000+J992-J991,J992-J991),""),""),"")</f>
        <v>#REF!</v>
      </c>
      <c r="M991" s="39" t="s">
        <v>21</v>
      </c>
      <c r="N991" s="39" t="s">
        <v>27</v>
      </c>
      <c r="O991" s="39">
        <v>0</v>
      </c>
      <c r="P991" s="8" t="e">
        <f>IF(#REF!=#REF!,IF(K991="Stroke",IF(K992="Stroke",IF(#REF!=#REF!,IF(Q991=Q992,IF((J992-J991)&lt;0,1000+J992-J991-O991,J992-J991-O991),""),""),""),""),"")</f>
        <v>#REF!</v>
      </c>
      <c r="Q991" s="39">
        <v>2</v>
      </c>
      <c r="R991" s="8" t="e">
        <f>IF(#REF!&lt;&gt;#REF!,COUNTIFS($K$112:$K$1378,$K$112,#REF!,#REF!),"")</f>
        <v>#REF!</v>
      </c>
      <c r="S991" s="8" t="e">
        <f>IF(AND(#REF!&lt;&gt;#REF!,#REF!=#REF!,M991="positive",M992="negative"),1,"")</f>
        <v>#REF!</v>
      </c>
      <c r="T991" s="8" t="e">
        <f>IF(AND(#REF!=#REF!,K:K="stroke",M:M="positive",S991&lt;&gt;"1"),1,"")</f>
        <v>#REF!</v>
      </c>
      <c r="U991" s="8" t="e">
        <f>IF((AND(R991&lt;&gt;"",W991&lt;&gt;1,K:K="stroke",M:M="negative",#REF!=#REF!)),IF(W991&lt;&gt;0,"",1),"")</f>
        <v>#REF!</v>
      </c>
      <c r="V991" s="8" t="e">
        <f t="shared" si="64"/>
        <v>#REF!</v>
      </c>
      <c r="W991" s="8" t="e">
        <f>IF(#REF!&lt;&gt;#REF!,COUNTIFS($K$112:$K$1378,"up",#REF!,#REF!),"")</f>
        <v>#REF!</v>
      </c>
      <c r="X991" s="8" t="e">
        <f>IF(#REF!&lt;&gt;#REF!,COUNTIFS($K$112:$K$1378,"SRS",#REF!,#REF!),"")</f>
        <v>#REF!</v>
      </c>
      <c r="Y991" s="8" t="e">
        <f>IF(R991&lt;&gt;"",IF(R991=1,"",COUNTIFS($O$112:$O$1378,"&gt;40",#REF!,#REF!)),"")</f>
        <v>#REF!</v>
      </c>
      <c r="Z991" s="39" t="s">
        <v>160</v>
      </c>
      <c r="AA991" s="39"/>
      <c r="AB991" s="39"/>
      <c r="AC991" s="39"/>
    </row>
    <row r="992" spans="1:34" x14ac:dyDescent="0.25">
      <c r="A992" s="39">
        <f t="shared" si="65"/>
        <v>51295</v>
      </c>
      <c r="B992" s="40" t="str">
        <f t="shared" si="66"/>
        <v>201826141455</v>
      </c>
      <c r="C992" s="39" t="str">
        <f t="shared" si="63"/>
        <v>201826</v>
      </c>
      <c r="D992" s="39">
        <v>2018</v>
      </c>
      <c r="E992" s="39">
        <v>2</v>
      </c>
      <c r="F992" s="39">
        <v>6</v>
      </c>
      <c r="G992" s="39">
        <v>14</v>
      </c>
      <c r="H992" s="39">
        <v>14</v>
      </c>
      <c r="I992" s="39">
        <v>55</v>
      </c>
      <c r="J992" s="39">
        <v>289</v>
      </c>
      <c r="K992" s="39" t="s">
        <v>37</v>
      </c>
      <c r="L992" s="39" t="e">
        <f>IF(#REF!=#REF!,IF(K992="Stroke",IF(K993="Stroke",IF((J993-J992)&lt;0,1000+J993-J992,J993-J992),""),""),"")</f>
        <v>#REF!</v>
      </c>
      <c r="M992" s="39" t="s">
        <v>21</v>
      </c>
      <c r="N992" s="39" t="s">
        <v>27</v>
      </c>
      <c r="O992" s="39">
        <v>13</v>
      </c>
      <c r="P992" s="8" t="e">
        <f>IF(#REF!=#REF!,IF(K992="Stroke",IF(K993="Stroke",IF(#REF!=#REF!,IF(Q992=Q993,IF((J993-J992)&lt;0,1000+J993-J992-O992,J993-J992-O992),""),""),""),""),"")</f>
        <v>#REF!</v>
      </c>
      <c r="Q992" s="39">
        <v>2</v>
      </c>
      <c r="R992" s="8" t="e">
        <f>IF(#REF!&lt;&gt;#REF!,COUNTIFS($K$112:$K$1378,$K$112,#REF!,#REF!),"")</f>
        <v>#REF!</v>
      </c>
      <c r="S992" s="8" t="e">
        <f>IF(AND(#REF!&lt;&gt;#REF!,#REF!=#REF!,M992="positive",M993="negative"),1,"")</f>
        <v>#REF!</v>
      </c>
      <c r="T992" s="8" t="e">
        <f>IF(AND(#REF!=#REF!,K:K="stroke",M:M="positive",S992&lt;&gt;"1"),1,"")</f>
        <v>#REF!</v>
      </c>
      <c r="U992" s="8" t="e">
        <f>IF((AND(R992&lt;&gt;"",W992&lt;&gt;1,K:K="stroke",M:M="negative",#REF!=#REF!)),IF(W992&lt;&gt;0,"",1),"")</f>
        <v>#REF!</v>
      </c>
      <c r="V992" s="8" t="e">
        <f t="shared" si="64"/>
        <v>#REF!</v>
      </c>
      <c r="W992" s="8" t="e">
        <f>IF(#REF!&lt;&gt;#REF!,COUNTIFS($K$112:$K$1378,"up",#REF!,#REF!),"")</f>
        <v>#REF!</v>
      </c>
      <c r="X992" s="8" t="e">
        <f>IF(#REF!&lt;&gt;#REF!,COUNTIFS($K$112:$K$1378,"SRS",#REF!,#REF!),"")</f>
        <v>#REF!</v>
      </c>
      <c r="Y992" s="8" t="e">
        <f>IF(R992&lt;&gt;"",IF(R992=1,"",COUNTIFS($O$112:$O$1378,"&gt;40",#REF!,#REF!)),"")</f>
        <v>#REF!</v>
      </c>
      <c r="Z992" s="39" t="s">
        <v>161</v>
      </c>
      <c r="AA992" s="39"/>
      <c r="AB992" s="39"/>
      <c r="AC992" s="39"/>
    </row>
    <row r="993" spans="1:34" x14ac:dyDescent="0.25">
      <c r="A993" s="39">
        <f t="shared" si="65"/>
        <v>51295</v>
      </c>
      <c r="B993" s="40" t="str">
        <f t="shared" si="66"/>
        <v>201826141455</v>
      </c>
      <c r="C993" s="39" t="str">
        <f t="shared" ref="C993:C1035" si="67">CONCATENATE(D993,E993,F993)</f>
        <v>201826</v>
      </c>
      <c r="D993" s="39">
        <v>2018</v>
      </c>
      <c r="E993" s="39">
        <v>2</v>
      </c>
      <c r="F993" s="39">
        <v>6</v>
      </c>
      <c r="G993" s="39">
        <v>14</v>
      </c>
      <c r="H993" s="39">
        <v>14</v>
      </c>
      <c r="I993" s="39">
        <v>55</v>
      </c>
      <c r="J993" s="39">
        <v>353</v>
      </c>
      <c r="K993" s="39" t="s">
        <v>37</v>
      </c>
      <c r="L993" s="39" t="e">
        <f>IF(#REF!=#REF!,IF(K993="Stroke",IF(K994="Stroke",IF((J994-J993)&lt;0,1000+J994-J993,J994-J993),""),""),"")</f>
        <v>#REF!</v>
      </c>
      <c r="M993" s="39" t="s">
        <v>21</v>
      </c>
      <c r="N993" s="39" t="s">
        <v>27</v>
      </c>
      <c r="O993" s="39">
        <v>7</v>
      </c>
      <c r="P993" s="8" t="e">
        <f>IF(#REF!=#REF!,IF(K993="Stroke",IF(K994="Stroke",IF(#REF!=#REF!,IF(Q993=Q994,IF((J994-J993)&lt;0,1000+J994-J993-O993,J994-J993-O993),""),""),""),""),"")</f>
        <v>#REF!</v>
      </c>
      <c r="Q993" s="39">
        <v>2</v>
      </c>
      <c r="R993" s="8" t="e">
        <f>IF(#REF!&lt;&gt;#REF!,COUNTIFS($K$112:$K$1378,$K$112,#REF!,#REF!),"")</f>
        <v>#REF!</v>
      </c>
      <c r="S993" s="8" t="e">
        <f>IF(AND(#REF!&lt;&gt;#REF!,#REF!=#REF!,M993="positive",M994="negative"),1,"")</f>
        <v>#REF!</v>
      </c>
      <c r="T993" s="8" t="e">
        <f>IF(AND(#REF!=#REF!,K:K="stroke",M:M="positive",S993&lt;&gt;"1"),1,"")</f>
        <v>#REF!</v>
      </c>
      <c r="U993" s="8" t="e">
        <f>IF((AND(R993&lt;&gt;"",W993&lt;&gt;1,K:K="stroke",M:M="negative",#REF!=#REF!)),IF(W993&lt;&gt;0,"",1),"")</f>
        <v>#REF!</v>
      </c>
      <c r="V993" s="8" t="e">
        <f t="shared" si="64"/>
        <v>#REF!</v>
      </c>
      <c r="W993" s="8" t="e">
        <f>IF(#REF!&lt;&gt;#REF!,COUNTIFS($K$112:$K$1378,"up",#REF!,#REF!),"")</f>
        <v>#REF!</v>
      </c>
      <c r="X993" s="8" t="e">
        <f>IF(#REF!&lt;&gt;#REF!,COUNTIFS($K$112:$K$1378,"SRS",#REF!,#REF!),"")</f>
        <v>#REF!</v>
      </c>
      <c r="Y993" s="8" t="e">
        <f>IF(R993&lt;&gt;"",IF(R993=1,"",COUNTIFS($O$112:$O$1378,"&gt;40",#REF!,#REF!)),"")</f>
        <v>#REF!</v>
      </c>
      <c r="Z993" s="39"/>
      <c r="AA993" s="39"/>
      <c r="AB993" s="39"/>
      <c r="AC993" s="39"/>
    </row>
    <row r="994" spans="1:34" x14ac:dyDescent="0.25">
      <c r="A994" s="39">
        <f t="shared" si="65"/>
        <v>51295</v>
      </c>
      <c r="B994" s="40" t="str">
        <f t="shared" si="66"/>
        <v>201826141455</v>
      </c>
      <c r="C994" s="39" t="str">
        <f t="shared" si="67"/>
        <v>201826</v>
      </c>
      <c r="D994" s="39">
        <v>2018</v>
      </c>
      <c r="E994" s="39">
        <v>2</v>
      </c>
      <c r="F994" s="39">
        <v>6</v>
      </c>
      <c r="G994" s="39">
        <v>14</v>
      </c>
      <c r="H994" s="39">
        <v>14</v>
      </c>
      <c r="I994" s="39">
        <v>55</v>
      </c>
      <c r="J994" s="39">
        <v>382</v>
      </c>
      <c r="K994" s="39" t="s">
        <v>37</v>
      </c>
      <c r="L994" s="39" t="e">
        <f>IF(#REF!=#REF!,IF(K994="Stroke",IF(K995="Stroke",IF((J995-J994)&lt;0,1000+J995-J994,J995-J994),""),""),"")</f>
        <v>#REF!</v>
      </c>
      <c r="M994" s="39" t="s">
        <v>21</v>
      </c>
      <c r="N994" s="39" t="s">
        <v>27</v>
      </c>
      <c r="O994" s="39">
        <v>11</v>
      </c>
      <c r="P994" s="8" t="e">
        <f>IF(#REF!=#REF!,IF(K994="Stroke",IF(K995="Stroke",IF(#REF!=#REF!,IF(Q994=Q995,IF((J995-J994)&lt;0,1000+J995-J994-O994,J995-J994-O994),""),""),""),""),"")</f>
        <v>#REF!</v>
      </c>
      <c r="Q994" s="39">
        <v>3</v>
      </c>
      <c r="R994" s="8" t="e">
        <f>IF(#REF!&lt;&gt;#REF!,COUNTIFS($K$112:$K$1378,$K$112,#REF!,#REF!),"")</f>
        <v>#REF!</v>
      </c>
      <c r="S994" s="8" t="e">
        <f>IF(AND(#REF!&lt;&gt;#REF!,#REF!=#REF!,M994="positive",M995="negative"),1,"")</f>
        <v>#REF!</v>
      </c>
      <c r="T994" s="8" t="e">
        <f>IF(AND(#REF!=#REF!,K:K="stroke",M:M="positive",S994&lt;&gt;"1"),1,"")</f>
        <v>#REF!</v>
      </c>
      <c r="U994" s="8" t="e">
        <f>IF((AND(R994&lt;&gt;"",W994&lt;&gt;1,K:K="stroke",M:M="negative",#REF!=#REF!)),IF(W994&lt;&gt;0,"",1),"")</f>
        <v>#REF!</v>
      </c>
      <c r="V994" s="8" t="e">
        <f t="shared" si="64"/>
        <v>#REF!</v>
      </c>
      <c r="W994" s="8" t="e">
        <f>IF(#REF!&lt;&gt;#REF!,COUNTIFS($K$112:$K$1378,"up",#REF!,#REF!),"")</f>
        <v>#REF!</v>
      </c>
      <c r="X994" s="8" t="e">
        <f>IF(#REF!&lt;&gt;#REF!,COUNTIFS($K$112:$K$1378,"SRS",#REF!,#REF!),"")</f>
        <v>#REF!</v>
      </c>
      <c r="Y994" s="8" t="e">
        <f>IF(R994&lt;&gt;"",IF(R994=1,"",COUNTIFS($O$112:$O$1378,"&gt;40",#REF!,#REF!)),"")</f>
        <v>#REF!</v>
      </c>
      <c r="Z994" s="39" t="s">
        <v>162</v>
      </c>
      <c r="AA994" s="39"/>
      <c r="AB994" s="39"/>
      <c r="AC994" s="39"/>
    </row>
    <row r="995" spans="1:34" x14ac:dyDescent="0.25">
      <c r="A995" s="39">
        <f t="shared" si="65"/>
        <v>51295</v>
      </c>
      <c r="B995" s="40" t="str">
        <f t="shared" si="66"/>
        <v>201826141455</v>
      </c>
      <c r="C995" s="39" t="str">
        <f t="shared" si="67"/>
        <v>201826</v>
      </c>
      <c r="D995" s="39">
        <v>2018</v>
      </c>
      <c r="E995" s="39">
        <v>2</v>
      </c>
      <c r="F995" s="39">
        <v>6</v>
      </c>
      <c r="G995" s="39">
        <v>14</v>
      </c>
      <c r="H995" s="39">
        <v>14</v>
      </c>
      <c r="I995" s="39">
        <v>55</v>
      </c>
      <c r="J995" s="39">
        <v>423</v>
      </c>
      <c r="K995" s="39" t="s">
        <v>37</v>
      </c>
      <c r="L995" s="39" t="e">
        <f>IF(#REF!=#REF!,IF(K995="Stroke",IF(K996="Stroke",IF((J996-J995)&lt;0,1000+J996-J995,J996-J995),""),""),"")</f>
        <v>#REF!</v>
      </c>
      <c r="M995" s="39" t="s">
        <v>21</v>
      </c>
      <c r="N995" s="39" t="s">
        <v>27</v>
      </c>
      <c r="O995" s="39">
        <v>14</v>
      </c>
      <c r="P995" s="8" t="e">
        <f>IF(#REF!=#REF!,IF(K995="Stroke",IF(K996="Stroke",IF(#REF!=#REF!,IF(Q995=Q996,IF((J996-J995)&lt;0,1000+J996-J995-O995,J996-J995-O995),""),""),""),""),"")</f>
        <v>#REF!</v>
      </c>
      <c r="Q995" s="39">
        <v>3</v>
      </c>
      <c r="R995" s="8" t="e">
        <f>IF(#REF!&lt;&gt;#REF!,COUNTIFS($K$112:$K$1378,$K$112,#REF!,#REF!),"")</f>
        <v>#REF!</v>
      </c>
      <c r="S995" s="8" t="e">
        <f>IF(AND(#REF!&lt;&gt;#REF!,#REF!=#REF!,M995="positive",M996="negative"),1,"")</f>
        <v>#REF!</v>
      </c>
      <c r="T995" s="8" t="e">
        <f>IF(AND(#REF!=#REF!,K:K="stroke",M:M="positive",S995&lt;&gt;"1"),1,"")</f>
        <v>#REF!</v>
      </c>
      <c r="U995" s="8" t="e">
        <f>IF((AND(R995&lt;&gt;"",W995&lt;&gt;1,K:K="stroke",M:M="negative",#REF!=#REF!)),IF(W995&lt;&gt;0,"",1),"")</f>
        <v>#REF!</v>
      </c>
      <c r="V995" s="8" t="e">
        <f t="shared" si="64"/>
        <v>#REF!</v>
      </c>
      <c r="W995" s="8" t="e">
        <f>IF(#REF!&lt;&gt;#REF!,COUNTIFS($K$112:$K$1378,"up",#REF!,#REF!),"")</f>
        <v>#REF!</v>
      </c>
      <c r="X995" s="8" t="e">
        <f>IF(#REF!&lt;&gt;#REF!,COUNTIFS($K$112:$K$1378,"SRS",#REF!,#REF!),"")</f>
        <v>#REF!</v>
      </c>
      <c r="Y995" s="8" t="e">
        <f>IF(R995&lt;&gt;"",IF(R995=1,"",COUNTIFS($O$112:$O$1378,"&gt;40",#REF!,#REF!)),"")</f>
        <v>#REF!</v>
      </c>
      <c r="Z995" s="39"/>
      <c r="AA995" s="39"/>
      <c r="AB995" s="39"/>
      <c r="AC995" s="39"/>
    </row>
    <row r="996" spans="1:34" x14ac:dyDescent="0.25">
      <c r="A996" s="39">
        <f t="shared" si="65"/>
        <v>51295</v>
      </c>
      <c r="B996" s="40" t="str">
        <f t="shared" si="66"/>
        <v>201826141455</v>
      </c>
      <c r="C996" s="39" t="str">
        <f t="shared" si="67"/>
        <v>201826</v>
      </c>
      <c r="D996" s="39">
        <v>2018</v>
      </c>
      <c r="E996" s="39">
        <v>2</v>
      </c>
      <c r="F996" s="39">
        <v>6</v>
      </c>
      <c r="G996" s="39">
        <v>14</v>
      </c>
      <c r="H996" s="39">
        <v>14</v>
      </c>
      <c r="I996" s="39">
        <v>55</v>
      </c>
      <c r="J996" s="39">
        <v>532</v>
      </c>
      <c r="K996" s="39" t="s">
        <v>37</v>
      </c>
      <c r="L996" s="39" t="e">
        <f>IF(#REF!=#REF!,IF(K996="Stroke",IF(K997="Stroke",IF((J997-J996)&lt;0,1000+J997-J996,J997-J996),""),""),"")</f>
        <v>#REF!</v>
      </c>
      <c r="M996" s="39" t="s">
        <v>21</v>
      </c>
      <c r="N996" s="39" t="s">
        <v>27</v>
      </c>
      <c r="O996" s="39">
        <v>10</v>
      </c>
      <c r="P996" s="8" t="e">
        <f>IF(#REF!=#REF!,IF(K996="Stroke",IF(K997="Stroke",IF(#REF!=#REF!,IF(Q996=Q997,IF((J997-J996)&lt;0,1000+J997-J996-O996,J997-J996-O996),""),""),""),""),"")</f>
        <v>#REF!</v>
      </c>
      <c r="Q996" s="39">
        <v>3</v>
      </c>
      <c r="R996" s="8" t="e">
        <f>IF(#REF!&lt;&gt;#REF!,COUNTIFS($K$112:$K$1378,$K$112,#REF!,#REF!),"")</f>
        <v>#REF!</v>
      </c>
      <c r="S996" s="8" t="e">
        <f>IF(AND(#REF!&lt;&gt;#REF!,#REF!=#REF!,M996="positive",M997="negative"),1,"")</f>
        <v>#REF!</v>
      </c>
      <c r="T996" s="8" t="e">
        <f>IF(AND(#REF!=#REF!,K:K="stroke",M:M="positive",S996&lt;&gt;"1"),1,"")</f>
        <v>#REF!</v>
      </c>
      <c r="U996" s="8" t="e">
        <f>IF((AND(R996&lt;&gt;"",W996&lt;&gt;1,K:K="stroke",M:M="negative",#REF!=#REF!)),IF(W996&lt;&gt;0,"",1),"")</f>
        <v>#REF!</v>
      </c>
      <c r="V996" s="8" t="e">
        <f t="shared" si="64"/>
        <v>#REF!</v>
      </c>
      <c r="W996" s="8" t="e">
        <f>IF(#REF!&lt;&gt;#REF!,COUNTIFS($K$112:$K$1378,"up",#REF!,#REF!),"")</f>
        <v>#REF!</v>
      </c>
      <c r="X996" s="8" t="e">
        <f>IF(#REF!&lt;&gt;#REF!,COUNTIFS($K$112:$K$1378,"SRS",#REF!,#REF!),"")</f>
        <v>#REF!</v>
      </c>
      <c r="Y996" s="8" t="e">
        <f>IF(R996&lt;&gt;"",IF(R996=1,"",COUNTIFS($O$112:$O$1378,"&gt;40",#REF!,#REF!)),"")</f>
        <v>#REF!</v>
      </c>
      <c r="Z996" s="39"/>
      <c r="AA996" s="39"/>
      <c r="AB996" s="39"/>
      <c r="AC996" s="39"/>
    </row>
    <row r="997" spans="1:34" s="7" customFormat="1" x14ac:dyDescent="0.25">
      <c r="A997" s="39">
        <f t="shared" si="65"/>
        <v>51295</v>
      </c>
      <c r="B997" s="40" t="str">
        <f t="shared" si="66"/>
        <v>201826141455</v>
      </c>
      <c r="C997" s="39" t="str">
        <f t="shared" si="67"/>
        <v>201826</v>
      </c>
      <c r="D997" s="39">
        <v>2018</v>
      </c>
      <c r="E997" s="39">
        <v>2</v>
      </c>
      <c r="F997" s="39">
        <v>6</v>
      </c>
      <c r="G997" s="39">
        <v>14</v>
      </c>
      <c r="H997" s="39">
        <v>14</v>
      </c>
      <c r="I997" s="39">
        <v>55</v>
      </c>
      <c r="J997" s="39">
        <v>560</v>
      </c>
      <c r="K997" s="39" t="s">
        <v>37</v>
      </c>
      <c r="L997" s="39" t="e">
        <f>IF(#REF!=#REF!,IF(K997="Stroke",IF(K998="Stroke",IF((J998-J997)&lt;0,1000+J998-J997,J998-J997),""),""),"")</f>
        <v>#REF!</v>
      </c>
      <c r="M997" s="39" t="s">
        <v>21</v>
      </c>
      <c r="N997" s="39" t="s">
        <v>27</v>
      </c>
      <c r="O997" s="39">
        <v>4</v>
      </c>
      <c r="P997" s="8" t="e">
        <f>IF(#REF!=#REF!,IF(K997="Stroke",IF(K998="Stroke",IF(#REF!=#REF!,IF(Q997=Q998,IF((J998-J997)&lt;0,1000+J998-J997-O997,J998-J997-O997),""),""),""),""),"")</f>
        <v>#REF!</v>
      </c>
      <c r="Q997" s="39">
        <v>3</v>
      </c>
      <c r="R997" s="8" t="e">
        <f>IF(#REF!&lt;&gt;#REF!,COUNTIFS($K$112:$K$1378,$K$112,#REF!,#REF!),"")</f>
        <v>#REF!</v>
      </c>
      <c r="S997" s="8" t="e">
        <f>IF(AND(#REF!&lt;&gt;#REF!,#REF!=#REF!,M997="positive",M998="negative"),1,"")</f>
        <v>#REF!</v>
      </c>
      <c r="T997" s="8" t="e">
        <f>IF(AND(#REF!=#REF!,K:K="stroke",M:M="positive",S997&lt;&gt;"1"),1,"")</f>
        <v>#REF!</v>
      </c>
      <c r="U997" s="8" t="e">
        <f>IF((AND(R997&lt;&gt;"",W997&lt;&gt;1,K:K="stroke",M:M="negative",#REF!=#REF!)),IF(W997&lt;&gt;0,"",1),"")</f>
        <v>#REF!</v>
      </c>
      <c r="V997" s="8" t="e">
        <f t="shared" si="64"/>
        <v>#REF!</v>
      </c>
      <c r="W997" s="8" t="e">
        <f>IF(#REF!&lt;&gt;#REF!,COUNTIFS($K$112:$K$1378,"up",#REF!,#REF!),"")</f>
        <v>#REF!</v>
      </c>
      <c r="X997" s="8" t="e">
        <f>IF(#REF!&lt;&gt;#REF!,COUNTIFS($K$112:$K$1378,"SRS",#REF!,#REF!),"")</f>
        <v>#REF!</v>
      </c>
      <c r="Y997" s="8" t="e">
        <f>IF(R997&lt;&gt;"",IF(R997=1,"",COUNTIFS($O$112:$O$1378,"&gt;40",#REF!,#REF!)),"")</f>
        <v>#REF!</v>
      </c>
      <c r="Z997" s="39"/>
      <c r="AA997" s="39"/>
      <c r="AB997" s="39"/>
      <c r="AC997" s="39"/>
      <c r="AD997" s="4"/>
      <c r="AE997" s="4"/>
      <c r="AF997" s="4"/>
      <c r="AG997" s="4"/>
      <c r="AH997" s="4"/>
    </row>
    <row r="998" spans="1:34" x14ac:dyDescent="0.25">
      <c r="A998" s="13">
        <f t="shared" si="65"/>
        <v>51846</v>
      </c>
      <c r="B998" s="38" t="str">
        <f t="shared" si="66"/>
        <v>20182614246</v>
      </c>
      <c r="C998" s="13" t="str">
        <f t="shared" si="67"/>
        <v>201826</v>
      </c>
      <c r="D998" s="13">
        <v>2018</v>
      </c>
      <c r="E998" s="13">
        <v>2</v>
      </c>
      <c r="F998" s="13">
        <v>6</v>
      </c>
      <c r="G998" s="13">
        <v>14</v>
      </c>
      <c r="H998" s="13">
        <v>24</v>
      </c>
      <c r="I998" s="13">
        <v>6</v>
      </c>
      <c r="J998" s="13">
        <v>993</v>
      </c>
      <c r="K998" s="13" t="s">
        <v>37</v>
      </c>
      <c r="L998" s="13" t="e">
        <f>IF(#REF!=#REF!,IF(K998="Stroke",IF(K999="Stroke",IF((J999-J998)&lt;0,1000+J999-J998,J999-J998),""),""),"")</f>
        <v>#REF!</v>
      </c>
      <c r="M998" s="13" t="s">
        <v>21</v>
      </c>
      <c r="N998" s="13" t="s">
        <v>27</v>
      </c>
      <c r="O998" s="13">
        <v>3</v>
      </c>
      <c r="P998" s="7" t="e">
        <f>IF(#REF!=#REF!,IF(K998="Stroke",IF(K999="Stroke",IF(#REF!=#REF!,IF(Q998=Q999,IF((J999-J998)&lt;0,1000+J999-J998-O998,J999-J998-O998),""),""),""),""),"")</f>
        <v>#REF!</v>
      </c>
      <c r="Q998" s="13">
        <v>1</v>
      </c>
      <c r="R998" s="7" t="e">
        <f>IF(#REF!&lt;&gt;#REF!,COUNTIFS($K$112:$K$1378,$K$112,#REF!,#REF!),"")</f>
        <v>#REF!</v>
      </c>
      <c r="S998" s="7" t="e">
        <f>IF(AND(#REF!&lt;&gt;#REF!,#REF!=#REF!,M998="positive",M999="negative"),1,"")</f>
        <v>#REF!</v>
      </c>
      <c r="T998" s="7" t="e">
        <f>IF(AND(#REF!=#REF!,K:K="stroke",M:M="positive",S998&lt;&gt;"1"),1,"")</f>
        <v>#REF!</v>
      </c>
      <c r="U998" s="7" t="e">
        <f>IF((AND(R998&lt;&gt;"",W998&lt;&gt;1,K:K="stroke",M:M="negative",#REF!=#REF!)),IF(W998&lt;&gt;0,"",1),"")</f>
        <v>#REF!</v>
      </c>
      <c r="V998" s="7" t="e">
        <f t="shared" si="64"/>
        <v>#REF!</v>
      </c>
      <c r="W998" s="7" t="e">
        <f>IF(#REF!&lt;&gt;#REF!,COUNTIFS($K$112:$K$1378,"up",#REF!,#REF!),"")</f>
        <v>#REF!</v>
      </c>
      <c r="X998" s="7" t="e">
        <f>IF(#REF!&lt;&gt;#REF!,COUNTIFS($K$112:$K$1378,"SRS",#REF!,#REF!),"")</f>
        <v>#REF!</v>
      </c>
      <c r="Y998" s="7" t="e">
        <f>IF(R998&lt;&gt;"",IF(R998=1,"",COUNTIFS($O$112:$O$1378,"&gt;40",#REF!,#REF!)),"")</f>
        <v>#REF!</v>
      </c>
      <c r="Z998" s="13"/>
      <c r="AA998" s="13"/>
      <c r="AB998" s="13"/>
      <c r="AC998" s="13"/>
      <c r="AD998" s="7"/>
      <c r="AE998" s="7"/>
      <c r="AF998" s="7"/>
      <c r="AG998" s="7"/>
      <c r="AH998" s="7"/>
    </row>
    <row r="999" spans="1:34" x14ac:dyDescent="0.25">
      <c r="A999" s="39">
        <f t="shared" si="65"/>
        <v>51847</v>
      </c>
      <c r="B999" s="40" t="str">
        <f t="shared" si="66"/>
        <v>20182614247</v>
      </c>
      <c r="C999" s="39" t="str">
        <f t="shared" si="67"/>
        <v>201826</v>
      </c>
      <c r="D999" s="39">
        <v>2018</v>
      </c>
      <c r="E999" s="39">
        <v>2</v>
      </c>
      <c r="F999" s="39">
        <v>6</v>
      </c>
      <c r="G999" s="39">
        <v>14</v>
      </c>
      <c r="H999" s="39">
        <v>24</v>
      </c>
      <c r="I999" s="39">
        <v>7</v>
      </c>
      <c r="J999" s="39">
        <v>11</v>
      </c>
      <c r="K999" s="39" t="s">
        <v>37</v>
      </c>
      <c r="L999" s="39" t="e">
        <f>IF(#REF!=#REF!,IF(K999="Stroke",IF(K1000="Stroke",IF((J1000-J999)&lt;0,1000+J1000-J999,J1000-J999),""),""),"")</f>
        <v>#REF!</v>
      </c>
      <c r="M999" s="39" t="s">
        <v>21</v>
      </c>
      <c r="N999" s="39" t="s">
        <v>27</v>
      </c>
      <c r="O999" s="39">
        <v>6</v>
      </c>
      <c r="P999" s="8" t="e">
        <f>IF(#REF!=#REF!,IF(K999="Stroke",IF(K1000="Stroke",IF(#REF!=#REF!,IF(Q999=Q1000,IF((J1000-J999)&lt;0,1000+J1000-J999-O999,J1000-J999-O999),""),""),""),""),"")</f>
        <v>#REF!</v>
      </c>
      <c r="Q999" s="39">
        <v>1</v>
      </c>
      <c r="R999" s="8" t="e">
        <f>IF(#REF!&lt;&gt;#REF!,COUNTIFS($K$112:$K$1378,$K$112,#REF!,#REF!),"")</f>
        <v>#REF!</v>
      </c>
      <c r="S999" s="8" t="e">
        <f>IF(AND(#REF!&lt;&gt;#REF!,#REF!=#REF!,M999="positive",M1000="negative"),1,"")</f>
        <v>#REF!</v>
      </c>
      <c r="T999" s="8" t="e">
        <f>IF(AND(#REF!=#REF!,K:K="stroke",M:M="positive",S999&lt;&gt;"1"),1,"")</f>
        <v>#REF!</v>
      </c>
      <c r="U999" s="8" t="e">
        <f>IF((AND(R999&lt;&gt;"",W999&lt;&gt;1,K:K="stroke",M:M="negative",#REF!=#REF!)),IF(W999&lt;&gt;0,"",1),"")</f>
        <v>#REF!</v>
      </c>
      <c r="V999" s="8" t="e">
        <f t="shared" si="64"/>
        <v>#REF!</v>
      </c>
      <c r="W999" s="8" t="e">
        <f>IF(#REF!&lt;&gt;#REF!,COUNTIFS($K$112:$K$1378,"up",#REF!,#REF!),"")</f>
        <v>#REF!</v>
      </c>
      <c r="X999" s="8" t="e">
        <f>IF(#REF!&lt;&gt;#REF!,COUNTIFS($K$112:$K$1378,"SRS",#REF!,#REF!),"")</f>
        <v>#REF!</v>
      </c>
      <c r="Y999" s="8" t="e">
        <f>IF(R999&lt;&gt;"",IF(R999=1,"",COUNTIFS($O$112:$O$1378,"&gt;40",#REF!,#REF!)),"")</f>
        <v>#REF!</v>
      </c>
      <c r="Z999" s="39"/>
      <c r="AA999" s="39"/>
      <c r="AB999" s="39"/>
      <c r="AC999" s="39"/>
    </row>
    <row r="1000" spans="1:34" x14ac:dyDescent="0.25">
      <c r="A1000" s="39">
        <f t="shared" si="65"/>
        <v>51847</v>
      </c>
      <c r="B1000" s="40" t="str">
        <f t="shared" si="66"/>
        <v>20182614247</v>
      </c>
      <c r="C1000" s="39" t="str">
        <f t="shared" si="67"/>
        <v>201826</v>
      </c>
      <c r="D1000" s="39">
        <v>2018</v>
      </c>
      <c r="E1000" s="39">
        <v>2</v>
      </c>
      <c r="F1000" s="39">
        <v>6</v>
      </c>
      <c r="G1000" s="39">
        <v>14</v>
      </c>
      <c r="H1000" s="39">
        <v>24</v>
      </c>
      <c r="I1000" s="39">
        <v>7</v>
      </c>
      <c r="J1000" s="39">
        <v>71</v>
      </c>
      <c r="K1000" s="39" t="s">
        <v>37</v>
      </c>
      <c r="L1000" s="39" t="e">
        <f>IF(#REF!=#REF!,IF(K1000="Stroke",IF(K1001="Stroke",IF((J1001-J1000)&lt;0,1000+J1001-J1000,J1001-J1000),""),""),"")</f>
        <v>#REF!</v>
      </c>
      <c r="M1000" s="39" t="s">
        <v>21</v>
      </c>
      <c r="N1000" s="39" t="s">
        <v>27</v>
      </c>
      <c r="O1000" s="39">
        <v>7</v>
      </c>
      <c r="P1000" s="8" t="e">
        <f>IF(#REF!=#REF!,IF(K1000="Stroke",IF(K1001="Stroke",IF(#REF!=#REF!,IF(Q1000=Q1001,IF((J1001-J1000)&lt;0,1000+J1001-J1000-O1000,J1001-J1000-O1000),""),""),""),""),"")</f>
        <v>#REF!</v>
      </c>
      <c r="Q1000" s="39">
        <v>2</v>
      </c>
      <c r="R1000" s="8" t="e">
        <f>IF(#REF!&lt;&gt;#REF!,COUNTIFS($K$112:$K$1378,$K$112,#REF!,#REF!),"")</f>
        <v>#REF!</v>
      </c>
      <c r="S1000" s="8" t="e">
        <f>IF(AND(#REF!&lt;&gt;#REF!,#REF!=#REF!,M1000="positive",M1001="negative"),1,"")</f>
        <v>#REF!</v>
      </c>
      <c r="T1000" s="8" t="e">
        <f>IF(AND(#REF!=#REF!,K:K="stroke",M:M="positive",S1000&lt;&gt;"1"),1,"")</f>
        <v>#REF!</v>
      </c>
      <c r="U1000" s="8" t="e">
        <f>IF((AND(R1000&lt;&gt;"",W1000&lt;&gt;1,K:K="stroke",M:M="negative",#REF!=#REF!)),IF(W1000&lt;&gt;0,"",1),"")</f>
        <v>#REF!</v>
      </c>
      <c r="V1000" s="8" t="e">
        <f t="shared" si="64"/>
        <v>#REF!</v>
      </c>
      <c r="W1000" s="8" t="e">
        <f>IF(#REF!&lt;&gt;#REF!,COUNTIFS($K$112:$K$1378,"up",#REF!,#REF!),"")</f>
        <v>#REF!</v>
      </c>
      <c r="X1000" s="8" t="e">
        <f>IF(#REF!&lt;&gt;#REF!,COUNTIFS($K$112:$K$1378,"SRS",#REF!,#REF!),"")</f>
        <v>#REF!</v>
      </c>
      <c r="Y1000" s="8" t="e">
        <f>IF(R1000&lt;&gt;"",IF(R1000=1,"",COUNTIFS($O$112:$O$1378,"&gt;40",#REF!,#REF!)),"")</f>
        <v>#REF!</v>
      </c>
      <c r="Z1000" s="39"/>
      <c r="AA1000" s="39"/>
      <c r="AB1000" s="39"/>
      <c r="AC1000" s="39"/>
    </row>
    <row r="1001" spans="1:34" x14ac:dyDescent="0.25">
      <c r="A1001" s="39">
        <f t="shared" si="65"/>
        <v>51847</v>
      </c>
      <c r="B1001" s="40" t="str">
        <f t="shared" si="66"/>
        <v>20182614247</v>
      </c>
      <c r="C1001" s="39" t="str">
        <f t="shared" si="67"/>
        <v>201826</v>
      </c>
      <c r="D1001" s="39">
        <v>2018</v>
      </c>
      <c r="E1001" s="39">
        <v>2</v>
      </c>
      <c r="F1001" s="39">
        <v>6</v>
      </c>
      <c r="G1001" s="39">
        <v>14</v>
      </c>
      <c r="H1001" s="39">
        <v>24</v>
      </c>
      <c r="I1001" s="39">
        <v>7</v>
      </c>
      <c r="J1001" s="39">
        <v>138</v>
      </c>
      <c r="K1001" s="39" t="s">
        <v>37</v>
      </c>
      <c r="L1001" s="39" t="e">
        <f>IF(#REF!=#REF!,IF(K1001="Stroke",IF(K1002="Stroke",IF((J1002-J1001)&lt;0,1000+J1002-J1001,J1002-J1001),""),""),"")</f>
        <v>#REF!</v>
      </c>
      <c r="M1001" s="39" t="s">
        <v>21</v>
      </c>
      <c r="N1001" s="39" t="s">
        <v>27</v>
      </c>
      <c r="O1001" s="39">
        <v>8</v>
      </c>
      <c r="P1001" s="8" t="e">
        <f>IF(#REF!=#REF!,IF(K1001="Stroke",IF(K1002="Stroke",IF(#REF!=#REF!,IF(Q1001=Q1002,IF((J1002-J1001)&lt;0,1000+J1002-J1001-O1001,J1002-J1001-O1001),""),""),""),""),"")</f>
        <v>#REF!</v>
      </c>
      <c r="Q1001" s="39">
        <v>2</v>
      </c>
      <c r="R1001" s="8" t="e">
        <f>IF(#REF!&lt;&gt;#REF!,COUNTIFS($K$112:$K$1378,$K$112,#REF!,#REF!),"")</f>
        <v>#REF!</v>
      </c>
      <c r="S1001" s="8" t="e">
        <f>IF(AND(#REF!&lt;&gt;#REF!,#REF!=#REF!,M1001="positive",M1002="negative"),1,"")</f>
        <v>#REF!</v>
      </c>
      <c r="T1001" s="8" t="e">
        <f>IF(AND(#REF!=#REF!,K:K="stroke",M:M="positive",S1001&lt;&gt;"1"),1,"")</f>
        <v>#REF!</v>
      </c>
      <c r="U1001" s="8" t="e">
        <f>IF((AND(R1001&lt;&gt;"",W1001&lt;&gt;1,K:K="stroke",M:M="negative",#REF!=#REF!)),IF(W1001&lt;&gt;0,"",1),"")</f>
        <v>#REF!</v>
      </c>
      <c r="V1001" s="8" t="e">
        <f t="shared" si="64"/>
        <v>#REF!</v>
      </c>
      <c r="W1001" s="8" t="e">
        <f>IF(#REF!&lt;&gt;#REF!,COUNTIFS($K$112:$K$1378,"up",#REF!,#REF!),"")</f>
        <v>#REF!</v>
      </c>
      <c r="X1001" s="8" t="e">
        <f>IF(#REF!&lt;&gt;#REF!,COUNTIFS($K$112:$K$1378,"SRS",#REF!,#REF!),"")</f>
        <v>#REF!</v>
      </c>
      <c r="Y1001" s="8" t="e">
        <f>IF(R1001&lt;&gt;"",IF(R1001=1,"",COUNTIFS($O$112:$O$1378,"&gt;40",#REF!,#REF!)),"")</f>
        <v>#REF!</v>
      </c>
      <c r="Z1001" s="39"/>
      <c r="AA1001" s="39"/>
      <c r="AB1001" s="39"/>
      <c r="AC1001" s="39"/>
    </row>
    <row r="1002" spans="1:34" x14ac:dyDescent="0.25">
      <c r="A1002" s="39">
        <f t="shared" si="65"/>
        <v>51847</v>
      </c>
      <c r="B1002" s="40" t="str">
        <f t="shared" si="66"/>
        <v>20182614247</v>
      </c>
      <c r="C1002" s="39" t="str">
        <f t="shared" si="67"/>
        <v>201826</v>
      </c>
      <c r="D1002" s="39">
        <v>2018</v>
      </c>
      <c r="E1002" s="39">
        <v>2</v>
      </c>
      <c r="F1002" s="39">
        <v>6</v>
      </c>
      <c r="G1002" s="39">
        <v>14</v>
      </c>
      <c r="H1002" s="39">
        <v>24</v>
      </c>
      <c r="I1002" s="39">
        <v>7</v>
      </c>
      <c r="J1002" s="39">
        <v>183</v>
      </c>
      <c r="K1002" s="39" t="s">
        <v>37</v>
      </c>
      <c r="L1002" s="39" t="e">
        <f>IF(#REF!=#REF!,IF(K1002="Stroke",IF(K1003="Stroke",IF((J1003-J1002)&lt;0,1000+J1003-J1002,J1003-J1002),""),""),"")</f>
        <v>#REF!</v>
      </c>
      <c r="M1002" s="39" t="s">
        <v>21</v>
      </c>
      <c r="N1002" s="39" t="s">
        <v>27</v>
      </c>
      <c r="O1002" s="39">
        <v>3</v>
      </c>
      <c r="P1002" s="8" t="e">
        <f>IF(#REF!=#REF!,IF(K1002="Stroke",IF(K1003="Stroke",IF(#REF!=#REF!,IF(Q1002=Q1003,IF((J1003-J1002)&lt;0,1000+J1003-J1002-O1002,J1003-J1002-O1002),""),""),""),""),"")</f>
        <v>#REF!</v>
      </c>
      <c r="Q1002" s="39">
        <v>2</v>
      </c>
      <c r="R1002" s="8" t="e">
        <f>IF(#REF!&lt;&gt;#REF!,COUNTIFS($K$112:$K$1378,$K$112,#REF!,#REF!),"")</f>
        <v>#REF!</v>
      </c>
      <c r="S1002" s="8" t="e">
        <f>IF(AND(#REF!&lt;&gt;#REF!,#REF!=#REF!,M1002="positive",M1003="negative"),1,"")</f>
        <v>#REF!</v>
      </c>
      <c r="T1002" s="8" t="e">
        <f>IF(AND(#REF!=#REF!,K:K="stroke",M:M="positive",S1002&lt;&gt;"1"),1,"")</f>
        <v>#REF!</v>
      </c>
      <c r="U1002" s="8" t="e">
        <f>IF((AND(R1002&lt;&gt;"",W1002&lt;&gt;1,K:K="stroke",M:M="negative",#REF!=#REF!)),IF(W1002&lt;&gt;0,"",1),"")</f>
        <v>#REF!</v>
      </c>
      <c r="V1002" s="8" t="e">
        <f t="shared" si="64"/>
        <v>#REF!</v>
      </c>
      <c r="W1002" s="8" t="e">
        <f>IF(#REF!&lt;&gt;#REF!,COUNTIFS($K$112:$K$1378,"up",#REF!,#REF!),"")</f>
        <v>#REF!</v>
      </c>
      <c r="X1002" s="8" t="e">
        <f>IF(#REF!&lt;&gt;#REF!,COUNTIFS($K$112:$K$1378,"SRS",#REF!,#REF!),"")</f>
        <v>#REF!</v>
      </c>
      <c r="Y1002" s="8" t="e">
        <f>IF(R1002&lt;&gt;"",IF(R1002=1,"",COUNTIFS($O$112:$O$1378,"&gt;40",#REF!,#REF!)),"")</f>
        <v>#REF!</v>
      </c>
      <c r="Z1002" s="39"/>
      <c r="AA1002" s="39"/>
      <c r="AB1002" s="39"/>
      <c r="AC1002" s="39"/>
    </row>
    <row r="1003" spans="1:34" x14ac:dyDescent="0.25">
      <c r="A1003" s="39">
        <f t="shared" si="65"/>
        <v>51847</v>
      </c>
      <c r="B1003" s="40" t="str">
        <f t="shared" si="66"/>
        <v>20182614247</v>
      </c>
      <c r="C1003" s="39" t="str">
        <f t="shared" si="67"/>
        <v>201826</v>
      </c>
      <c r="D1003" s="39">
        <v>2018</v>
      </c>
      <c r="E1003" s="39">
        <v>2</v>
      </c>
      <c r="F1003" s="39">
        <v>6</v>
      </c>
      <c r="G1003" s="39">
        <v>14</v>
      </c>
      <c r="H1003" s="39">
        <v>24</v>
      </c>
      <c r="I1003" s="39">
        <v>7</v>
      </c>
      <c r="J1003" s="39">
        <v>188</v>
      </c>
      <c r="K1003" s="39" t="s">
        <v>37</v>
      </c>
      <c r="L1003" s="39" t="e">
        <f>IF(#REF!=#REF!,IF(K1003="Stroke",IF(K1004="Stroke",IF((J1004-J1003)&lt;0,1000+J1004-J1003,J1004-J1003),""),""),"")</f>
        <v>#REF!</v>
      </c>
      <c r="M1003" s="39" t="s">
        <v>21</v>
      </c>
      <c r="N1003" s="39" t="s">
        <v>27</v>
      </c>
      <c r="O1003" s="39">
        <v>2</v>
      </c>
      <c r="P1003" s="8" t="e">
        <f>IF(#REF!=#REF!,IF(K1003="Stroke",IF(K1004="Stroke",IF(#REF!=#REF!,IF(Q1003=Q1004,IF((J1004-J1003)&lt;0,1000+J1004-J1003-O1003,J1004-J1003-O1003),""),""),""),""),"")</f>
        <v>#REF!</v>
      </c>
      <c r="Q1003" s="39">
        <v>2</v>
      </c>
      <c r="R1003" s="8" t="e">
        <f>IF(#REF!&lt;&gt;#REF!,COUNTIFS($K$112:$K$1378,$K$112,#REF!,#REF!),"")</f>
        <v>#REF!</v>
      </c>
      <c r="S1003" s="8" t="e">
        <f>IF(AND(#REF!&lt;&gt;#REF!,#REF!=#REF!,M1003="positive",M1004="negative"),1,"")</f>
        <v>#REF!</v>
      </c>
      <c r="T1003" s="8" t="e">
        <f>IF(AND(#REF!=#REF!,K:K="stroke",M:M="positive",S1003&lt;&gt;"1"),1,"")</f>
        <v>#REF!</v>
      </c>
      <c r="U1003" s="8" t="e">
        <f>IF((AND(R1003&lt;&gt;"",W1003&lt;&gt;1,K:K="stroke",M:M="negative",#REF!=#REF!)),IF(W1003&lt;&gt;0,"",1),"")</f>
        <v>#REF!</v>
      </c>
      <c r="V1003" s="8" t="e">
        <f t="shared" si="64"/>
        <v>#REF!</v>
      </c>
      <c r="W1003" s="8" t="e">
        <f>IF(#REF!&lt;&gt;#REF!,COUNTIFS($K$112:$K$1378,"up",#REF!,#REF!),"")</f>
        <v>#REF!</v>
      </c>
      <c r="X1003" s="8" t="e">
        <f>IF(#REF!&lt;&gt;#REF!,COUNTIFS($K$112:$K$1378,"SRS",#REF!,#REF!),"")</f>
        <v>#REF!</v>
      </c>
      <c r="Y1003" s="8" t="e">
        <f>IF(R1003&lt;&gt;"",IF(R1003=1,"",COUNTIFS($O$112:$O$1378,"&gt;40",#REF!,#REF!)),"")</f>
        <v>#REF!</v>
      </c>
      <c r="Z1003" s="39"/>
      <c r="AA1003" s="39"/>
      <c r="AB1003" s="39"/>
      <c r="AC1003" s="39"/>
    </row>
    <row r="1004" spans="1:34" x14ac:dyDescent="0.25">
      <c r="A1004" s="39">
        <f t="shared" si="65"/>
        <v>51847</v>
      </c>
      <c r="B1004" s="40" t="str">
        <f t="shared" si="66"/>
        <v>20182614247</v>
      </c>
      <c r="C1004" s="39" t="str">
        <f t="shared" si="67"/>
        <v>201826</v>
      </c>
      <c r="D1004" s="39">
        <v>2018</v>
      </c>
      <c r="E1004" s="39">
        <v>2</v>
      </c>
      <c r="F1004" s="39">
        <v>6</v>
      </c>
      <c r="G1004" s="39">
        <v>14</v>
      </c>
      <c r="H1004" s="39">
        <v>24</v>
      </c>
      <c r="I1004" s="39">
        <v>7</v>
      </c>
      <c r="J1004" s="39">
        <v>240</v>
      </c>
      <c r="K1004" s="39" t="s">
        <v>37</v>
      </c>
      <c r="L1004" s="39" t="e">
        <f>IF(#REF!=#REF!,IF(K1004="Stroke",IF(K1005="Stroke",IF((J1005-J1004)&lt;0,1000+J1005-J1004,J1005-J1004),""),""),"")</f>
        <v>#REF!</v>
      </c>
      <c r="M1004" s="39" t="s">
        <v>21</v>
      </c>
      <c r="N1004" s="39" t="s">
        <v>27</v>
      </c>
      <c r="O1004" s="39">
        <v>1</v>
      </c>
      <c r="P1004" s="8" t="e">
        <f>IF(#REF!=#REF!,IF(K1004="Stroke",IF(K1005="Stroke",IF(#REF!=#REF!,IF(Q1004=Q1005,IF((J1005-J1004)&lt;0,1000+J1005-J1004-O1004,J1005-J1004-O1004),""),""),""),""),"")</f>
        <v>#REF!</v>
      </c>
      <c r="Q1004" s="39">
        <v>2</v>
      </c>
      <c r="R1004" s="8" t="e">
        <f>IF(#REF!&lt;&gt;#REF!,COUNTIFS($K$112:$K$1378,$K$112,#REF!,#REF!),"")</f>
        <v>#REF!</v>
      </c>
      <c r="S1004" s="8" t="e">
        <f>IF(AND(#REF!&lt;&gt;#REF!,#REF!=#REF!,M1004="positive",M1005="negative"),1,"")</f>
        <v>#REF!</v>
      </c>
      <c r="T1004" s="8" t="e">
        <f>IF(AND(#REF!=#REF!,K:K="stroke",M:M="positive",S1004&lt;&gt;"1"),1,"")</f>
        <v>#REF!</v>
      </c>
      <c r="U1004" s="8" t="e">
        <f>IF((AND(R1004&lt;&gt;"",W1004&lt;&gt;1,K:K="stroke",M:M="negative",#REF!=#REF!)),IF(W1004&lt;&gt;0,"",1),"")</f>
        <v>#REF!</v>
      </c>
      <c r="V1004" s="8" t="e">
        <f t="shared" si="64"/>
        <v>#REF!</v>
      </c>
      <c r="W1004" s="8" t="e">
        <f>IF(#REF!&lt;&gt;#REF!,COUNTIFS($K$112:$K$1378,"up",#REF!,#REF!),"")</f>
        <v>#REF!</v>
      </c>
      <c r="X1004" s="8" t="e">
        <f>IF(#REF!&lt;&gt;#REF!,COUNTIFS($K$112:$K$1378,"SRS",#REF!,#REF!),"")</f>
        <v>#REF!</v>
      </c>
      <c r="Y1004" s="8" t="e">
        <f>IF(R1004&lt;&gt;"",IF(R1004=1,"",COUNTIFS($O$112:$O$1378,"&gt;40",#REF!,#REF!)),"")</f>
        <v>#REF!</v>
      </c>
      <c r="Z1004" s="39"/>
      <c r="AA1004" s="39"/>
      <c r="AB1004" s="39"/>
      <c r="AC1004" s="39"/>
    </row>
    <row r="1005" spans="1:34" x14ac:dyDescent="0.25">
      <c r="A1005" s="39">
        <f t="shared" si="65"/>
        <v>51847</v>
      </c>
      <c r="B1005" s="40" t="str">
        <f t="shared" si="66"/>
        <v>20182614247</v>
      </c>
      <c r="C1005" s="39" t="str">
        <f t="shared" si="67"/>
        <v>201826</v>
      </c>
      <c r="D1005" s="39">
        <v>2018</v>
      </c>
      <c r="E1005" s="39">
        <v>2</v>
      </c>
      <c r="F1005" s="39">
        <v>6</v>
      </c>
      <c r="G1005" s="39">
        <v>14</v>
      </c>
      <c r="H1005" s="39">
        <v>24</v>
      </c>
      <c r="I1005" s="39">
        <v>7</v>
      </c>
      <c r="J1005" s="39">
        <v>248</v>
      </c>
      <c r="K1005" s="39" t="s">
        <v>37</v>
      </c>
      <c r="L1005" s="39" t="e">
        <f>IF(#REF!=#REF!,IF(K1005="Stroke",IF(K1006="Stroke",IF((J1006-J1005)&lt;0,1000+J1006-J1005,J1006-J1005),""),""),"")</f>
        <v>#REF!</v>
      </c>
      <c r="M1005" s="39" t="s">
        <v>21</v>
      </c>
      <c r="N1005" s="39" t="s">
        <v>27</v>
      </c>
      <c r="O1005" s="39">
        <v>1</v>
      </c>
      <c r="P1005" s="8" t="e">
        <f>IF(#REF!=#REF!,IF(K1005="Stroke",IF(K1006="Stroke",IF(#REF!=#REF!,IF(Q1005=Q1006,IF((J1006-J1005)&lt;0,1000+J1006-J1005-O1005,J1006-J1005-O1005),""),""),""),""),"")</f>
        <v>#REF!</v>
      </c>
      <c r="Q1005" s="39">
        <v>2</v>
      </c>
      <c r="R1005" s="8" t="e">
        <f>IF(#REF!&lt;&gt;#REF!,COUNTIFS($K$112:$K$1378,$K$112,#REF!,#REF!),"")</f>
        <v>#REF!</v>
      </c>
      <c r="S1005" s="8" t="e">
        <f>IF(AND(#REF!&lt;&gt;#REF!,#REF!=#REF!,M1005="positive",M1006="negative"),1,"")</f>
        <v>#REF!</v>
      </c>
      <c r="T1005" s="8" t="e">
        <f>IF(AND(#REF!=#REF!,K:K="stroke",M:M="positive",S1005&lt;&gt;"1"),1,"")</f>
        <v>#REF!</v>
      </c>
      <c r="U1005" s="8" t="e">
        <f>IF((AND(R1005&lt;&gt;"",W1005&lt;&gt;1,K:K="stroke",M:M="negative",#REF!=#REF!)),IF(W1005&lt;&gt;0,"",1),"")</f>
        <v>#REF!</v>
      </c>
      <c r="V1005" s="8" t="e">
        <f t="shared" si="64"/>
        <v>#REF!</v>
      </c>
      <c r="W1005" s="8" t="e">
        <f>IF(#REF!&lt;&gt;#REF!,COUNTIFS($K$112:$K$1378,"up",#REF!,#REF!),"")</f>
        <v>#REF!</v>
      </c>
      <c r="X1005" s="8" t="e">
        <f>IF(#REF!&lt;&gt;#REF!,COUNTIFS($K$112:$K$1378,"SRS",#REF!,#REF!),"")</f>
        <v>#REF!</v>
      </c>
      <c r="Y1005" s="8" t="e">
        <f>IF(R1005&lt;&gt;"",IF(R1005=1,"",COUNTIFS($O$112:$O$1378,"&gt;40",#REF!,#REF!)),"")</f>
        <v>#REF!</v>
      </c>
      <c r="Z1005" s="39"/>
      <c r="AA1005" s="39"/>
      <c r="AB1005" s="39"/>
      <c r="AC1005" s="39"/>
    </row>
    <row r="1006" spans="1:34" s="7" customFormat="1" x14ac:dyDescent="0.25">
      <c r="A1006" s="39">
        <f t="shared" si="65"/>
        <v>51847</v>
      </c>
      <c r="B1006" s="40" t="str">
        <f t="shared" si="66"/>
        <v>20182614247</v>
      </c>
      <c r="C1006" s="39" t="str">
        <f t="shared" si="67"/>
        <v>201826</v>
      </c>
      <c r="D1006" s="39">
        <v>2018</v>
      </c>
      <c r="E1006" s="39">
        <v>2</v>
      </c>
      <c r="F1006" s="39">
        <v>6</v>
      </c>
      <c r="G1006" s="39">
        <v>14</v>
      </c>
      <c r="H1006" s="39">
        <v>24</v>
      </c>
      <c r="I1006" s="39">
        <v>7</v>
      </c>
      <c r="J1006" s="39">
        <v>282</v>
      </c>
      <c r="K1006" s="39" t="s">
        <v>37</v>
      </c>
      <c r="L1006" s="39" t="e">
        <f>IF(#REF!=#REF!,IF(K1006="Stroke",IF(K1007="Stroke",IF((J1007-J1006)&lt;0,1000+J1007-J1006,J1007-J1006),""),""),"")</f>
        <v>#REF!</v>
      </c>
      <c r="M1006" s="39" t="s">
        <v>21</v>
      </c>
      <c r="N1006" s="39" t="s">
        <v>27</v>
      </c>
      <c r="O1006" s="39">
        <v>1</v>
      </c>
      <c r="P1006" s="8" t="e">
        <f>IF(#REF!=#REF!,IF(K1006="Stroke",IF(K1007="Stroke",IF(#REF!=#REF!,IF(Q1006=Q1007,IF((J1007-J1006)&lt;0,1000+J1007-J1006-O1006,J1007-J1006-O1006),""),""),""),""),"")</f>
        <v>#REF!</v>
      </c>
      <c r="Q1006" s="39">
        <v>2</v>
      </c>
      <c r="R1006" s="8" t="e">
        <f>IF(#REF!&lt;&gt;#REF!,COUNTIFS($K$112:$K$1378,$K$112,#REF!,#REF!),"")</f>
        <v>#REF!</v>
      </c>
      <c r="S1006" s="8" t="e">
        <f>IF(AND(#REF!&lt;&gt;#REF!,#REF!=#REF!,M1006="positive",M1007="negative"),1,"")</f>
        <v>#REF!</v>
      </c>
      <c r="T1006" s="8" t="e">
        <f>IF(AND(#REF!=#REF!,K:K="stroke",M:M="positive",S1006&lt;&gt;"1"),1,"")</f>
        <v>#REF!</v>
      </c>
      <c r="U1006" s="8" t="e">
        <f>IF((AND(R1006&lt;&gt;"",W1006&lt;&gt;1,K:K="stroke",M:M="negative",#REF!=#REF!)),IF(W1006&lt;&gt;0,"",1),"")</f>
        <v>#REF!</v>
      </c>
      <c r="V1006" s="8" t="e">
        <f t="shared" ref="V1006:V1035" si="68">IF(R1006="","",(SUM(S1006:U1006)+W1006))</f>
        <v>#REF!</v>
      </c>
      <c r="W1006" s="8" t="e">
        <f>IF(#REF!&lt;&gt;#REF!,COUNTIFS($K$112:$K$1378,"up",#REF!,#REF!),"")</f>
        <v>#REF!</v>
      </c>
      <c r="X1006" s="8" t="e">
        <f>IF(#REF!&lt;&gt;#REF!,COUNTIFS($K$112:$K$1378,"SRS",#REF!,#REF!),"")</f>
        <v>#REF!</v>
      </c>
      <c r="Y1006" s="8" t="e">
        <f>IF(R1006&lt;&gt;"",IF(R1006=1,"",COUNTIFS($O$112:$O$1378,"&gt;40",#REF!,#REF!)),"")</f>
        <v>#REF!</v>
      </c>
      <c r="Z1006" s="39"/>
      <c r="AA1006" s="39"/>
      <c r="AB1006" s="39"/>
      <c r="AC1006" s="39"/>
      <c r="AD1006" s="4"/>
      <c r="AE1006" s="4"/>
      <c r="AF1006" s="4"/>
      <c r="AG1006" s="4"/>
      <c r="AH1006" s="4"/>
    </row>
    <row r="1007" spans="1:34" s="7" customFormat="1" x14ac:dyDescent="0.25">
      <c r="A1007" s="13">
        <f t="shared" si="65"/>
        <v>52086</v>
      </c>
      <c r="B1007" s="38" t="str">
        <f t="shared" si="66"/>
        <v>20182614286</v>
      </c>
      <c r="C1007" s="13" t="str">
        <f t="shared" si="67"/>
        <v>201826</v>
      </c>
      <c r="D1007" s="13">
        <v>2018</v>
      </c>
      <c r="E1007" s="13">
        <v>2</v>
      </c>
      <c r="F1007" s="13">
        <v>6</v>
      </c>
      <c r="G1007" s="13">
        <v>14</v>
      </c>
      <c r="H1007" s="13">
        <v>28</v>
      </c>
      <c r="I1007" s="13">
        <v>6</v>
      </c>
      <c r="J1007" s="13">
        <v>620</v>
      </c>
      <c r="K1007" s="13" t="s">
        <v>37</v>
      </c>
      <c r="L1007" s="13" t="e">
        <f>IF(#REF!=#REF!,IF(K1007="Stroke",IF(K1008="Stroke",IF((J1008-J1007)&lt;0,1000+J1008-J1007,J1008-J1007),""),""),"")</f>
        <v>#REF!</v>
      </c>
      <c r="M1007" s="13" t="s">
        <v>21</v>
      </c>
      <c r="N1007" s="13" t="s">
        <v>27</v>
      </c>
      <c r="O1007" s="13">
        <v>10</v>
      </c>
      <c r="P1007" s="7" t="e">
        <f>IF(#REF!=#REF!,IF(K1007="Stroke",IF(K1008="Stroke",IF(#REF!=#REF!,IF(Q1007=Q1008,IF((J1008-J1007)&lt;0,1000+J1008-J1007-O1007,J1008-J1007-O1007),""),""),""),""),"")</f>
        <v>#REF!</v>
      </c>
      <c r="Q1007" s="13">
        <v>1</v>
      </c>
      <c r="R1007" s="7" t="e">
        <f>IF(#REF!&lt;&gt;#REF!,COUNTIFS($K$112:$K$1378,$K$112,#REF!,#REF!),"")</f>
        <v>#REF!</v>
      </c>
      <c r="S1007" s="7" t="e">
        <f>IF(AND(#REF!&lt;&gt;#REF!,#REF!=#REF!,M1007="positive",M1008="negative"),1,"")</f>
        <v>#REF!</v>
      </c>
      <c r="T1007" s="7" t="e">
        <f>IF(AND(#REF!=#REF!,K:K="stroke",M:M="positive",S1007&lt;&gt;"1"),1,"")</f>
        <v>#REF!</v>
      </c>
      <c r="U1007" s="7" t="e">
        <f>IF((AND(R1007&lt;&gt;"",W1007&lt;&gt;1,K:K="stroke",M:M="negative",#REF!=#REF!)),IF(W1007&lt;&gt;0,"",1),"")</f>
        <v>#REF!</v>
      </c>
      <c r="V1007" s="7" t="e">
        <f t="shared" si="68"/>
        <v>#REF!</v>
      </c>
      <c r="W1007" s="7" t="e">
        <f>IF(#REF!&lt;&gt;#REF!,COUNTIFS($K$112:$K$1378,"up",#REF!,#REF!),"")</f>
        <v>#REF!</v>
      </c>
      <c r="X1007" s="7" t="e">
        <f>IF(#REF!&lt;&gt;#REF!,COUNTIFS($K$112:$K$1378,"SRS",#REF!,#REF!),"")</f>
        <v>#REF!</v>
      </c>
      <c r="Y1007" s="7" t="e">
        <f>IF(R1007&lt;&gt;"",IF(R1007=1,"",COUNTIFS($O$112:$O$1378,"&gt;40",#REF!,#REF!)),"")</f>
        <v>#REF!</v>
      </c>
      <c r="Z1007" s="13" t="s">
        <v>163</v>
      </c>
      <c r="AA1007" s="13"/>
      <c r="AB1007" s="13"/>
      <c r="AC1007" s="13"/>
    </row>
    <row r="1008" spans="1:34" x14ac:dyDescent="0.25">
      <c r="A1008" s="13">
        <f t="shared" si="65"/>
        <v>52204</v>
      </c>
      <c r="B1008" s="38" t="str">
        <f t="shared" si="66"/>
        <v>20182614304</v>
      </c>
      <c r="C1008" s="13" t="str">
        <f t="shared" si="67"/>
        <v>201826</v>
      </c>
      <c r="D1008" s="13">
        <v>2018</v>
      </c>
      <c r="E1008" s="13">
        <v>2</v>
      </c>
      <c r="F1008" s="13">
        <v>6</v>
      </c>
      <c r="G1008" s="13">
        <v>14</v>
      </c>
      <c r="H1008" s="13">
        <v>30</v>
      </c>
      <c r="I1008" s="13">
        <v>4</v>
      </c>
      <c r="J1008" s="13">
        <v>792</v>
      </c>
      <c r="K1008" s="13" t="s">
        <v>37</v>
      </c>
      <c r="L1008" s="13" t="e">
        <f>IF(#REF!=#REF!,IF(K1008="Stroke",IF(K1009="Stroke",IF((J1009-J1008)&lt;0,1000+J1009-J1008,J1009-J1008),""),""),"")</f>
        <v>#REF!</v>
      </c>
      <c r="M1008" s="13" t="s">
        <v>21</v>
      </c>
      <c r="N1008" s="13" t="s">
        <v>27</v>
      </c>
      <c r="O1008" s="13">
        <v>5</v>
      </c>
      <c r="P1008" s="7" t="e">
        <f>IF(#REF!=#REF!,IF(K1008="Stroke",IF(K1009="Stroke",IF(#REF!=#REF!,IF(Q1008=Q1009,IF((J1009-J1008)&lt;0,1000+J1009-J1008-O1008,J1009-J1008-O1008),""),""),""),""),"")</f>
        <v>#REF!</v>
      </c>
      <c r="Q1008" s="13">
        <v>1</v>
      </c>
      <c r="R1008" s="7" t="e">
        <f>IF(#REF!&lt;&gt;#REF!,COUNTIFS($K$112:$K$1378,$K$112,#REF!,#REF!),"")</f>
        <v>#REF!</v>
      </c>
      <c r="S1008" s="7" t="e">
        <f>IF(AND(#REF!&lt;&gt;#REF!,#REF!=#REF!,M1008="positive",M1009="negative"),1,"")</f>
        <v>#REF!</v>
      </c>
      <c r="T1008" s="7" t="e">
        <f>IF(AND(#REF!=#REF!,K:K="stroke",M:M="positive",S1008&lt;&gt;"1"),1,"")</f>
        <v>#REF!</v>
      </c>
      <c r="U1008" s="7" t="e">
        <f>IF((AND(R1008&lt;&gt;"",W1008&lt;&gt;1,K:K="stroke",M:M="negative",#REF!=#REF!)),IF(W1008&lt;&gt;0,"",1),"")</f>
        <v>#REF!</v>
      </c>
      <c r="V1008" s="7" t="e">
        <f t="shared" si="68"/>
        <v>#REF!</v>
      </c>
      <c r="W1008" s="7" t="e">
        <f>IF(#REF!&lt;&gt;#REF!,COUNTIFS($K$112:$K$1378,"up",#REF!,#REF!),"")</f>
        <v>#REF!</v>
      </c>
      <c r="X1008" s="7" t="e">
        <f>IF(#REF!&lt;&gt;#REF!,COUNTIFS($K$112:$K$1378,"SRS",#REF!,#REF!),"")</f>
        <v>#REF!</v>
      </c>
      <c r="Y1008" s="7" t="e">
        <f>IF(R1008&lt;&gt;"",IF(R1008=1,"",COUNTIFS($O$112:$O$1378,"&gt;40",#REF!,#REF!)),"")</f>
        <v>#REF!</v>
      </c>
      <c r="Z1008" s="13" t="s">
        <v>164</v>
      </c>
      <c r="AA1008" s="13"/>
      <c r="AB1008" s="13"/>
      <c r="AC1008" s="13"/>
      <c r="AD1008" s="7"/>
      <c r="AE1008" s="7"/>
      <c r="AF1008" s="7"/>
      <c r="AG1008" s="7"/>
      <c r="AH1008" s="7"/>
    </row>
    <row r="1009" spans="1:34" x14ac:dyDescent="0.25">
      <c r="A1009" s="15">
        <f t="shared" si="65"/>
        <v>52204</v>
      </c>
      <c r="B1009" s="41" t="str">
        <f t="shared" si="66"/>
        <v>20182614304</v>
      </c>
      <c r="C1009" s="15" t="str">
        <f t="shared" si="67"/>
        <v>201826</v>
      </c>
      <c r="D1009" s="15">
        <v>2018</v>
      </c>
      <c r="E1009" s="15">
        <v>2</v>
      </c>
      <c r="F1009" s="15">
        <v>6</v>
      </c>
      <c r="G1009" s="15">
        <v>14</v>
      </c>
      <c r="H1009" s="15">
        <v>30</v>
      </c>
      <c r="I1009" s="15">
        <v>4</v>
      </c>
      <c r="J1009" s="15">
        <v>814</v>
      </c>
      <c r="K1009" s="15" t="s">
        <v>133</v>
      </c>
      <c r="L1009" s="15" t="e">
        <f>IF(#REF!=#REF!,IF(K1009="Stroke",IF(K1010="Stroke",IF((J1010-J1009)&lt;0,1000+J1010-J1009,J1010-J1009),""),""),"")</f>
        <v>#REF!</v>
      </c>
      <c r="M1009" s="15" t="s">
        <v>21</v>
      </c>
      <c r="N1009" s="15" t="s">
        <v>27</v>
      </c>
      <c r="O1009" s="15">
        <v>0</v>
      </c>
      <c r="P1009" s="8" t="e">
        <f>IF(#REF!=#REF!,IF(K1009="Stroke",IF(K1010="Stroke",IF(#REF!=#REF!,IF(Q1009=Q1010,IF((J1010-J1009)&lt;0,1000+J1010-J1009-O1009,J1010-J1009-O1009),""),""),""),""),"")</f>
        <v>#REF!</v>
      </c>
      <c r="Q1009" s="15">
        <v>1</v>
      </c>
      <c r="R1009" s="8" t="e">
        <f>IF(#REF!&lt;&gt;#REF!,COUNTIFS($K$112:$K$1378,$K$112,#REF!,#REF!),"")</f>
        <v>#REF!</v>
      </c>
      <c r="S1009" s="8" t="e">
        <f>IF(AND(#REF!&lt;&gt;#REF!,#REF!=#REF!,M1009="positive",M1010="negative"),1,"")</f>
        <v>#REF!</v>
      </c>
      <c r="T1009" s="8" t="e">
        <f>IF(AND(#REF!=#REF!,K:K="stroke",M:M="positive",S1009&lt;&gt;"1"),1,"")</f>
        <v>#REF!</v>
      </c>
      <c r="U1009" s="8" t="e">
        <f>IF((AND(R1009&lt;&gt;"",W1009&lt;&gt;1,K:K="stroke",M:M="negative",#REF!=#REF!)),IF(W1009&lt;&gt;0,"",1),"")</f>
        <v>#REF!</v>
      </c>
      <c r="V1009" s="8" t="e">
        <f t="shared" si="68"/>
        <v>#REF!</v>
      </c>
      <c r="W1009" s="8" t="e">
        <f>IF(#REF!&lt;&gt;#REF!,COUNTIFS($K$112:$K$1378,"up",#REF!,#REF!),"")</f>
        <v>#REF!</v>
      </c>
      <c r="X1009" s="8" t="e">
        <f>IF(#REF!&lt;&gt;#REF!,COUNTIFS($K$112:$K$1378,"SRS",#REF!,#REF!),"")</f>
        <v>#REF!</v>
      </c>
      <c r="Y1009" s="8" t="e">
        <f>IF(R1009&lt;&gt;"",IF(R1009=1,"",COUNTIFS($O$112:$O$1378,"&gt;40",#REF!,#REF!)),"")</f>
        <v>#REF!</v>
      </c>
      <c r="Z1009" s="15"/>
      <c r="AA1009" s="15"/>
      <c r="AB1009" s="15"/>
      <c r="AC1009" s="15"/>
    </row>
    <row r="1010" spans="1:34" x14ac:dyDescent="0.25">
      <c r="A1010" s="15">
        <f t="shared" si="65"/>
        <v>52204</v>
      </c>
      <c r="B1010" s="41" t="str">
        <f t="shared" si="66"/>
        <v>20182614304</v>
      </c>
      <c r="C1010" s="15" t="str">
        <f t="shared" si="67"/>
        <v>201826</v>
      </c>
      <c r="D1010" s="15">
        <v>2018</v>
      </c>
      <c r="E1010" s="15">
        <v>2</v>
      </c>
      <c r="F1010" s="15">
        <v>6</v>
      </c>
      <c r="G1010" s="15">
        <v>14</v>
      </c>
      <c r="H1010" s="15">
        <v>30</v>
      </c>
      <c r="I1010" s="15">
        <v>4</v>
      </c>
      <c r="J1010" s="15">
        <v>820</v>
      </c>
      <c r="K1010" s="15" t="s">
        <v>133</v>
      </c>
      <c r="L1010" s="15" t="e">
        <f>IF(#REF!=#REF!,IF(K1010="Stroke",IF(K1011="Stroke",IF((J1011-J1010)&lt;0,1000+J1011-J1010,J1011-J1010),""),""),"")</f>
        <v>#REF!</v>
      </c>
      <c r="M1010" s="15" t="s">
        <v>21</v>
      </c>
      <c r="N1010" s="15" t="s">
        <v>27</v>
      </c>
      <c r="O1010" s="15">
        <v>0</v>
      </c>
      <c r="P1010" s="8" t="e">
        <f>IF(#REF!=#REF!,IF(K1010="Stroke",IF(K1011="Stroke",IF(#REF!=#REF!,IF(Q1010=Q1011,IF((J1011-J1010)&lt;0,1000+J1011-J1010-O1010,J1011-J1010-O1010),""),""),""),""),"")</f>
        <v>#REF!</v>
      </c>
      <c r="Q1010" s="15">
        <v>1</v>
      </c>
      <c r="R1010" s="8" t="e">
        <f>IF(#REF!&lt;&gt;#REF!,COUNTIFS($K$112:$K$1378,$K$112,#REF!,#REF!),"")</f>
        <v>#REF!</v>
      </c>
      <c r="S1010" s="8" t="e">
        <f>IF(AND(#REF!&lt;&gt;#REF!,#REF!=#REF!,M1010="positive",M1011="negative"),1,"")</f>
        <v>#REF!</v>
      </c>
      <c r="T1010" s="8" t="e">
        <f>IF(AND(#REF!=#REF!,K:K="stroke",M:M="positive",S1010&lt;&gt;"1"),1,"")</f>
        <v>#REF!</v>
      </c>
      <c r="U1010" s="8" t="e">
        <f>IF((AND(R1010&lt;&gt;"",W1010&lt;&gt;1,K:K="stroke",M:M="negative",#REF!=#REF!)),IF(W1010&lt;&gt;0,"",1),"")</f>
        <v>#REF!</v>
      </c>
      <c r="V1010" s="8" t="e">
        <f t="shared" si="68"/>
        <v>#REF!</v>
      </c>
      <c r="W1010" s="8" t="e">
        <f>IF(#REF!&lt;&gt;#REF!,COUNTIFS($K$112:$K$1378,"up",#REF!,#REF!),"")</f>
        <v>#REF!</v>
      </c>
      <c r="X1010" s="8" t="e">
        <f>IF(#REF!&lt;&gt;#REF!,COUNTIFS($K$112:$K$1378,"SRS",#REF!,#REF!),"")</f>
        <v>#REF!</v>
      </c>
      <c r="Y1010" s="8" t="e">
        <f>IF(R1010&lt;&gt;"",IF(R1010=1,"",COUNTIFS($O$112:$O$1378,"&gt;40",#REF!,#REF!)),"")</f>
        <v>#REF!</v>
      </c>
      <c r="Z1010" s="15"/>
      <c r="AA1010" s="15"/>
      <c r="AB1010" s="15"/>
      <c r="AC1010" s="15"/>
    </row>
    <row r="1011" spans="1:34" s="7" customFormat="1" x14ac:dyDescent="0.25">
      <c r="A1011" s="15">
        <f t="shared" si="65"/>
        <v>52204</v>
      </c>
      <c r="B1011" s="41" t="str">
        <f t="shared" si="66"/>
        <v>20182614304</v>
      </c>
      <c r="C1011" s="15" t="str">
        <f t="shared" si="67"/>
        <v>201826</v>
      </c>
      <c r="D1011" s="15">
        <v>2018</v>
      </c>
      <c r="E1011" s="15">
        <v>2</v>
      </c>
      <c r="F1011" s="15">
        <v>6</v>
      </c>
      <c r="G1011" s="15">
        <v>14</v>
      </c>
      <c r="H1011" s="15">
        <v>30</v>
      </c>
      <c r="I1011" s="15">
        <v>4</v>
      </c>
      <c r="J1011" s="15">
        <v>883</v>
      </c>
      <c r="K1011" s="15" t="s">
        <v>37</v>
      </c>
      <c r="L1011" s="15" t="e">
        <f>IF(#REF!=#REF!,IF(K1011="Stroke",IF(K1012="Stroke",IF((J1012-J1011)&lt;0,1000+J1012-J1011,J1012-J1011),""),""),"")</f>
        <v>#REF!</v>
      </c>
      <c r="M1011" s="15" t="s">
        <v>21</v>
      </c>
      <c r="N1011" s="15" t="s">
        <v>27</v>
      </c>
      <c r="O1011" s="15">
        <v>10</v>
      </c>
      <c r="P1011" s="8" t="e">
        <f>IF(#REF!=#REF!,IF(K1011="Stroke",IF(K1012="Stroke",IF(#REF!=#REF!,IF(Q1011=Q1012,IF((J1012-J1011)&lt;0,1000+J1012-J1011-O1011,J1012-J1011-O1011),""),""),""),""),"")</f>
        <v>#REF!</v>
      </c>
      <c r="Q1011" s="15">
        <v>1</v>
      </c>
      <c r="R1011" s="8" t="e">
        <f>IF(#REF!&lt;&gt;#REF!,COUNTIFS($K$112:$K$1378,$K$112,#REF!,#REF!),"")</f>
        <v>#REF!</v>
      </c>
      <c r="S1011" s="8" t="e">
        <f>IF(AND(#REF!&lt;&gt;#REF!,#REF!=#REF!,M1011="positive",M1012="negative"),1,"")</f>
        <v>#REF!</v>
      </c>
      <c r="T1011" s="8" t="e">
        <f>IF(AND(#REF!=#REF!,K:K="stroke",M:M="positive",S1011&lt;&gt;"1"),1,"")</f>
        <v>#REF!</v>
      </c>
      <c r="U1011" s="8" t="e">
        <f>IF((AND(R1011&lt;&gt;"",W1011&lt;&gt;1,K:K="stroke",M:M="negative",#REF!=#REF!)),IF(W1011&lt;&gt;0,"",1),"")</f>
        <v>#REF!</v>
      </c>
      <c r="V1011" s="8" t="e">
        <f t="shared" si="68"/>
        <v>#REF!</v>
      </c>
      <c r="W1011" s="8" t="e">
        <f>IF(#REF!&lt;&gt;#REF!,COUNTIFS($K$112:$K$1378,"up",#REF!,#REF!),"")</f>
        <v>#REF!</v>
      </c>
      <c r="X1011" s="8" t="e">
        <f>IF(#REF!&lt;&gt;#REF!,COUNTIFS($K$112:$K$1378,"SRS",#REF!,#REF!),"")</f>
        <v>#REF!</v>
      </c>
      <c r="Y1011" s="8" t="e">
        <f>IF(R1011&lt;&gt;"",IF(R1011=1,"",COUNTIFS($O$112:$O$1378,"&gt;40",#REF!,#REF!)),"")</f>
        <v>#REF!</v>
      </c>
      <c r="Z1011" s="15"/>
      <c r="AA1011" s="15"/>
      <c r="AB1011" s="15"/>
      <c r="AC1011" s="15"/>
      <c r="AD1011" s="4"/>
      <c r="AE1011" s="4"/>
      <c r="AF1011" s="4"/>
      <c r="AG1011" s="4"/>
      <c r="AH1011" s="4"/>
    </row>
    <row r="1012" spans="1:34" x14ac:dyDescent="0.25">
      <c r="A1012" s="13">
        <f t="shared" si="65"/>
        <v>52362</v>
      </c>
      <c r="B1012" s="38" t="str">
        <f t="shared" si="66"/>
        <v>201826143242</v>
      </c>
      <c r="C1012" s="13" t="str">
        <f t="shared" si="67"/>
        <v>201826</v>
      </c>
      <c r="D1012" s="13">
        <v>2018</v>
      </c>
      <c r="E1012" s="13">
        <v>2</v>
      </c>
      <c r="F1012" s="13">
        <v>6</v>
      </c>
      <c r="G1012" s="13">
        <v>14</v>
      </c>
      <c r="H1012" s="13">
        <v>32</v>
      </c>
      <c r="I1012" s="13">
        <v>42</v>
      </c>
      <c r="J1012" s="13">
        <v>770</v>
      </c>
      <c r="K1012" s="13" t="s">
        <v>37</v>
      </c>
      <c r="L1012" s="13" t="e">
        <f>IF(#REF!=#REF!,IF(K1012="Stroke",IF(K1013="Stroke",IF((J1013-J1012)&lt;0,1000+J1013-J1012,J1013-J1012),""),""),"")</f>
        <v>#REF!</v>
      </c>
      <c r="M1012" s="13" t="s">
        <v>21</v>
      </c>
      <c r="N1012" s="13" t="s">
        <v>27</v>
      </c>
      <c r="O1012" s="13">
        <v>17</v>
      </c>
      <c r="P1012" s="7" t="e">
        <f>IF(#REF!=#REF!,IF(K1012="Stroke",IF(K1013="Stroke",IF(#REF!=#REF!,IF(Q1012=Q1013,IF((J1013-J1012)&lt;0,1000+J1013-J1012-O1012,J1013-J1012-O1012),""),""),""),""),"")</f>
        <v>#REF!</v>
      </c>
      <c r="Q1012" s="13">
        <v>1</v>
      </c>
      <c r="R1012" s="7" t="e">
        <f>IF(#REF!&lt;&gt;#REF!,COUNTIFS($K$112:$K$1378,$K$112,#REF!,#REF!),"")</f>
        <v>#REF!</v>
      </c>
      <c r="S1012" s="7" t="e">
        <f>IF(AND(#REF!&lt;&gt;#REF!,#REF!=#REF!,M1012="positive",M1013="negative"),1,"")</f>
        <v>#REF!</v>
      </c>
      <c r="T1012" s="7" t="e">
        <f>IF(AND(#REF!=#REF!,K:K="stroke",M:M="positive",S1012&lt;&gt;"1"),1,"")</f>
        <v>#REF!</v>
      </c>
      <c r="U1012" s="7" t="e">
        <f>IF((AND(R1012&lt;&gt;"",W1012&lt;&gt;1,K:K="stroke",M:M="negative",#REF!=#REF!)),IF(W1012&lt;&gt;0,"",1),"")</f>
        <v>#REF!</v>
      </c>
      <c r="V1012" s="7" t="e">
        <f t="shared" si="68"/>
        <v>#REF!</v>
      </c>
      <c r="W1012" s="7" t="e">
        <f>IF(#REF!&lt;&gt;#REF!,COUNTIFS($K$112:$K$1378,"up",#REF!,#REF!),"")</f>
        <v>#REF!</v>
      </c>
      <c r="X1012" s="7" t="e">
        <f>IF(#REF!&lt;&gt;#REF!,COUNTIFS($K$112:$K$1378,"SRS",#REF!,#REF!),"")</f>
        <v>#REF!</v>
      </c>
      <c r="Y1012" s="7" t="e">
        <f>IF(R1012&lt;&gt;"",IF(R1012=1,"",COUNTIFS($O$112:$O$1378,"&gt;40",#REF!,#REF!)),"")</f>
        <v>#REF!</v>
      </c>
      <c r="Z1012" s="13" t="s">
        <v>165</v>
      </c>
      <c r="AA1012" s="13"/>
      <c r="AB1012" s="13"/>
      <c r="AC1012" s="13"/>
      <c r="AD1012" s="7"/>
      <c r="AE1012" s="7"/>
      <c r="AF1012" s="7"/>
      <c r="AG1012" s="7"/>
      <c r="AH1012" s="7"/>
    </row>
    <row r="1013" spans="1:34" s="7" customFormat="1" x14ac:dyDescent="0.25">
      <c r="A1013" s="15">
        <f t="shared" si="65"/>
        <v>52362</v>
      </c>
      <c r="B1013" s="41" t="str">
        <f t="shared" si="66"/>
        <v>201826143242</v>
      </c>
      <c r="C1013" s="15" t="str">
        <f t="shared" si="67"/>
        <v>201826</v>
      </c>
      <c r="D1013" s="15">
        <v>2018</v>
      </c>
      <c r="E1013" s="15">
        <v>2</v>
      </c>
      <c r="F1013" s="15">
        <v>6</v>
      </c>
      <c r="G1013" s="15">
        <v>14</v>
      </c>
      <c r="H1013" s="15">
        <v>32</v>
      </c>
      <c r="I1013" s="15">
        <v>42</v>
      </c>
      <c r="J1013" s="15">
        <v>791</v>
      </c>
      <c r="K1013" s="15" t="s">
        <v>133</v>
      </c>
      <c r="L1013" s="15" t="e">
        <f>IF(#REF!=#REF!,IF(K1013="Stroke",IF(K1014="Stroke",IF((J1014-J1013)&lt;0,1000+J1014-J1013,J1014-J1013),""),""),"")</f>
        <v>#REF!</v>
      </c>
      <c r="M1013" s="15" t="s">
        <v>21</v>
      </c>
      <c r="N1013" s="15" t="s">
        <v>27</v>
      </c>
      <c r="O1013" s="15">
        <v>0</v>
      </c>
      <c r="P1013" s="8" t="e">
        <f>IF(#REF!=#REF!,IF(K1013="Stroke",IF(K1014="Stroke",IF(#REF!=#REF!,IF(Q1013=Q1014,IF((J1014-J1013)&lt;0,1000+J1014-J1013-O1013,J1014-J1013-O1013),""),""),""),""),"")</f>
        <v>#REF!</v>
      </c>
      <c r="Q1013" s="15">
        <v>1</v>
      </c>
      <c r="R1013" s="8" t="e">
        <f>IF(#REF!&lt;&gt;#REF!,COUNTIFS($K$112:$K$1378,$K$112,#REF!,#REF!),"")</f>
        <v>#REF!</v>
      </c>
      <c r="S1013" s="8" t="e">
        <f>IF(AND(#REF!&lt;&gt;#REF!,#REF!=#REF!,M1013="positive",M1014="negative"),1,"")</f>
        <v>#REF!</v>
      </c>
      <c r="T1013" s="8" t="e">
        <f>IF(AND(#REF!=#REF!,K:K="stroke",M:M="positive",S1013&lt;&gt;"1"),1,"")</f>
        <v>#REF!</v>
      </c>
      <c r="U1013" s="8" t="e">
        <f>IF((AND(R1013&lt;&gt;"",W1013&lt;&gt;1,K:K="stroke",M:M="negative",#REF!=#REF!)),IF(W1013&lt;&gt;0,"",1),"")</f>
        <v>#REF!</v>
      </c>
      <c r="V1013" s="8" t="e">
        <f t="shared" si="68"/>
        <v>#REF!</v>
      </c>
      <c r="W1013" s="8" t="e">
        <f>IF(#REF!&lt;&gt;#REF!,COUNTIFS($K$112:$K$1378,"up",#REF!,#REF!),"")</f>
        <v>#REF!</v>
      </c>
      <c r="X1013" s="8" t="e">
        <f>IF(#REF!&lt;&gt;#REF!,COUNTIFS($K$112:$K$1378,"SRS",#REF!,#REF!),"")</f>
        <v>#REF!</v>
      </c>
      <c r="Y1013" s="8" t="e">
        <f>IF(R1013&lt;&gt;"",IF(R1013=1,"",COUNTIFS($O$112:$O$1378,"&gt;40",#REF!,#REF!)),"")</f>
        <v>#REF!</v>
      </c>
      <c r="Z1013" s="15"/>
      <c r="AA1013" s="15"/>
      <c r="AB1013" s="15"/>
      <c r="AC1013" s="15"/>
      <c r="AD1013" s="4"/>
      <c r="AE1013" s="4"/>
      <c r="AF1013" s="4"/>
      <c r="AG1013" s="4"/>
      <c r="AH1013" s="4"/>
    </row>
    <row r="1014" spans="1:34" x14ac:dyDescent="0.25">
      <c r="A1014" s="13">
        <f t="shared" si="65"/>
        <v>52485</v>
      </c>
      <c r="B1014" s="38" t="str">
        <f t="shared" si="66"/>
        <v>201826143445</v>
      </c>
      <c r="C1014" s="13" t="str">
        <f t="shared" si="67"/>
        <v>201826</v>
      </c>
      <c r="D1014" s="13">
        <v>2018</v>
      </c>
      <c r="E1014" s="13">
        <v>2</v>
      </c>
      <c r="F1014" s="13">
        <v>6</v>
      </c>
      <c r="G1014" s="13">
        <v>14</v>
      </c>
      <c r="H1014" s="13">
        <v>34</v>
      </c>
      <c r="I1014" s="13">
        <v>45</v>
      </c>
      <c r="J1014" s="13">
        <v>62</v>
      </c>
      <c r="K1014" s="13" t="s">
        <v>37</v>
      </c>
      <c r="L1014" s="13" t="e">
        <f>IF(#REF!=#REF!,IF(K1014="Stroke",IF(K1015="Stroke",IF((J1015-J1014)&lt;0,1000+J1015-J1014,J1015-J1014),""),""),"")</f>
        <v>#REF!</v>
      </c>
      <c r="M1014" s="13" t="s">
        <v>21</v>
      </c>
      <c r="N1014" s="13" t="s">
        <v>27</v>
      </c>
      <c r="O1014" s="13">
        <v>8</v>
      </c>
      <c r="P1014" s="7" t="e">
        <f>IF(#REF!=#REF!,IF(K1014="Stroke",IF(K1015="Stroke",IF(#REF!=#REF!,IF(Q1014=Q1015,IF((J1015-J1014)&lt;0,1000+J1015-J1014-O1014,J1015-J1014-O1014),""),""),""),""),"")</f>
        <v>#REF!</v>
      </c>
      <c r="Q1014" s="13">
        <v>1</v>
      </c>
      <c r="R1014" s="7" t="e">
        <f>IF(#REF!&lt;&gt;#REF!,COUNTIFS($K$112:$K$1378,$K$112,#REF!,#REF!),"")</f>
        <v>#REF!</v>
      </c>
      <c r="S1014" s="7" t="e">
        <f>IF(AND(#REF!&lt;&gt;#REF!,#REF!=#REF!,M1014="positive",M1015="negative"),1,"")</f>
        <v>#REF!</v>
      </c>
      <c r="T1014" s="7" t="e">
        <f>IF(AND(#REF!=#REF!,K:K="stroke",M:M="positive",S1014&lt;&gt;"1"),1,"")</f>
        <v>#REF!</v>
      </c>
      <c r="U1014" s="7" t="e">
        <f>IF((AND(R1014&lt;&gt;"",W1014&lt;&gt;1,K:K="stroke",M:M="negative",#REF!=#REF!)),IF(W1014&lt;&gt;0,"",1),"")</f>
        <v>#REF!</v>
      </c>
      <c r="V1014" s="7" t="e">
        <f t="shared" si="68"/>
        <v>#REF!</v>
      </c>
      <c r="W1014" s="7" t="e">
        <f>IF(#REF!&lt;&gt;#REF!,COUNTIFS($K$112:$K$1378,"up",#REF!,#REF!),"")</f>
        <v>#REF!</v>
      </c>
      <c r="X1014" s="7" t="e">
        <f>IF(#REF!&lt;&gt;#REF!,COUNTIFS($K$112:$K$1378,"SRS",#REF!,#REF!),"")</f>
        <v>#REF!</v>
      </c>
      <c r="Y1014" s="7" t="e">
        <f>IF(R1014&lt;&gt;"",IF(R1014=1,"",COUNTIFS($O$112:$O$1378,"&gt;40",#REF!,#REF!)),"")</f>
        <v>#REF!</v>
      </c>
      <c r="Z1014" s="13"/>
      <c r="AA1014" s="13"/>
      <c r="AB1014" s="13"/>
      <c r="AC1014" s="13"/>
      <c r="AD1014" s="7"/>
      <c r="AE1014" s="7"/>
      <c r="AF1014" s="7"/>
      <c r="AG1014" s="7"/>
      <c r="AH1014" s="7"/>
    </row>
    <row r="1015" spans="1:34" x14ac:dyDescent="0.25">
      <c r="A1015" s="15">
        <f t="shared" si="65"/>
        <v>52485</v>
      </c>
      <c r="B1015" s="41" t="str">
        <f t="shared" si="66"/>
        <v>201826143445</v>
      </c>
      <c r="C1015" s="15" t="str">
        <f t="shared" si="67"/>
        <v>201826</v>
      </c>
      <c r="D1015" s="15">
        <v>2018</v>
      </c>
      <c r="E1015" s="15">
        <v>2</v>
      </c>
      <c r="F1015" s="15">
        <v>6</v>
      </c>
      <c r="G1015" s="15">
        <v>14</v>
      </c>
      <c r="H1015" s="15">
        <v>34</v>
      </c>
      <c r="I1015" s="15">
        <v>45</v>
      </c>
      <c r="J1015" s="15">
        <v>84</v>
      </c>
      <c r="K1015" s="15" t="s">
        <v>37</v>
      </c>
      <c r="L1015" s="15" t="e">
        <f>IF(#REF!=#REF!,IF(K1015="Stroke",IF(K1016="Stroke",IF((J1016-J1015)&lt;0,1000+J1016-J1015,J1016-J1015),""),""),"")</f>
        <v>#REF!</v>
      </c>
      <c r="M1015" s="15" t="s">
        <v>21</v>
      </c>
      <c r="N1015" s="15" t="s">
        <v>27</v>
      </c>
      <c r="O1015" s="15">
        <v>343</v>
      </c>
      <c r="P1015" s="8" t="e">
        <f>IF(#REF!=#REF!,IF(K1015="Stroke",IF(K1016="Stroke",IF(#REF!=#REF!,IF(Q1015=Q1016,IF((J1016-J1015)&lt;0,1000+J1016-J1015-O1015,J1016-J1015-O1015),""),""),""),""),"")</f>
        <v>#REF!</v>
      </c>
      <c r="Q1015" s="15">
        <v>1</v>
      </c>
      <c r="R1015" s="8" t="e">
        <f>IF(#REF!&lt;&gt;#REF!,COUNTIFS($K$112:$K$1378,$K$112,#REF!,#REF!),"")</f>
        <v>#REF!</v>
      </c>
      <c r="S1015" s="8" t="e">
        <f>IF(AND(#REF!&lt;&gt;#REF!,#REF!=#REF!,M1015="positive",M1016="negative"),1,"")</f>
        <v>#REF!</v>
      </c>
      <c r="T1015" s="8" t="e">
        <f>IF(AND(#REF!=#REF!,K:K="stroke",M:M="positive",S1015&lt;&gt;"1"),1,"")</f>
        <v>#REF!</v>
      </c>
      <c r="U1015" s="8" t="e">
        <f>IF((AND(R1015&lt;&gt;"",W1015&lt;&gt;1,K:K="stroke",M:M="negative",#REF!=#REF!)),IF(W1015&lt;&gt;0,"",1),"")</f>
        <v>#REF!</v>
      </c>
      <c r="V1015" s="8" t="e">
        <f t="shared" si="68"/>
        <v>#REF!</v>
      </c>
      <c r="W1015" s="8" t="e">
        <f>IF(#REF!&lt;&gt;#REF!,COUNTIFS($K$112:$K$1378,"up",#REF!,#REF!),"")</f>
        <v>#REF!</v>
      </c>
      <c r="X1015" s="8" t="e">
        <f>IF(#REF!&lt;&gt;#REF!,COUNTIFS($K$112:$K$1378,"SRS",#REF!,#REF!),"")</f>
        <v>#REF!</v>
      </c>
      <c r="Y1015" s="8" t="e">
        <f>IF(R1015&lt;&gt;"",IF(R1015=1,"",COUNTIFS($O$112:$O$1378,"&gt;40",#REF!,#REF!)),"")</f>
        <v>#REF!</v>
      </c>
      <c r="Z1015" s="15"/>
      <c r="AA1015" s="15"/>
      <c r="AB1015" s="15"/>
      <c r="AC1015" s="15"/>
    </row>
    <row r="1016" spans="1:34" x14ac:dyDescent="0.25">
      <c r="A1016" s="15">
        <f t="shared" si="65"/>
        <v>52485</v>
      </c>
      <c r="B1016" s="41" t="str">
        <f t="shared" si="66"/>
        <v>201826143445</v>
      </c>
      <c r="C1016" s="15" t="str">
        <f t="shared" si="67"/>
        <v>201826</v>
      </c>
      <c r="D1016" s="15">
        <v>2018</v>
      </c>
      <c r="E1016" s="15">
        <v>2</v>
      </c>
      <c r="F1016" s="15">
        <v>6</v>
      </c>
      <c r="G1016" s="15">
        <v>14</v>
      </c>
      <c r="H1016" s="15">
        <v>34</v>
      </c>
      <c r="I1016" s="15">
        <v>45</v>
      </c>
      <c r="J1016" s="15">
        <v>108</v>
      </c>
      <c r="K1016" s="15" t="s">
        <v>29</v>
      </c>
      <c r="L1016" s="15" t="e">
        <f>IF(#REF!=#REF!,IF(K1016="Stroke",IF(K1017="Stroke",IF((J1017-J1016)&lt;0,1000+J1017-J1016,J1017-J1016),""),""),"")</f>
        <v>#REF!</v>
      </c>
      <c r="M1016" s="15" t="s">
        <v>21</v>
      </c>
      <c r="N1016" s="15" t="s">
        <v>27</v>
      </c>
      <c r="O1016" s="15">
        <v>0</v>
      </c>
      <c r="P1016" s="8" t="e">
        <f>IF(#REF!=#REF!,IF(K1016="Stroke",IF(K1017="Stroke",IF(#REF!=#REF!,IF(Q1016=Q1017,IF((J1017-J1016)&lt;0,1000+J1017-J1016-O1016,J1017-J1016-O1016),""),""),""),""),"")</f>
        <v>#REF!</v>
      </c>
      <c r="Q1016" s="15">
        <v>1</v>
      </c>
      <c r="R1016" s="8" t="e">
        <f>IF(#REF!&lt;&gt;#REF!,COUNTIFS($K$112:$K$1378,$K$112,#REF!,#REF!),"")</f>
        <v>#REF!</v>
      </c>
      <c r="S1016" s="8" t="e">
        <f>IF(AND(#REF!&lt;&gt;#REF!,#REF!=#REF!,M1016="positive",M1017="negative"),1,"")</f>
        <v>#REF!</v>
      </c>
      <c r="T1016" s="8" t="e">
        <f>IF(AND(#REF!=#REF!,K:K="stroke",M:M="positive",S1016&lt;&gt;"1"),1,"")</f>
        <v>#REF!</v>
      </c>
      <c r="U1016" s="8" t="e">
        <f>IF((AND(R1016&lt;&gt;"",W1016&lt;&gt;1,K:K="stroke",M:M="negative",#REF!=#REF!)),IF(W1016&lt;&gt;0,"",1),"")</f>
        <v>#REF!</v>
      </c>
      <c r="V1016" s="8" t="e">
        <f t="shared" si="68"/>
        <v>#REF!</v>
      </c>
      <c r="W1016" s="8" t="e">
        <f>IF(#REF!&lt;&gt;#REF!,COUNTIFS($K$112:$K$1378,"up",#REF!,#REF!),"")</f>
        <v>#REF!</v>
      </c>
      <c r="X1016" s="8" t="e">
        <f>IF(#REF!&lt;&gt;#REF!,COUNTIFS($K$112:$K$1378,"SRS",#REF!,#REF!),"")</f>
        <v>#REF!</v>
      </c>
      <c r="Y1016" s="8" t="e">
        <f>IF(R1016&lt;&gt;"",IF(R1016=1,"",COUNTIFS($O$112:$O$1378,"&gt;40",#REF!,#REF!)),"")</f>
        <v>#REF!</v>
      </c>
      <c r="Z1016" s="15" t="s">
        <v>166</v>
      </c>
      <c r="AA1016" s="15"/>
      <c r="AB1016" s="15"/>
      <c r="AC1016" s="15"/>
    </row>
    <row r="1017" spans="1:34" x14ac:dyDescent="0.25">
      <c r="A1017" s="15">
        <f t="shared" si="65"/>
        <v>52485</v>
      </c>
      <c r="B1017" s="41" t="str">
        <f t="shared" si="66"/>
        <v>201826143445</v>
      </c>
      <c r="C1017" s="15" t="str">
        <f t="shared" si="67"/>
        <v>201826</v>
      </c>
      <c r="D1017" s="15">
        <v>2018</v>
      </c>
      <c r="E1017" s="15">
        <v>2</v>
      </c>
      <c r="F1017" s="15">
        <v>6</v>
      </c>
      <c r="G1017" s="15">
        <v>14</v>
      </c>
      <c r="H1017" s="15">
        <v>34</v>
      </c>
      <c r="I1017" s="15">
        <v>45</v>
      </c>
      <c r="J1017" s="15">
        <v>121</v>
      </c>
      <c r="K1017" s="15" t="s">
        <v>29</v>
      </c>
      <c r="L1017" s="15" t="e">
        <f>IF(#REF!=#REF!,IF(K1017="Stroke",IF(K1018="Stroke",IF((J1018-J1017)&lt;0,1000+J1018-J1017,J1018-J1017),""),""),"")</f>
        <v>#REF!</v>
      </c>
      <c r="M1017" s="15" t="s">
        <v>21</v>
      </c>
      <c r="N1017" s="15" t="s">
        <v>27</v>
      </c>
      <c r="O1017" s="15">
        <v>0</v>
      </c>
      <c r="P1017" s="8" t="e">
        <f>IF(#REF!=#REF!,IF(K1017="Stroke",IF(K1018="Stroke",IF(#REF!=#REF!,IF(Q1017=Q1018,IF((J1018-J1017)&lt;0,1000+J1018-J1017-O1017,J1018-J1017-O1017),""),""),""),""),"")</f>
        <v>#REF!</v>
      </c>
      <c r="Q1017" s="15">
        <v>1</v>
      </c>
      <c r="R1017" s="8" t="e">
        <f>IF(#REF!&lt;&gt;#REF!,COUNTIFS($K$112:$K$1378,$K$112,#REF!,#REF!),"")</f>
        <v>#REF!</v>
      </c>
      <c r="S1017" s="8" t="e">
        <f>IF(AND(#REF!&lt;&gt;#REF!,#REF!=#REF!,M1017="positive",M1018="negative"),1,"")</f>
        <v>#REF!</v>
      </c>
      <c r="T1017" s="8" t="e">
        <f>IF(AND(#REF!=#REF!,K:K="stroke",M:M="positive",S1017&lt;&gt;"1"),1,"")</f>
        <v>#REF!</v>
      </c>
      <c r="U1017" s="8" t="e">
        <f>IF((AND(R1017&lt;&gt;"",W1017&lt;&gt;1,K:K="stroke",M:M="negative",#REF!=#REF!)),IF(W1017&lt;&gt;0,"",1),"")</f>
        <v>#REF!</v>
      </c>
      <c r="V1017" s="8" t="e">
        <f t="shared" si="68"/>
        <v>#REF!</v>
      </c>
      <c r="W1017" s="8" t="e">
        <f>IF(#REF!&lt;&gt;#REF!,COUNTIFS($K$112:$K$1378,"up",#REF!,#REF!),"")</f>
        <v>#REF!</v>
      </c>
      <c r="X1017" s="8" t="e">
        <f>IF(#REF!&lt;&gt;#REF!,COUNTIFS($K$112:$K$1378,"SRS",#REF!,#REF!),"")</f>
        <v>#REF!</v>
      </c>
      <c r="Y1017" s="8" t="e">
        <f>IF(R1017&lt;&gt;"",IF(R1017=1,"",COUNTIFS($O$112:$O$1378,"&gt;40",#REF!,#REF!)),"")</f>
        <v>#REF!</v>
      </c>
      <c r="Z1017" s="15" t="s">
        <v>166</v>
      </c>
      <c r="AA1017" s="15"/>
      <c r="AB1017" s="15"/>
      <c r="AC1017" s="15"/>
    </row>
    <row r="1018" spans="1:34" x14ac:dyDescent="0.25">
      <c r="A1018" s="15">
        <f t="shared" si="65"/>
        <v>52485</v>
      </c>
      <c r="B1018" s="41" t="str">
        <f t="shared" si="66"/>
        <v>201826143445</v>
      </c>
      <c r="C1018" s="15" t="str">
        <f t="shared" si="67"/>
        <v>201826</v>
      </c>
      <c r="D1018" s="15">
        <v>2018</v>
      </c>
      <c r="E1018" s="15">
        <v>2</v>
      </c>
      <c r="F1018" s="15">
        <v>6</v>
      </c>
      <c r="G1018" s="15">
        <v>14</v>
      </c>
      <c r="H1018" s="15">
        <v>34</v>
      </c>
      <c r="I1018" s="15">
        <v>45</v>
      </c>
      <c r="J1018" s="15">
        <v>128</v>
      </c>
      <c r="K1018" s="15" t="s">
        <v>29</v>
      </c>
      <c r="L1018" s="15" t="e">
        <f>IF(#REF!=#REF!,IF(K1018="Stroke",IF(K1019="Stroke",IF((J1019-J1018)&lt;0,1000+J1019-J1018,J1019-J1018),""),""),"")</f>
        <v>#REF!</v>
      </c>
      <c r="M1018" s="15" t="s">
        <v>21</v>
      </c>
      <c r="N1018" s="15" t="s">
        <v>27</v>
      </c>
      <c r="O1018" s="15">
        <v>0</v>
      </c>
      <c r="P1018" s="8" t="e">
        <f>IF(#REF!=#REF!,IF(K1018="Stroke",IF(K1019="Stroke",IF(#REF!=#REF!,IF(Q1018=Q1019,IF((J1019-J1018)&lt;0,1000+J1019-J1018-O1018,J1019-J1018-O1018),""),""),""),""),"")</f>
        <v>#REF!</v>
      </c>
      <c r="Q1018" s="15">
        <v>1</v>
      </c>
      <c r="R1018" s="8" t="e">
        <f>IF(#REF!&lt;&gt;#REF!,COUNTIFS($K$112:$K$1378,$K$112,#REF!,#REF!),"")</f>
        <v>#REF!</v>
      </c>
      <c r="S1018" s="8" t="e">
        <f>IF(AND(#REF!&lt;&gt;#REF!,#REF!=#REF!,M1018="positive",M1019="negative"),1,"")</f>
        <v>#REF!</v>
      </c>
      <c r="T1018" s="8" t="e">
        <f>IF(AND(#REF!=#REF!,K:K="stroke",M:M="positive",S1018&lt;&gt;"1"),1,"")</f>
        <v>#REF!</v>
      </c>
      <c r="U1018" s="8" t="e">
        <f>IF((AND(R1018&lt;&gt;"",W1018&lt;&gt;1,K:K="stroke",M:M="negative",#REF!=#REF!)),IF(W1018&lt;&gt;0,"",1),"")</f>
        <v>#REF!</v>
      </c>
      <c r="V1018" s="8" t="e">
        <f t="shared" si="68"/>
        <v>#REF!</v>
      </c>
      <c r="W1018" s="8" t="e">
        <f>IF(#REF!&lt;&gt;#REF!,COUNTIFS($K$112:$K$1378,"up",#REF!,#REF!),"")</f>
        <v>#REF!</v>
      </c>
      <c r="X1018" s="8" t="e">
        <f>IF(#REF!&lt;&gt;#REF!,COUNTIFS($K$112:$K$1378,"SRS",#REF!,#REF!),"")</f>
        <v>#REF!</v>
      </c>
      <c r="Y1018" s="8" t="e">
        <f>IF(R1018&lt;&gt;"",IF(R1018=1,"",COUNTIFS($O$112:$O$1378,"&gt;40",#REF!,#REF!)),"")</f>
        <v>#REF!</v>
      </c>
      <c r="Z1018" s="15" t="s">
        <v>166</v>
      </c>
      <c r="AA1018" s="15"/>
      <c r="AB1018" s="15"/>
      <c r="AC1018" s="15"/>
    </row>
    <row r="1019" spans="1:34" x14ac:dyDescent="0.25">
      <c r="A1019" s="15">
        <f t="shared" si="65"/>
        <v>52485</v>
      </c>
      <c r="B1019" s="41" t="str">
        <f t="shared" si="66"/>
        <v>201826143445</v>
      </c>
      <c r="C1019" s="15" t="str">
        <f t="shared" si="67"/>
        <v>201826</v>
      </c>
      <c r="D1019" s="15">
        <v>2018</v>
      </c>
      <c r="E1019" s="15">
        <v>2</v>
      </c>
      <c r="F1019" s="15">
        <v>6</v>
      </c>
      <c r="G1019" s="15">
        <v>14</v>
      </c>
      <c r="H1019" s="15">
        <v>34</v>
      </c>
      <c r="I1019" s="15">
        <v>45</v>
      </c>
      <c r="J1019" s="15">
        <v>132</v>
      </c>
      <c r="K1019" s="15" t="s">
        <v>29</v>
      </c>
      <c r="L1019" s="15" t="e">
        <f>IF(#REF!=#REF!,IF(K1019="Stroke",IF(K1020="Stroke",IF((J1020-J1019)&lt;0,1000+J1020-J1019,J1020-J1019),""),""),"")</f>
        <v>#REF!</v>
      </c>
      <c r="M1019" s="15" t="s">
        <v>21</v>
      </c>
      <c r="N1019" s="15" t="s">
        <v>27</v>
      </c>
      <c r="O1019" s="15">
        <v>0</v>
      </c>
      <c r="P1019" s="8" t="e">
        <f>IF(#REF!=#REF!,IF(K1019="Stroke",IF(K1020="Stroke",IF(#REF!=#REF!,IF(Q1019=Q1020,IF((J1020-J1019)&lt;0,1000+J1020-J1019-O1019,J1020-J1019-O1019),""),""),""),""),"")</f>
        <v>#REF!</v>
      </c>
      <c r="Q1019" s="15">
        <v>1</v>
      </c>
      <c r="R1019" s="8" t="e">
        <f>IF(#REF!&lt;&gt;#REF!,COUNTIFS($K$112:$K$1378,$K$112,#REF!,#REF!),"")</f>
        <v>#REF!</v>
      </c>
      <c r="S1019" s="8" t="e">
        <f>IF(AND(#REF!&lt;&gt;#REF!,#REF!=#REF!,M1019="positive",M1020="negative"),1,"")</f>
        <v>#REF!</v>
      </c>
      <c r="T1019" s="8" t="e">
        <f>IF(AND(#REF!=#REF!,K:K="stroke",M:M="positive",S1019&lt;&gt;"1"),1,"")</f>
        <v>#REF!</v>
      </c>
      <c r="U1019" s="8" t="e">
        <f>IF((AND(R1019&lt;&gt;"",W1019&lt;&gt;1,K:K="stroke",M:M="negative",#REF!=#REF!)),IF(W1019&lt;&gt;0,"",1),"")</f>
        <v>#REF!</v>
      </c>
      <c r="V1019" s="8" t="e">
        <f t="shared" si="68"/>
        <v>#REF!</v>
      </c>
      <c r="W1019" s="8" t="e">
        <f>IF(#REF!&lt;&gt;#REF!,COUNTIFS($K$112:$K$1378,"up",#REF!,#REF!),"")</f>
        <v>#REF!</v>
      </c>
      <c r="X1019" s="8" t="e">
        <f>IF(#REF!&lt;&gt;#REF!,COUNTIFS($K$112:$K$1378,"SRS",#REF!,#REF!),"")</f>
        <v>#REF!</v>
      </c>
      <c r="Y1019" s="8" t="e">
        <f>IF(R1019&lt;&gt;"",IF(R1019=1,"",COUNTIFS($O$112:$O$1378,"&gt;40",#REF!,#REF!)),"")</f>
        <v>#REF!</v>
      </c>
      <c r="Z1019" s="15" t="s">
        <v>166</v>
      </c>
      <c r="AA1019" s="15"/>
      <c r="AB1019" s="15"/>
      <c r="AC1019" s="15"/>
    </row>
    <row r="1020" spans="1:34" x14ac:dyDescent="0.25">
      <c r="A1020" s="15">
        <f t="shared" si="65"/>
        <v>52485</v>
      </c>
      <c r="B1020" s="41" t="str">
        <f t="shared" si="66"/>
        <v>201826143445</v>
      </c>
      <c r="C1020" s="15" t="str">
        <f t="shared" si="67"/>
        <v>201826</v>
      </c>
      <c r="D1020" s="15">
        <v>2018</v>
      </c>
      <c r="E1020" s="15">
        <v>2</v>
      </c>
      <c r="F1020" s="15">
        <v>6</v>
      </c>
      <c r="G1020" s="15">
        <v>14</v>
      </c>
      <c r="H1020" s="15">
        <v>34</v>
      </c>
      <c r="I1020" s="15">
        <v>45</v>
      </c>
      <c r="J1020" s="15">
        <v>458</v>
      </c>
      <c r="K1020" s="15" t="s">
        <v>37</v>
      </c>
      <c r="L1020" s="15" t="e">
        <f>IF(#REF!=#REF!,IF(K1020="Stroke",IF(K1021="Stroke",IF((J1021-J1020)&lt;0,1000+J1021-J1020,J1021-J1020),""),""),"")</f>
        <v>#REF!</v>
      </c>
      <c r="M1020" s="15" t="s">
        <v>21</v>
      </c>
      <c r="N1020" s="15" t="s">
        <v>27</v>
      </c>
      <c r="O1020" s="15">
        <v>11</v>
      </c>
      <c r="P1020" s="8" t="e">
        <f>IF(#REF!=#REF!,IF(K1020="Stroke",IF(K1021="Stroke",IF(#REF!=#REF!,IF(Q1020=Q1021,IF((J1021-J1020)&lt;0,1000+J1021-J1020-O1020,J1021-J1020-O1020),""),""),""),""),"")</f>
        <v>#REF!</v>
      </c>
      <c r="Q1020" s="15">
        <v>1</v>
      </c>
      <c r="R1020" s="8" t="e">
        <f>IF(#REF!&lt;&gt;#REF!,COUNTIFS($K$112:$K$1378,$K$112,#REF!,#REF!),"")</f>
        <v>#REF!</v>
      </c>
      <c r="S1020" s="8" t="e">
        <f>IF(AND(#REF!&lt;&gt;#REF!,#REF!=#REF!,M1020="positive",M1021="negative"),1,"")</f>
        <v>#REF!</v>
      </c>
      <c r="T1020" s="8" t="e">
        <f>IF(AND(#REF!=#REF!,K:K="stroke",M:M="positive",S1020&lt;&gt;"1"),1,"")</f>
        <v>#REF!</v>
      </c>
      <c r="U1020" s="8" t="e">
        <f>IF((AND(R1020&lt;&gt;"",W1020&lt;&gt;1,K:K="stroke",M:M="negative",#REF!=#REF!)),IF(W1020&lt;&gt;0,"",1),"")</f>
        <v>#REF!</v>
      </c>
      <c r="V1020" s="8" t="e">
        <f t="shared" si="68"/>
        <v>#REF!</v>
      </c>
      <c r="W1020" s="8" t="e">
        <f>IF(#REF!&lt;&gt;#REF!,COUNTIFS($K$112:$K$1378,"up",#REF!,#REF!),"")</f>
        <v>#REF!</v>
      </c>
      <c r="X1020" s="8" t="e">
        <f>IF(#REF!&lt;&gt;#REF!,COUNTIFS($K$112:$K$1378,"SRS",#REF!,#REF!),"")</f>
        <v>#REF!</v>
      </c>
      <c r="Y1020" s="8" t="e">
        <f>IF(R1020&lt;&gt;"",IF(R1020=1,"",COUNTIFS($O$112:$O$1378,"&gt;40",#REF!,#REF!)),"")</f>
        <v>#REF!</v>
      </c>
      <c r="Z1020" s="15"/>
      <c r="AA1020" s="15"/>
      <c r="AB1020" s="15"/>
      <c r="AC1020" s="15"/>
    </row>
    <row r="1021" spans="1:34" x14ac:dyDescent="0.25">
      <c r="A1021" s="15">
        <f t="shared" si="65"/>
        <v>52485</v>
      </c>
      <c r="B1021" s="41" t="str">
        <f t="shared" si="66"/>
        <v>201826143445</v>
      </c>
      <c r="C1021" s="15" t="str">
        <f t="shared" si="67"/>
        <v>201826</v>
      </c>
      <c r="D1021" s="15">
        <v>2018</v>
      </c>
      <c r="E1021" s="15">
        <v>2</v>
      </c>
      <c r="F1021" s="15">
        <v>6</v>
      </c>
      <c r="G1021" s="15">
        <v>14</v>
      </c>
      <c r="H1021" s="15">
        <v>34</v>
      </c>
      <c r="I1021" s="15">
        <v>45</v>
      </c>
      <c r="J1021" s="15">
        <v>643</v>
      </c>
      <c r="K1021" s="15" t="s">
        <v>37</v>
      </c>
      <c r="L1021" s="15" t="e">
        <f>IF(#REF!=#REF!,IF(K1021="Stroke",IF(K1022="Stroke",IF((J1022-J1021)&lt;0,1000+J1022-J1021,J1022-J1021),""),""),"")</f>
        <v>#REF!</v>
      </c>
      <c r="M1021" s="15" t="s">
        <v>21</v>
      </c>
      <c r="N1021" s="15" t="s">
        <v>27</v>
      </c>
      <c r="O1021" s="15">
        <v>12</v>
      </c>
      <c r="P1021" s="8" t="e">
        <f>IF(#REF!=#REF!,IF(K1021="Stroke",IF(K1022="Stroke",IF(#REF!=#REF!,IF(Q1021=Q1022,IF((J1022-J1021)&lt;0,1000+J1022-J1021-O1021,J1022-J1021-O1021),""),""),""),""),"")</f>
        <v>#REF!</v>
      </c>
      <c r="Q1021" s="15">
        <v>1</v>
      </c>
      <c r="R1021" s="8" t="e">
        <f>IF(#REF!&lt;&gt;#REF!,COUNTIFS($K$112:$K$1378,$K$112,#REF!,#REF!),"")</f>
        <v>#REF!</v>
      </c>
      <c r="S1021" s="8" t="e">
        <f>IF(AND(#REF!&lt;&gt;#REF!,#REF!=#REF!,M1021="positive",M1022="negative"),1,"")</f>
        <v>#REF!</v>
      </c>
      <c r="T1021" s="8" t="e">
        <f>IF(AND(#REF!=#REF!,K:K="stroke",M:M="positive",S1021&lt;&gt;"1"),1,"")</f>
        <v>#REF!</v>
      </c>
      <c r="U1021" s="8" t="e">
        <f>IF((AND(R1021&lt;&gt;"",W1021&lt;&gt;1,K:K="stroke",M:M="negative",#REF!=#REF!)),IF(W1021&lt;&gt;0,"",1),"")</f>
        <v>#REF!</v>
      </c>
      <c r="V1021" s="8" t="e">
        <f t="shared" si="68"/>
        <v>#REF!</v>
      </c>
      <c r="W1021" s="8" t="e">
        <f>IF(#REF!&lt;&gt;#REF!,COUNTIFS($K$112:$K$1378,"up",#REF!,#REF!),"")</f>
        <v>#REF!</v>
      </c>
      <c r="X1021" s="8" t="e">
        <f>IF(#REF!&lt;&gt;#REF!,COUNTIFS($K$112:$K$1378,"SRS",#REF!,#REF!),"")</f>
        <v>#REF!</v>
      </c>
      <c r="Y1021" s="8" t="e">
        <f>IF(R1021&lt;&gt;"",IF(R1021=1,"",COUNTIFS($O$112:$O$1378,"&gt;40",#REF!,#REF!)),"")</f>
        <v>#REF!</v>
      </c>
      <c r="Z1021" s="15"/>
      <c r="AA1021" s="15"/>
      <c r="AB1021" s="15"/>
      <c r="AC1021" s="15"/>
    </row>
    <row r="1022" spans="1:34" x14ac:dyDescent="0.25">
      <c r="A1022" s="15">
        <f t="shared" si="65"/>
        <v>52485</v>
      </c>
      <c r="B1022" s="41" t="str">
        <f t="shared" si="66"/>
        <v>201826143445</v>
      </c>
      <c r="C1022" s="15" t="str">
        <f t="shared" si="67"/>
        <v>201826</v>
      </c>
      <c r="D1022" s="15">
        <v>2018</v>
      </c>
      <c r="E1022" s="15">
        <v>2</v>
      </c>
      <c r="F1022" s="15">
        <v>6</v>
      </c>
      <c r="G1022" s="15">
        <v>14</v>
      </c>
      <c r="H1022" s="15">
        <v>34</v>
      </c>
      <c r="I1022" s="15">
        <v>45</v>
      </c>
      <c r="J1022" s="15">
        <v>688</v>
      </c>
      <c r="K1022" s="15" t="s">
        <v>37</v>
      </c>
      <c r="L1022" s="15" t="e">
        <f>IF(#REF!=#REF!,IF(K1022="Stroke",IF(K1023="Stroke",IF((J1023-J1022)&lt;0,1000+J1023-J1022,J1023-J1022),""),""),"")</f>
        <v>#REF!</v>
      </c>
      <c r="M1022" s="15" t="s">
        <v>21</v>
      </c>
      <c r="N1022" s="15" t="s">
        <v>27</v>
      </c>
      <c r="O1022" s="15">
        <v>2</v>
      </c>
      <c r="P1022" s="8" t="e">
        <f>IF(#REF!=#REF!,IF(K1022="Stroke",IF(K1023="Stroke",IF(#REF!=#REF!,IF(Q1022=Q1023,IF((J1023-J1022)&lt;0,1000+J1023-J1022-O1022,J1023-J1022-O1022),""),""),""),""),"")</f>
        <v>#REF!</v>
      </c>
      <c r="Q1022" s="15">
        <v>1</v>
      </c>
      <c r="R1022" s="8" t="e">
        <f>IF(#REF!&lt;&gt;#REF!,COUNTIFS($K$112:$K$1378,$K$112,#REF!,#REF!),"")</f>
        <v>#REF!</v>
      </c>
      <c r="S1022" s="8" t="e">
        <f>IF(AND(#REF!&lt;&gt;#REF!,#REF!=#REF!,M1022="positive",M1023="negative"),1,"")</f>
        <v>#REF!</v>
      </c>
      <c r="T1022" s="8" t="e">
        <f>IF(AND(#REF!=#REF!,K:K="stroke",M:M="positive",S1022&lt;&gt;"1"),1,"")</f>
        <v>#REF!</v>
      </c>
      <c r="U1022" s="8" t="e">
        <f>IF((AND(R1022&lt;&gt;"",W1022&lt;&gt;1,K:K="stroke",M:M="negative",#REF!=#REF!)),IF(W1022&lt;&gt;0,"",1),"")</f>
        <v>#REF!</v>
      </c>
      <c r="V1022" s="8" t="e">
        <f t="shared" si="68"/>
        <v>#REF!</v>
      </c>
      <c r="W1022" s="8" t="e">
        <f>IF(#REF!&lt;&gt;#REF!,COUNTIFS($K$112:$K$1378,"up",#REF!,#REF!),"")</f>
        <v>#REF!</v>
      </c>
      <c r="X1022" s="8" t="e">
        <f>IF(#REF!&lt;&gt;#REF!,COUNTIFS($K$112:$K$1378,"SRS",#REF!,#REF!),"")</f>
        <v>#REF!</v>
      </c>
      <c r="Y1022" s="8" t="e">
        <f>IF(R1022&lt;&gt;"",IF(R1022=1,"",COUNTIFS($O$112:$O$1378,"&gt;40",#REF!,#REF!)),"")</f>
        <v>#REF!</v>
      </c>
      <c r="Z1022" s="15"/>
      <c r="AA1022" s="15"/>
      <c r="AB1022" s="15"/>
      <c r="AC1022" s="15"/>
    </row>
    <row r="1023" spans="1:34" x14ac:dyDescent="0.25">
      <c r="A1023" s="15">
        <f t="shared" si="65"/>
        <v>52485</v>
      </c>
      <c r="B1023" s="41" t="str">
        <f t="shared" si="66"/>
        <v>201826143445</v>
      </c>
      <c r="C1023" s="15" t="str">
        <f t="shared" si="67"/>
        <v>201826</v>
      </c>
      <c r="D1023" s="15">
        <v>2018</v>
      </c>
      <c r="E1023" s="15">
        <v>2</v>
      </c>
      <c r="F1023" s="15">
        <v>6</v>
      </c>
      <c r="G1023" s="15">
        <v>14</v>
      </c>
      <c r="H1023" s="15">
        <v>34</v>
      </c>
      <c r="I1023" s="15">
        <v>45</v>
      </c>
      <c r="J1023" s="15">
        <v>721</v>
      </c>
      <c r="K1023" s="15" t="s">
        <v>37</v>
      </c>
      <c r="L1023" s="15" t="e">
        <f>IF(#REF!=#REF!,IF(K1023="Stroke",IF(K1024="Stroke",IF((J1024-J1023)&lt;0,1000+J1024-J1023,J1024-J1023),""),""),"")</f>
        <v>#REF!</v>
      </c>
      <c r="M1023" s="15" t="s">
        <v>21</v>
      </c>
      <c r="N1023" s="15" t="s">
        <v>27</v>
      </c>
      <c r="O1023" s="15">
        <v>38</v>
      </c>
      <c r="P1023" s="8" t="e">
        <f>IF(#REF!=#REF!,IF(K1023="Stroke",IF(K1024="Stroke",IF(#REF!=#REF!,IF(Q1023=Q1024,IF((J1024-J1023)&lt;0,1000+J1024-J1023-O1023,J1024-J1023-O1023),""),""),""),""),"")</f>
        <v>#REF!</v>
      </c>
      <c r="Q1023" s="15">
        <v>1</v>
      </c>
      <c r="R1023" s="8" t="e">
        <f>IF(#REF!&lt;&gt;#REF!,COUNTIFS($K$112:$K$1378,$K$112,#REF!,#REF!),"")</f>
        <v>#REF!</v>
      </c>
      <c r="S1023" s="8" t="e">
        <f>IF(AND(#REF!&lt;&gt;#REF!,#REF!=#REF!,M1023="positive",M1024="negative"),1,"")</f>
        <v>#REF!</v>
      </c>
      <c r="T1023" s="8" t="e">
        <f>IF(AND(#REF!=#REF!,K:K="stroke",M:M="positive",S1023&lt;&gt;"1"),1,"")</f>
        <v>#REF!</v>
      </c>
      <c r="U1023" s="8" t="e">
        <f>IF((AND(R1023&lt;&gt;"",W1023&lt;&gt;1,K:K="stroke",M:M="negative",#REF!=#REF!)),IF(W1023&lt;&gt;0,"",1),"")</f>
        <v>#REF!</v>
      </c>
      <c r="V1023" s="8" t="e">
        <f t="shared" si="68"/>
        <v>#REF!</v>
      </c>
      <c r="W1023" s="8" t="e">
        <f>IF(#REF!&lt;&gt;#REF!,COUNTIFS($K$112:$K$1378,"up",#REF!,#REF!),"")</f>
        <v>#REF!</v>
      </c>
      <c r="X1023" s="8" t="e">
        <f>IF(#REF!&lt;&gt;#REF!,COUNTIFS($K$112:$K$1378,"SRS",#REF!,#REF!),"")</f>
        <v>#REF!</v>
      </c>
      <c r="Y1023" s="8" t="e">
        <f>IF(R1023&lt;&gt;"",IF(R1023=1,"",COUNTIFS($O$112:$O$1378,"&gt;40",#REF!,#REF!)),"")</f>
        <v>#REF!</v>
      </c>
      <c r="Z1023" s="15"/>
      <c r="AA1023" s="15"/>
      <c r="AB1023" s="15"/>
      <c r="AC1023" s="15"/>
    </row>
    <row r="1024" spans="1:34" x14ac:dyDescent="0.25">
      <c r="A1024" s="15">
        <f t="shared" si="65"/>
        <v>52485</v>
      </c>
      <c r="B1024" s="41" t="str">
        <f t="shared" si="66"/>
        <v>201826143445</v>
      </c>
      <c r="C1024" s="15" t="str">
        <f t="shared" si="67"/>
        <v>201826</v>
      </c>
      <c r="D1024" s="15">
        <v>2018</v>
      </c>
      <c r="E1024" s="15">
        <v>2</v>
      </c>
      <c r="F1024" s="15">
        <v>6</v>
      </c>
      <c r="G1024" s="15">
        <v>14</v>
      </c>
      <c r="H1024" s="15">
        <v>34</v>
      </c>
      <c r="I1024" s="15">
        <v>45</v>
      </c>
      <c r="J1024" s="15">
        <v>844</v>
      </c>
      <c r="K1024" s="15" t="s">
        <v>37</v>
      </c>
      <c r="L1024" s="15" t="e">
        <f>IF(#REF!=#REF!,IF(K1024="Stroke",IF(K1025="Stroke",IF((J1025-J1024)&lt;0,1000+J1025-J1024,J1025-J1024),""),""),"")</f>
        <v>#REF!</v>
      </c>
      <c r="M1024" s="15" t="s">
        <v>21</v>
      </c>
      <c r="N1024" s="15" t="s">
        <v>27</v>
      </c>
      <c r="O1024" s="15">
        <v>22</v>
      </c>
      <c r="P1024" s="8" t="e">
        <f>IF(#REF!=#REF!,IF(K1024="Stroke",IF(K1025="Stroke",IF(#REF!=#REF!,IF(Q1024=Q1025,IF((J1025-J1024)&lt;0,1000+J1025-J1024-O1024,J1025-J1024-O1024),""),""),""),""),"")</f>
        <v>#REF!</v>
      </c>
      <c r="Q1024" s="15">
        <v>1</v>
      </c>
      <c r="R1024" s="8" t="e">
        <f>IF(#REF!&lt;&gt;#REF!,COUNTIFS($K$112:$K$1378,$K$112,#REF!,#REF!),"")</f>
        <v>#REF!</v>
      </c>
      <c r="S1024" s="8" t="e">
        <f>IF(AND(#REF!&lt;&gt;#REF!,#REF!=#REF!,M1024="positive",M1025="negative"),1,"")</f>
        <v>#REF!</v>
      </c>
      <c r="T1024" s="8" t="e">
        <f>IF(AND(#REF!=#REF!,K:K="stroke",M:M="positive",S1024&lt;&gt;"1"),1,"")</f>
        <v>#REF!</v>
      </c>
      <c r="U1024" s="8" t="e">
        <f>IF((AND(R1024&lt;&gt;"",W1024&lt;&gt;1,K:K="stroke",M:M="negative",#REF!=#REF!)),IF(W1024&lt;&gt;0,"",1),"")</f>
        <v>#REF!</v>
      </c>
      <c r="V1024" s="8" t="e">
        <f t="shared" si="68"/>
        <v>#REF!</v>
      </c>
      <c r="W1024" s="8" t="e">
        <f>IF(#REF!&lt;&gt;#REF!,COUNTIFS($K$112:$K$1378,"up",#REF!,#REF!),"")</f>
        <v>#REF!</v>
      </c>
      <c r="X1024" s="8" t="e">
        <f>IF(#REF!&lt;&gt;#REF!,COUNTIFS($K$112:$K$1378,"SRS",#REF!,#REF!),"")</f>
        <v>#REF!</v>
      </c>
      <c r="Y1024" s="8" t="e">
        <f>IF(R1024&lt;&gt;"",IF(R1024=1,"",COUNTIFS($O$112:$O$1378,"&gt;40",#REF!,#REF!)),"")</f>
        <v>#REF!</v>
      </c>
      <c r="Z1024" s="15"/>
      <c r="AA1024" s="15"/>
      <c r="AB1024" s="15"/>
      <c r="AC1024" s="15"/>
    </row>
    <row r="1025" spans="1:34" x14ac:dyDescent="0.25">
      <c r="A1025" s="15">
        <f t="shared" ref="A1025:A1035" si="69">I1025+(H1025*60)+(G1025*3600)</f>
        <v>52485</v>
      </c>
      <c r="B1025" s="41" t="str">
        <f t="shared" ref="B1025:B1035" si="70">CONCATENATE(D1025,E1025,F1025,G1025,H1025,I1025)</f>
        <v>201826143445</v>
      </c>
      <c r="C1025" s="39" t="str">
        <f t="shared" si="67"/>
        <v>201826</v>
      </c>
      <c r="D1025" s="39">
        <v>2018</v>
      </c>
      <c r="E1025" s="39">
        <v>2</v>
      </c>
      <c r="F1025" s="39">
        <v>6</v>
      </c>
      <c r="G1025" s="39">
        <v>14</v>
      </c>
      <c r="H1025" s="39">
        <v>34</v>
      </c>
      <c r="I1025" s="39">
        <v>45</v>
      </c>
      <c r="J1025" s="39">
        <v>908</v>
      </c>
      <c r="K1025" s="39" t="s">
        <v>37</v>
      </c>
      <c r="L1025" s="39" t="e">
        <f>IF(#REF!=#REF!,IF(K1025="Stroke",IF(K1026="Stroke",IF((J1026-J1025)&lt;0,1000+J1026-J1025,J1026-J1025),""),""),"")</f>
        <v>#REF!</v>
      </c>
      <c r="M1025" s="39" t="s">
        <v>21</v>
      </c>
      <c r="N1025" s="39" t="s">
        <v>27</v>
      </c>
      <c r="O1025" s="39">
        <v>2</v>
      </c>
      <c r="P1025" s="8" t="e">
        <f>IF(#REF!=#REF!,IF(K1025="Stroke",IF(K1026="Stroke",IF(#REF!=#REF!,IF(Q1025=Q1026,IF((J1026-J1025)&lt;0,1000+J1026-J1025-O1025,J1026-J1025-O1025),""),""),""),""),"")</f>
        <v>#REF!</v>
      </c>
      <c r="Q1025" s="39">
        <v>1</v>
      </c>
      <c r="R1025" s="8" t="e">
        <f>IF(#REF!&lt;&gt;#REF!,COUNTIFS($K$112:$K$1378,$K$112,#REF!,#REF!),"")</f>
        <v>#REF!</v>
      </c>
      <c r="S1025" s="8" t="e">
        <f>IF(AND(#REF!&lt;&gt;#REF!,#REF!=#REF!,M1025="positive",M1026="negative"),1,"")</f>
        <v>#REF!</v>
      </c>
      <c r="T1025" s="8" t="e">
        <f>IF(AND(#REF!=#REF!,K:K="stroke",M:M="positive",S1025&lt;&gt;"1"),1,"")</f>
        <v>#REF!</v>
      </c>
      <c r="U1025" s="8" t="e">
        <f>IF((AND(R1025&lt;&gt;"",W1025&lt;&gt;1,K:K="stroke",M:M="negative",#REF!=#REF!)),IF(W1025&lt;&gt;0,"",1),"")</f>
        <v>#REF!</v>
      </c>
      <c r="V1025" s="8" t="e">
        <f t="shared" si="68"/>
        <v>#REF!</v>
      </c>
      <c r="W1025" s="8" t="e">
        <f>IF(#REF!&lt;&gt;#REF!,COUNTIFS($K$112:$K$1378,"up",#REF!,#REF!),"")</f>
        <v>#REF!</v>
      </c>
      <c r="X1025" s="8" t="e">
        <f>IF(#REF!&lt;&gt;#REF!,COUNTIFS($K$112:$K$1378,"SRS",#REF!,#REF!),"")</f>
        <v>#REF!</v>
      </c>
      <c r="Y1025" s="8" t="e">
        <f>IF(R1025&lt;&gt;"",IF(R1025=1,"",COUNTIFS($O$112:$O$1378,"&gt;40",#REF!,#REF!)),"")</f>
        <v>#REF!</v>
      </c>
      <c r="Z1025" s="39"/>
      <c r="AA1025" s="39"/>
      <c r="AB1025" s="39"/>
      <c r="AC1025" s="39"/>
    </row>
    <row r="1026" spans="1:34" s="7" customFormat="1" x14ac:dyDescent="0.25">
      <c r="A1026" s="15">
        <f t="shared" si="69"/>
        <v>52485</v>
      </c>
      <c r="B1026" s="41" t="str">
        <f t="shared" si="70"/>
        <v>201826143445</v>
      </c>
      <c r="C1026" s="39" t="str">
        <f t="shared" si="67"/>
        <v>201826</v>
      </c>
      <c r="D1026" s="39">
        <v>2018</v>
      </c>
      <c r="E1026" s="39">
        <v>2</v>
      </c>
      <c r="F1026" s="39">
        <v>6</v>
      </c>
      <c r="G1026" s="39">
        <v>14</v>
      </c>
      <c r="H1026" s="39">
        <v>34</v>
      </c>
      <c r="I1026" s="39">
        <v>45</v>
      </c>
      <c r="J1026" s="39">
        <v>926</v>
      </c>
      <c r="K1026" s="39" t="s">
        <v>37</v>
      </c>
      <c r="L1026" s="39" t="e">
        <f>IF(#REF!=#REF!,IF(K1026="Stroke",IF(K1027="Stroke",IF((J1027-J1026)&lt;0,1000+J1027-J1026,J1027-J1026),""),""),"")</f>
        <v>#REF!</v>
      </c>
      <c r="M1026" s="39" t="s">
        <v>21</v>
      </c>
      <c r="N1026" s="39" t="s">
        <v>27</v>
      </c>
      <c r="O1026" s="39">
        <v>2</v>
      </c>
      <c r="P1026" s="8" t="e">
        <f>IF(#REF!=#REF!,IF(K1026="Stroke",IF(K1027="Stroke",IF(#REF!=#REF!,IF(Q1026=Q1027,IF((J1027-J1026)&lt;0,1000+J1027-J1026-O1026,J1027-J1026-O1026),""),""),""),""),"")</f>
        <v>#REF!</v>
      </c>
      <c r="Q1026" s="39">
        <v>1</v>
      </c>
      <c r="R1026" s="8" t="e">
        <f>IF(#REF!&lt;&gt;#REF!,COUNTIFS($K$112:$K$1378,$K$112,#REF!,#REF!),"")</f>
        <v>#REF!</v>
      </c>
      <c r="S1026" s="8" t="e">
        <f>IF(AND(#REF!&lt;&gt;#REF!,#REF!=#REF!,M1026="positive",M1027="negative"),1,"")</f>
        <v>#REF!</v>
      </c>
      <c r="T1026" s="8" t="e">
        <f>IF(AND(#REF!=#REF!,K:K="stroke",M:M="positive",S1026&lt;&gt;"1"),1,"")</f>
        <v>#REF!</v>
      </c>
      <c r="U1026" s="8" t="e">
        <f>IF((AND(R1026&lt;&gt;"",W1026&lt;&gt;1,K:K="stroke",M:M="negative",#REF!=#REF!)),IF(W1026&lt;&gt;0,"",1),"")</f>
        <v>#REF!</v>
      </c>
      <c r="V1026" s="8" t="e">
        <f t="shared" si="68"/>
        <v>#REF!</v>
      </c>
      <c r="W1026" s="8" t="e">
        <f>IF(#REF!&lt;&gt;#REF!,COUNTIFS($K$112:$K$1378,"up",#REF!,#REF!),"")</f>
        <v>#REF!</v>
      </c>
      <c r="X1026" s="8" t="e">
        <f>IF(#REF!&lt;&gt;#REF!,COUNTIFS($K$112:$K$1378,"SRS",#REF!,#REF!),"")</f>
        <v>#REF!</v>
      </c>
      <c r="Y1026" s="8" t="e">
        <f>IF(R1026&lt;&gt;"",IF(R1026=1,"",COUNTIFS($O$112:$O$1378,"&gt;40",#REF!,#REF!)),"")</f>
        <v>#REF!</v>
      </c>
      <c r="Z1026" s="39"/>
      <c r="AA1026" s="39"/>
      <c r="AB1026" s="39"/>
      <c r="AC1026" s="39"/>
      <c r="AD1026" s="4"/>
      <c r="AE1026" s="4"/>
      <c r="AF1026" s="4"/>
      <c r="AG1026" s="4"/>
      <c r="AH1026" s="4"/>
    </row>
    <row r="1027" spans="1:34" x14ac:dyDescent="0.25">
      <c r="A1027" s="13">
        <f t="shared" si="69"/>
        <v>52550</v>
      </c>
      <c r="B1027" s="38" t="str">
        <f t="shared" si="70"/>
        <v>201826143550</v>
      </c>
      <c r="C1027" s="13" t="str">
        <f t="shared" si="67"/>
        <v>201826</v>
      </c>
      <c r="D1027" s="13">
        <v>2018</v>
      </c>
      <c r="E1027" s="13">
        <v>2</v>
      </c>
      <c r="F1027" s="13">
        <v>6</v>
      </c>
      <c r="G1027" s="13">
        <v>14</v>
      </c>
      <c r="H1027" s="13">
        <v>35</v>
      </c>
      <c r="I1027" s="13">
        <v>50</v>
      </c>
      <c r="J1027" s="13">
        <v>480</v>
      </c>
      <c r="K1027" s="13" t="s">
        <v>37</v>
      </c>
      <c r="L1027" s="13" t="e">
        <f>IF(#REF!=#REF!,IF(K1027="Stroke",IF(K1028="Stroke",IF((J1028-J1027)&lt;0,1000+J1028-J1027,J1028-J1027),""),""),"")</f>
        <v>#REF!</v>
      </c>
      <c r="M1027" s="13" t="s">
        <v>21</v>
      </c>
      <c r="N1027" s="13" t="s">
        <v>27</v>
      </c>
      <c r="O1027" s="13">
        <v>8</v>
      </c>
      <c r="P1027" s="7" t="e">
        <f>IF(#REF!=#REF!,IF(K1027="Stroke",IF(K1028="Stroke",IF(#REF!=#REF!,IF(Q1027=Q1028,IF((J1028-J1027)&lt;0,1000+J1028-J1027-O1027,J1028-J1027-O1027),""),""),""),""),"")</f>
        <v>#REF!</v>
      </c>
      <c r="Q1027" s="13">
        <v>1</v>
      </c>
      <c r="R1027" s="7" t="e">
        <f>IF(#REF!&lt;&gt;#REF!,COUNTIFS($K$112:$K$1378,$K$112,#REF!,#REF!),"")</f>
        <v>#REF!</v>
      </c>
      <c r="S1027" s="7" t="e">
        <f>IF(AND(#REF!&lt;&gt;#REF!,#REF!=#REF!,M1027="positive",M1028="negative"),1,"")</f>
        <v>#REF!</v>
      </c>
      <c r="T1027" s="7" t="e">
        <f>IF(AND(#REF!=#REF!,K:K="stroke",M:M="positive",S1027&lt;&gt;"1"),1,"")</f>
        <v>#REF!</v>
      </c>
      <c r="U1027" s="7" t="e">
        <f>IF((AND(R1027&lt;&gt;"",W1027&lt;&gt;1,K:K="stroke",M:M="negative",#REF!=#REF!)),IF(W1027&lt;&gt;0,"",1),"")</f>
        <v>#REF!</v>
      </c>
      <c r="V1027" s="7" t="e">
        <f t="shared" si="68"/>
        <v>#REF!</v>
      </c>
      <c r="W1027" s="7" t="e">
        <f>IF(#REF!&lt;&gt;#REF!,COUNTIFS($K$112:$K$1378,"up",#REF!,#REF!),"")</f>
        <v>#REF!</v>
      </c>
      <c r="X1027" s="7" t="e">
        <f>IF(#REF!&lt;&gt;#REF!,COUNTIFS($K$112:$K$1378,"SRS",#REF!,#REF!),"")</f>
        <v>#REF!</v>
      </c>
      <c r="Y1027" s="7" t="e">
        <f>IF(R1027&lt;&gt;"",IF(R1027=1,"",COUNTIFS($O$112:$O$1378,"&gt;40",#REF!,#REF!)),"")</f>
        <v>#REF!</v>
      </c>
      <c r="Z1027" s="13"/>
      <c r="AA1027" s="13"/>
      <c r="AB1027" s="13"/>
      <c r="AC1027" s="13"/>
      <c r="AD1027" s="7"/>
      <c r="AE1027" s="7"/>
      <c r="AF1027" s="7"/>
      <c r="AG1027" s="7"/>
      <c r="AH1027" s="7"/>
    </row>
    <row r="1028" spans="1:34" x14ac:dyDescent="0.25">
      <c r="A1028" s="39">
        <f t="shared" si="69"/>
        <v>52550</v>
      </c>
      <c r="B1028" s="40" t="str">
        <f t="shared" si="70"/>
        <v>201826143550</v>
      </c>
      <c r="C1028" s="39" t="str">
        <f t="shared" si="67"/>
        <v>201826</v>
      </c>
      <c r="D1028" s="39">
        <v>2018</v>
      </c>
      <c r="E1028" s="39">
        <v>2</v>
      </c>
      <c r="F1028" s="39">
        <v>6</v>
      </c>
      <c r="G1028" s="39">
        <v>14</v>
      </c>
      <c r="H1028" s="39">
        <v>35</v>
      </c>
      <c r="I1028" s="39">
        <v>50</v>
      </c>
      <c r="J1028" s="39">
        <v>508</v>
      </c>
      <c r="K1028" s="39" t="s">
        <v>37</v>
      </c>
      <c r="L1028" s="39" t="e">
        <f>IF(#REF!=#REF!,IF(K1028="Stroke",IF(K1029="Stroke",IF((J1029-J1028)&lt;0,1000+J1029-J1028,J1029-J1028),""),""),"")</f>
        <v>#REF!</v>
      </c>
      <c r="M1028" s="39" t="s">
        <v>21</v>
      </c>
      <c r="N1028" s="39" t="s">
        <v>27</v>
      </c>
      <c r="O1028" s="39">
        <v>3</v>
      </c>
      <c r="P1028" s="8" t="e">
        <f>IF(#REF!=#REF!,IF(K1028="Stroke",IF(K1029="Stroke",IF(#REF!=#REF!,IF(Q1028=Q1029,IF((J1029-J1028)&lt;0,1000+J1029-J1028-O1028,J1029-J1028-O1028),""),""),""),""),"")</f>
        <v>#REF!</v>
      </c>
      <c r="Q1028" s="39">
        <v>1</v>
      </c>
      <c r="R1028" s="8" t="e">
        <f>IF(#REF!&lt;&gt;#REF!,COUNTIFS($K$112:$K$1378,$K$112,#REF!,#REF!),"")</f>
        <v>#REF!</v>
      </c>
      <c r="S1028" s="8" t="e">
        <f>IF(AND(#REF!&lt;&gt;#REF!,#REF!=#REF!,M1028="positive",M1029="negative"),1,"")</f>
        <v>#REF!</v>
      </c>
      <c r="T1028" s="8" t="e">
        <f>IF(AND(#REF!=#REF!,K:K="stroke",M:M="positive",S1028&lt;&gt;"1"),1,"")</f>
        <v>#REF!</v>
      </c>
      <c r="U1028" s="8" t="e">
        <f>IF((AND(R1028&lt;&gt;"",W1028&lt;&gt;1,K:K="stroke",M:M="negative",#REF!=#REF!)),IF(W1028&lt;&gt;0,"",1),"")</f>
        <v>#REF!</v>
      </c>
      <c r="V1028" s="8" t="e">
        <f t="shared" si="68"/>
        <v>#REF!</v>
      </c>
      <c r="W1028" s="8" t="e">
        <f>IF(#REF!&lt;&gt;#REF!,COUNTIFS($K$112:$K$1378,"up",#REF!,#REF!),"")</f>
        <v>#REF!</v>
      </c>
      <c r="X1028" s="8" t="e">
        <f>IF(#REF!&lt;&gt;#REF!,COUNTIFS($K$112:$K$1378,"SRS",#REF!,#REF!),"")</f>
        <v>#REF!</v>
      </c>
      <c r="Y1028" s="8" t="e">
        <f>IF(R1028&lt;&gt;"",IF(R1028=1,"",COUNTIFS($O$112:$O$1378,"&gt;40",#REF!,#REF!)),"")</f>
        <v>#REF!</v>
      </c>
      <c r="Z1028" s="39"/>
      <c r="AA1028" s="39"/>
      <c r="AB1028" s="39"/>
      <c r="AC1028" s="39"/>
    </row>
    <row r="1029" spans="1:34" x14ac:dyDescent="0.25">
      <c r="A1029" s="39">
        <f t="shared" si="69"/>
        <v>52550</v>
      </c>
      <c r="B1029" s="40" t="str">
        <f t="shared" si="70"/>
        <v>201826143550</v>
      </c>
      <c r="C1029" s="39" t="str">
        <f t="shared" si="67"/>
        <v>201826</v>
      </c>
      <c r="D1029" s="39">
        <v>2018</v>
      </c>
      <c r="E1029" s="39">
        <v>2</v>
      </c>
      <c r="F1029" s="39">
        <v>6</v>
      </c>
      <c r="G1029" s="39">
        <v>14</v>
      </c>
      <c r="H1029" s="39">
        <v>35</v>
      </c>
      <c r="I1029" s="39">
        <v>50</v>
      </c>
      <c r="J1029" s="39">
        <v>509</v>
      </c>
      <c r="K1029" s="39" t="s">
        <v>29</v>
      </c>
      <c r="L1029" s="39" t="e">
        <f>IF(#REF!=#REF!,IF(K1029="Stroke",IF(K1030="Stroke",IF((J1030-J1029)&lt;0,1000+J1030-J1029,J1030-J1029),""),""),"")</f>
        <v>#REF!</v>
      </c>
      <c r="M1029" s="39" t="s">
        <v>21</v>
      </c>
      <c r="N1029" s="39" t="s">
        <v>27</v>
      </c>
      <c r="O1029" s="39">
        <v>0</v>
      </c>
      <c r="P1029" s="8" t="e">
        <f>IF(#REF!=#REF!,IF(K1029="Stroke",IF(K1030="Stroke",IF(#REF!=#REF!,IF(Q1029=Q1030,IF((J1030-J1029)&lt;0,1000+J1030-J1029-O1029,J1030-J1029-O1029),""),""),""),""),"")</f>
        <v>#REF!</v>
      </c>
      <c r="Q1029" s="39">
        <v>1</v>
      </c>
      <c r="R1029" s="8" t="e">
        <f>IF(#REF!&lt;&gt;#REF!,COUNTIFS($K$112:$K$1378,$K$112,#REF!,#REF!),"")</f>
        <v>#REF!</v>
      </c>
      <c r="S1029" s="8" t="e">
        <f>IF(AND(#REF!&lt;&gt;#REF!,#REF!=#REF!,M1029="positive",M1030="negative"),1,"")</f>
        <v>#REF!</v>
      </c>
      <c r="T1029" s="8" t="e">
        <f>IF(AND(#REF!=#REF!,K:K="stroke",M:M="positive",S1029&lt;&gt;"1"),1,"")</f>
        <v>#REF!</v>
      </c>
      <c r="U1029" s="8" t="e">
        <f>IF((AND(R1029&lt;&gt;"",W1029&lt;&gt;1,K:K="stroke",M:M="negative",#REF!=#REF!)),IF(W1029&lt;&gt;0,"",1),"")</f>
        <v>#REF!</v>
      </c>
      <c r="V1029" s="8" t="e">
        <f t="shared" si="68"/>
        <v>#REF!</v>
      </c>
      <c r="W1029" s="8" t="e">
        <f>IF(#REF!&lt;&gt;#REF!,COUNTIFS($K$112:$K$1378,"up",#REF!,#REF!),"")</f>
        <v>#REF!</v>
      </c>
      <c r="X1029" s="8" t="e">
        <f>IF(#REF!&lt;&gt;#REF!,COUNTIFS($K$112:$K$1378,"SRS",#REF!,#REF!),"")</f>
        <v>#REF!</v>
      </c>
      <c r="Y1029" s="8" t="e">
        <f>IF(R1029&lt;&gt;"",IF(R1029=1,"",COUNTIFS($O$112:$O$1378,"&gt;40",#REF!,#REF!)),"")</f>
        <v>#REF!</v>
      </c>
      <c r="Z1029" s="39"/>
      <c r="AA1029" s="39"/>
      <c r="AB1029" s="39"/>
      <c r="AC1029" s="39"/>
    </row>
    <row r="1030" spans="1:34" x14ac:dyDescent="0.25">
      <c r="A1030" s="39">
        <f t="shared" si="69"/>
        <v>52550</v>
      </c>
      <c r="B1030" s="40" t="str">
        <f t="shared" si="70"/>
        <v>201826143550</v>
      </c>
      <c r="C1030" s="39" t="str">
        <f t="shared" si="67"/>
        <v>201826</v>
      </c>
      <c r="D1030" s="39">
        <v>2018</v>
      </c>
      <c r="E1030" s="39">
        <v>2</v>
      </c>
      <c r="F1030" s="39">
        <v>6</v>
      </c>
      <c r="G1030" s="39">
        <v>14</v>
      </c>
      <c r="H1030" s="39">
        <v>35</v>
      </c>
      <c r="I1030" s="39">
        <v>50</v>
      </c>
      <c r="J1030" s="39">
        <v>520</v>
      </c>
      <c r="K1030" s="39" t="s">
        <v>133</v>
      </c>
      <c r="L1030" s="39" t="e">
        <f>IF(#REF!=#REF!,IF(K1030="Stroke",IF(K1031="Stroke",IF((J1031-J1030)&lt;0,1000+J1031-J1030,J1031-J1030),""),""),"")</f>
        <v>#REF!</v>
      </c>
      <c r="M1030" s="39" t="s">
        <v>21</v>
      </c>
      <c r="N1030" s="39" t="s">
        <v>27</v>
      </c>
      <c r="O1030" s="39">
        <v>0</v>
      </c>
      <c r="P1030" s="8" t="e">
        <f>IF(#REF!=#REF!,IF(K1030="Stroke",IF(K1031="Stroke",IF(#REF!=#REF!,IF(Q1030=Q1031,IF((J1031-J1030)&lt;0,1000+J1031-J1030-O1030,J1031-J1030-O1030),""),""),""),""),"")</f>
        <v>#REF!</v>
      </c>
      <c r="Q1030" s="39" t="s">
        <v>155</v>
      </c>
      <c r="R1030" s="8" t="e">
        <f>IF(#REF!&lt;&gt;#REF!,COUNTIFS($K$112:$K$1378,$K$112,#REF!,#REF!),"")</f>
        <v>#REF!</v>
      </c>
      <c r="S1030" s="8" t="e">
        <f>IF(AND(#REF!&lt;&gt;#REF!,#REF!=#REF!,M1030="positive",M1031="negative"),1,"")</f>
        <v>#REF!</v>
      </c>
      <c r="T1030" s="8" t="e">
        <f>IF(AND(#REF!=#REF!,K:K="stroke",M:M="positive",S1030&lt;&gt;"1"),1,"")</f>
        <v>#REF!</v>
      </c>
      <c r="U1030" s="8" t="e">
        <f>IF((AND(R1030&lt;&gt;"",W1030&lt;&gt;1,K:K="stroke",M:M="negative",#REF!=#REF!)),IF(W1030&lt;&gt;0,"",1),"")</f>
        <v>#REF!</v>
      </c>
      <c r="V1030" s="8" t="e">
        <f t="shared" si="68"/>
        <v>#REF!</v>
      </c>
      <c r="W1030" s="8" t="e">
        <f>IF(#REF!&lt;&gt;#REF!,COUNTIFS($K$112:$K$1378,"up",#REF!,#REF!),"")</f>
        <v>#REF!</v>
      </c>
      <c r="X1030" s="8" t="e">
        <f>IF(#REF!&lt;&gt;#REF!,COUNTIFS($K$112:$K$1378,"SRS",#REF!,#REF!),"")</f>
        <v>#REF!</v>
      </c>
      <c r="Y1030" s="8" t="e">
        <f>IF(R1030&lt;&gt;"",IF(R1030=1,"",COUNTIFS($O$112:$O$1378,"&gt;40",#REF!,#REF!)),"")</f>
        <v>#REF!</v>
      </c>
      <c r="Z1030" s="39"/>
      <c r="AA1030" s="39"/>
      <c r="AB1030" s="39"/>
      <c r="AC1030" s="39"/>
    </row>
    <row r="1031" spans="1:34" x14ac:dyDescent="0.25">
      <c r="A1031" s="39">
        <f t="shared" si="69"/>
        <v>52550</v>
      </c>
      <c r="B1031" s="40" t="str">
        <f t="shared" si="70"/>
        <v>201826143550</v>
      </c>
      <c r="C1031" s="39" t="str">
        <f t="shared" si="67"/>
        <v>201826</v>
      </c>
      <c r="D1031" s="39">
        <v>2018</v>
      </c>
      <c r="E1031" s="39">
        <v>2</v>
      </c>
      <c r="F1031" s="39">
        <v>6</v>
      </c>
      <c r="G1031" s="39">
        <v>14</v>
      </c>
      <c r="H1031" s="39">
        <v>35</v>
      </c>
      <c r="I1031" s="39">
        <v>50</v>
      </c>
      <c r="J1031" s="39">
        <v>526</v>
      </c>
      <c r="K1031" s="39" t="s">
        <v>37</v>
      </c>
      <c r="L1031" s="39" t="e">
        <f>IF(#REF!=#REF!,IF(K1031="Stroke",IF(K1032="Stroke",IF((J1032-J1031)&lt;0,1000+J1032-J1031,J1032-J1031),""),""),"")</f>
        <v>#REF!</v>
      </c>
      <c r="M1031" s="39" t="s">
        <v>21</v>
      </c>
      <c r="N1031" s="39" t="s">
        <v>27</v>
      </c>
      <c r="O1031" s="39">
        <v>121</v>
      </c>
      <c r="P1031" s="8" t="e">
        <f>IF(#REF!=#REF!,IF(K1031="Stroke",IF(K1032="Stroke",IF(#REF!=#REF!,IF(Q1031=Q1032,IF((J1032-J1031)&lt;0,1000+J1032-J1031-O1031,J1032-J1031-O1031),""),""),""),""),"")</f>
        <v>#REF!</v>
      </c>
      <c r="Q1031" s="39">
        <v>1</v>
      </c>
      <c r="R1031" s="8" t="e">
        <f>IF(#REF!&lt;&gt;#REF!,COUNTIFS($K$112:$K$1378,$K$112,#REF!,#REF!),"")</f>
        <v>#REF!</v>
      </c>
      <c r="S1031" s="8" t="e">
        <f>IF(AND(#REF!&lt;&gt;#REF!,#REF!=#REF!,M1031="positive",M1032="negative"),1,"")</f>
        <v>#REF!</v>
      </c>
      <c r="T1031" s="8" t="e">
        <f>IF(AND(#REF!=#REF!,K:K="stroke",M:M="positive",S1031&lt;&gt;"1"),1,"")</f>
        <v>#REF!</v>
      </c>
      <c r="U1031" s="8" t="e">
        <f>IF((AND(R1031&lt;&gt;"",W1031&lt;&gt;1,K:K="stroke",M:M="negative",#REF!=#REF!)),IF(W1031&lt;&gt;0,"",1),"")</f>
        <v>#REF!</v>
      </c>
      <c r="V1031" s="8" t="e">
        <f t="shared" si="68"/>
        <v>#REF!</v>
      </c>
      <c r="W1031" s="8" t="e">
        <f>IF(#REF!&lt;&gt;#REF!,COUNTIFS($K$112:$K$1378,"up",#REF!,#REF!),"")</f>
        <v>#REF!</v>
      </c>
      <c r="X1031" s="8" t="e">
        <f>IF(#REF!&lt;&gt;#REF!,COUNTIFS($K$112:$K$1378,"SRS",#REF!,#REF!),"")</f>
        <v>#REF!</v>
      </c>
      <c r="Y1031" s="8" t="e">
        <f>IF(R1031&lt;&gt;"",IF(R1031=1,"",COUNTIFS($O$112:$O$1378,"&gt;40",#REF!,#REF!)),"")</f>
        <v>#REF!</v>
      </c>
      <c r="Z1031" s="39"/>
      <c r="AA1031" s="39"/>
      <c r="AB1031" s="39"/>
      <c r="AC1031" s="39"/>
    </row>
    <row r="1032" spans="1:34" x14ac:dyDescent="0.25">
      <c r="A1032" s="39">
        <f t="shared" si="69"/>
        <v>52550</v>
      </c>
      <c r="B1032" s="40" t="str">
        <f t="shared" si="70"/>
        <v>201826143550</v>
      </c>
      <c r="C1032" s="39" t="str">
        <f t="shared" si="67"/>
        <v>201826</v>
      </c>
      <c r="D1032" s="39">
        <v>2018</v>
      </c>
      <c r="E1032" s="39">
        <v>2</v>
      </c>
      <c r="F1032" s="39">
        <v>6</v>
      </c>
      <c r="G1032" s="39">
        <v>14</v>
      </c>
      <c r="H1032" s="39">
        <v>35</v>
      </c>
      <c r="I1032" s="39">
        <v>50</v>
      </c>
      <c r="J1032" s="39">
        <v>600</v>
      </c>
      <c r="K1032" s="39" t="s">
        <v>29</v>
      </c>
      <c r="L1032" s="39" t="e">
        <f>IF(#REF!=#REF!,IF(K1032="Stroke",IF(K1033="Stroke",IF((J1033-J1032)&lt;0,1000+J1033-J1032,J1033-J1032),""),""),"")</f>
        <v>#REF!</v>
      </c>
      <c r="M1032" s="39" t="s">
        <v>21</v>
      </c>
      <c r="N1032" s="39" t="s">
        <v>27</v>
      </c>
      <c r="O1032" s="39">
        <v>0</v>
      </c>
      <c r="P1032" s="8" t="e">
        <f>IF(#REF!=#REF!,IF(K1032="Stroke",IF(K1033="Stroke",IF(#REF!=#REF!,IF(Q1032=Q1033,IF((J1033-J1032)&lt;0,1000+J1033-J1032-O1032,J1033-J1032-O1032),""),""),""),""),"")</f>
        <v>#REF!</v>
      </c>
      <c r="Q1032" s="39">
        <v>1</v>
      </c>
      <c r="R1032" s="8" t="e">
        <f>IF(#REF!&lt;&gt;#REF!,COUNTIFS($K$112:$K$1378,$K$112,#REF!,#REF!),"")</f>
        <v>#REF!</v>
      </c>
      <c r="S1032" s="8" t="e">
        <f>IF(AND(#REF!&lt;&gt;#REF!,#REF!=#REF!,M1032="positive",M1033="negative"),1,"")</f>
        <v>#REF!</v>
      </c>
      <c r="T1032" s="8" t="e">
        <f>IF(AND(#REF!=#REF!,K:K="stroke",M:M="positive",S1032&lt;&gt;"1"),1,"")</f>
        <v>#REF!</v>
      </c>
      <c r="U1032" s="8" t="e">
        <f>IF((AND(R1032&lt;&gt;"",W1032&lt;&gt;1,K:K="stroke",M:M="negative",#REF!=#REF!)),IF(W1032&lt;&gt;0,"",1),"")</f>
        <v>#REF!</v>
      </c>
      <c r="V1032" s="8" t="e">
        <f t="shared" si="68"/>
        <v>#REF!</v>
      </c>
      <c r="W1032" s="8" t="e">
        <f>IF(#REF!&lt;&gt;#REF!,COUNTIFS($K$112:$K$1378,"up",#REF!,#REF!),"")</f>
        <v>#REF!</v>
      </c>
      <c r="X1032" s="8" t="e">
        <f>IF(#REF!&lt;&gt;#REF!,COUNTIFS($K$112:$K$1378,"SRS",#REF!,#REF!),"")</f>
        <v>#REF!</v>
      </c>
      <c r="Y1032" s="8" t="e">
        <f>IF(R1032&lt;&gt;"",IF(R1032=1,"",COUNTIFS($O$112:$O$1378,"&gt;40",#REF!,#REF!)),"")</f>
        <v>#REF!</v>
      </c>
      <c r="Z1032" s="39"/>
      <c r="AA1032" s="39"/>
      <c r="AB1032" s="39"/>
      <c r="AC1032" s="39"/>
    </row>
    <row r="1033" spans="1:34" x14ac:dyDescent="0.25">
      <c r="A1033" s="39">
        <f t="shared" si="69"/>
        <v>52550</v>
      </c>
      <c r="B1033" s="40" t="str">
        <f t="shared" si="70"/>
        <v>201826143550</v>
      </c>
      <c r="C1033" s="39" t="str">
        <f t="shared" si="67"/>
        <v>201826</v>
      </c>
      <c r="D1033" s="39">
        <v>2018</v>
      </c>
      <c r="E1033" s="39">
        <v>2</v>
      </c>
      <c r="F1033" s="39">
        <v>6</v>
      </c>
      <c r="G1033" s="39">
        <v>14</v>
      </c>
      <c r="H1033" s="39">
        <v>35</v>
      </c>
      <c r="I1033" s="39">
        <v>50</v>
      </c>
      <c r="J1033" s="39">
        <v>628</v>
      </c>
      <c r="K1033" s="39" t="s">
        <v>29</v>
      </c>
      <c r="L1033" s="39" t="e">
        <f>IF(#REF!=#REF!,IF(K1033="Stroke",IF(K1034="Stroke",IF((J1034-J1033)&lt;0,1000+J1034-J1033,J1034-J1033),""),""),"")</f>
        <v>#REF!</v>
      </c>
      <c r="M1033" s="39" t="s">
        <v>21</v>
      </c>
      <c r="N1033" s="39" t="s">
        <v>27</v>
      </c>
      <c r="O1033" s="39">
        <v>0</v>
      </c>
      <c r="P1033" s="8" t="e">
        <f>IF(#REF!=#REF!,IF(K1033="Stroke",IF(K1034="Stroke",IF(#REF!=#REF!,IF(Q1033=Q1034,IF((J1034-J1033)&lt;0,1000+J1034-J1033-O1033,J1034-J1033-O1033),""),""),""),""),"")</f>
        <v>#REF!</v>
      </c>
      <c r="Q1033" s="39">
        <v>1</v>
      </c>
      <c r="R1033" s="8" t="e">
        <f>IF(#REF!&lt;&gt;#REF!,COUNTIFS($K$112:$K$1378,$K$112,#REF!,#REF!),"")</f>
        <v>#REF!</v>
      </c>
      <c r="S1033" s="8" t="e">
        <f>IF(AND(#REF!&lt;&gt;#REF!,#REF!=#REF!,M1033="positive",M1034="negative"),1,"")</f>
        <v>#REF!</v>
      </c>
      <c r="T1033" s="8" t="e">
        <f>IF(AND(#REF!=#REF!,K:K="stroke",M:M="positive",S1033&lt;&gt;"1"),1,"")</f>
        <v>#REF!</v>
      </c>
      <c r="U1033" s="8" t="e">
        <f>IF((AND(R1033&lt;&gt;"",W1033&lt;&gt;1,K:K="stroke",M:M="negative",#REF!=#REF!)),IF(W1033&lt;&gt;0,"",1),"")</f>
        <v>#REF!</v>
      </c>
      <c r="V1033" s="8" t="e">
        <f t="shared" si="68"/>
        <v>#REF!</v>
      </c>
      <c r="W1033" s="8" t="e">
        <f>IF(#REF!&lt;&gt;#REF!,COUNTIFS($K$112:$K$1378,"up",#REF!,#REF!),"")</f>
        <v>#REF!</v>
      </c>
      <c r="X1033" s="8" t="e">
        <f>IF(#REF!&lt;&gt;#REF!,COUNTIFS($K$112:$K$1378,"SRS",#REF!,#REF!),"")</f>
        <v>#REF!</v>
      </c>
      <c r="Y1033" s="8" t="e">
        <f>IF(R1033&lt;&gt;"",IF(R1033=1,"",COUNTIFS($O$112:$O$1378,"&gt;40",#REF!,#REF!)),"")</f>
        <v>#REF!</v>
      </c>
      <c r="Z1033" s="39"/>
      <c r="AA1033" s="39"/>
      <c r="AB1033" s="39"/>
      <c r="AC1033" s="39"/>
    </row>
    <row r="1034" spans="1:34" s="7" customFormat="1" x14ac:dyDescent="0.25">
      <c r="A1034" s="39">
        <f t="shared" si="69"/>
        <v>52550</v>
      </c>
      <c r="B1034" s="40" t="str">
        <f t="shared" si="70"/>
        <v>201826143550</v>
      </c>
      <c r="C1034" s="39" t="str">
        <f t="shared" si="67"/>
        <v>201826</v>
      </c>
      <c r="D1034" s="39">
        <v>2018</v>
      </c>
      <c r="E1034" s="39">
        <v>2</v>
      </c>
      <c r="F1034" s="39">
        <v>6</v>
      </c>
      <c r="G1034" s="39">
        <v>14</v>
      </c>
      <c r="H1034" s="39">
        <v>35</v>
      </c>
      <c r="I1034" s="39">
        <v>50</v>
      </c>
      <c r="J1034" s="39">
        <v>647</v>
      </c>
      <c r="K1034" s="39" t="s">
        <v>167</v>
      </c>
      <c r="L1034" s="39" t="e">
        <f>IF(#REF!=#REF!,IF(K1034="Stroke",IF(K1035="Stroke",IF((J1035-J1034)&lt;0,1000+J1035-J1034,J1035-J1034),""),""),"")</f>
        <v>#REF!</v>
      </c>
      <c r="M1034" s="39" t="s">
        <v>21</v>
      </c>
      <c r="N1034" s="39" t="s">
        <v>27</v>
      </c>
      <c r="O1034" s="39">
        <v>0</v>
      </c>
      <c r="P1034" s="8" t="e">
        <f>IF(#REF!=#REF!,IF(K1034="Stroke",IF(K1035="Stroke",IF(#REF!=#REF!,IF(Q1034=Q1035,IF((J1035-J1034)&lt;0,1000+J1035-J1034-O1034,J1035-J1034-O1034),""),""),""),""),"")</f>
        <v>#REF!</v>
      </c>
      <c r="Q1034" s="39"/>
      <c r="R1034" s="8" t="e">
        <f>IF(#REF!&lt;&gt;#REF!,COUNTIFS($K$112:$K$1378,$K$112,#REF!,#REF!),"")</f>
        <v>#REF!</v>
      </c>
      <c r="S1034" s="8" t="e">
        <f>IF(AND(#REF!&lt;&gt;#REF!,#REF!=#REF!,M1034="positive",M1035="negative"),1,"")</f>
        <v>#REF!</v>
      </c>
      <c r="T1034" s="8" t="e">
        <f>IF(AND(#REF!=#REF!,K:K="stroke",M:M="positive",S1034&lt;&gt;"1"),1,"")</f>
        <v>#REF!</v>
      </c>
      <c r="U1034" s="8" t="e">
        <f>IF((AND(R1034&lt;&gt;"",W1034&lt;&gt;1,K:K="stroke",M:M="negative",#REF!=#REF!)),IF(W1034&lt;&gt;0,"",1),"")</f>
        <v>#REF!</v>
      </c>
      <c r="V1034" s="8" t="e">
        <f t="shared" si="68"/>
        <v>#REF!</v>
      </c>
      <c r="W1034" s="8" t="e">
        <f>IF(#REF!&lt;&gt;#REF!,COUNTIFS($K$112:$K$1378,"up",#REF!,#REF!),"")</f>
        <v>#REF!</v>
      </c>
      <c r="X1034" s="8" t="e">
        <f>IF(#REF!&lt;&gt;#REF!,COUNTIFS($K$112:$K$1378,"SRS",#REF!,#REF!),"")</f>
        <v>#REF!</v>
      </c>
      <c r="Y1034" s="8" t="e">
        <f>IF(R1034&lt;&gt;"",IF(R1034=1,"",COUNTIFS($O$112:$O$1378,"&gt;40",#REF!,#REF!)),"")</f>
        <v>#REF!</v>
      </c>
      <c r="Z1034" s="39" t="s">
        <v>168</v>
      </c>
      <c r="AA1034" s="39"/>
      <c r="AB1034" s="39"/>
      <c r="AC1034" s="39"/>
      <c r="AD1034" s="4"/>
      <c r="AE1034" s="4"/>
      <c r="AF1034" s="4"/>
      <c r="AG1034" s="4"/>
      <c r="AH1034" s="4"/>
    </row>
    <row r="1035" spans="1:34" s="7" customFormat="1" x14ac:dyDescent="0.25">
      <c r="A1035" s="13">
        <f t="shared" si="69"/>
        <v>53964</v>
      </c>
      <c r="B1035" s="38" t="str">
        <f t="shared" si="70"/>
        <v>201826145924</v>
      </c>
      <c r="C1035" s="45" t="str">
        <f t="shared" si="67"/>
        <v>201826</v>
      </c>
      <c r="D1035" s="45">
        <v>2018</v>
      </c>
      <c r="E1035" s="45">
        <v>2</v>
      </c>
      <c r="F1035" s="45">
        <v>6</v>
      </c>
      <c r="G1035" s="45">
        <v>14</v>
      </c>
      <c r="H1035" s="45">
        <v>59</v>
      </c>
      <c r="I1035" s="45">
        <v>24</v>
      </c>
      <c r="J1035" s="45">
        <v>7</v>
      </c>
      <c r="K1035" s="45" t="s">
        <v>37</v>
      </c>
      <c r="L1035" s="45" t="e">
        <f>IF(#REF!=#REF!,IF(K1035="Stroke",IF(K1036="Stroke",IF((J1036-J1035)&lt;0,1000+J1036-J1035,J1036-J1035),""),""),"")</f>
        <v>#REF!</v>
      </c>
      <c r="M1035" s="45" t="s">
        <v>21</v>
      </c>
      <c r="N1035" s="45" t="s">
        <v>27</v>
      </c>
      <c r="O1035" s="45">
        <v>348</v>
      </c>
      <c r="P1035" s="42" t="e">
        <f>IF(#REF!=#REF!,IF(K1035="Stroke",IF(K1036="Stroke",IF(#REF!=#REF!,IF(Q1035=Q1036,IF((J1036-J1035)&lt;0,1000+J1036-J1035-O1035,J1036-J1035-O1035),""),""),""),""),"")</f>
        <v>#REF!</v>
      </c>
      <c r="Q1035" s="45"/>
      <c r="R1035" s="7" t="e">
        <f>IF(#REF!&lt;&gt;#REF!,COUNTIFS($K$112:$K$1378,$K$112,#REF!,#REF!),"")</f>
        <v>#REF!</v>
      </c>
      <c r="S1035" s="7" t="e">
        <f>IF(AND(#REF!&lt;&gt;#REF!,#REF!=#REF!,M1035="positive",M1036="negative"),1,"")</f>
        <v>#REF!</v>
      </c>
      <c r="T1035" s="7" t="e">
        <f>IF(AND(#REF!=#REF!,K:K="stroke",M:M="positive",S1035&lt;&gt;"1"),1,"")</f>
        <v>#REF!</v>
      </c>
      <c r="U1035" s="7" t="e">
        <f>IF((AND(R1035&lt;&gt;"",W1035&lt;&gt;1,K:K="stroke",M:M="negative",#REF!=#REF!)),IF(W1035&lt;&gt;0,"",1),"")</f>
        <v>#REF!</v>
      </c>
      <c r="V1035" s="7" t="e">
        <f t="shared" si="68"/>
        <v>#REF!</v>
      </c>
      <c r="W1035" s="7" t="e">
        <f>IF(#REF!&lt;&gt;#REF!,COUNTIFS($K$112:$K$1378,"up",#REF!,#REF!),"")</f>
        <v>#REF!</v>
      </c>
      <c r="X1035" s="7" t="e">
        <f>IF(#REF!&lt;&gt;#REF!,COUNTIFS($K$112:$K$1378,"SRS",#REF!,#REF!),"")</f>
        <v>#REF!</v>
      </c>
      <c r="Y1035" s="7" t="e">
        <f>IF(R1035&lt;&gt;"",IF(R1035=1,"",COUNTIFS($O$112:$O$1378,"&gt;40",#REF!,#REF!)),"")</f>
        <v>#REF!</v>
      </c>
      <c r="Z1035" s="13" t="s">
        <v>169</v>
      </c>
      <c r="AA1035" s="13"/>
      <c r="AB1035" s="13"/>
      <c r="AC1035" s="13"/>
    </row>
    <row r="1036" spans="1:34" s="7" customFormat="1" ht="78.75" x14ac:dyDescent="0.25">
      <c r="A1036" s="1" t="s">
        <v>1</v>
      </c>
      <c r="B1036" s="2" t="s">
        <v>2</v>
      </c>
      <c r="C1036" s="44" t="s">
        <v>3</v>
      </c>
      <c r="D1036" s="46" t="s">
        <v>4</v>
      </c>
      <c r="E1036" s="46" t="s">
        <v>5</v>
      </c>
      <c r="F1036" s="46" t="s">
        <v>6</v>
      </c>
      <c r="G1036" s="46" t="s">
        <v>7</v>
      </c>
      <c r="H1036" s="46" t="s">
        <v>8</v>
      </c>
      <c r="I1036" s="46" t="s">
        <v>9</v>
      </c>
      <c r="J1036" s="46" t="s">
        <v>10</v>
      </c>
      <c r="K1036" s="46" t="s">
        <v>11</v>
      </c>
      <c r="L1036" s="46" t="s">
        <v>12</v>
      </c>
      <c r="M1036" s="46" t="s">
        <v>13</v>
      </c>
      <c r="N1036" s="46" t="s">
        <v>14</v>
      </c>
      <c r="O1036" s="46" t="s">
        <v>15</v>
      </c>
      <c r="P1036" s="46" t="s">
        <v>16</v>
      </c>
      <c r="Q1036" s="46" t="s">
        <v>17</v>
      </c>
      <c r="R1036" s="1" t="s">
        <v>18</v>
      </c>
      <c r="S1036" s="1" t="s">
        <v>19</v>
      </c>
      <c r="T1036" s="1" t="s">
        <v>20</v>
      </c>
      <c r="U1036" s="1" t="s">
        <v>21</v>
      </c>
      <c r="V1036" s="1"/>
      <c r="W1036" s="1" t="s">
        <v>22</v>
      </c>
      <c r="X1036" s="1" t="s">
        <v>23</v>
      </c>
      <c r="Y1036" s="3" t="s">
        <v>24</v>
      </c>
      <c r="Z1036" s="4" t="s">
        <v>25</v>
      </c>
      <c r="AA1036" s="4"/>
      <c r="AB1036" s="4"/>
      <c r="AC1036" s="4"/>
      <c r="AD1036" s="4"/>
      <c r="AE1036" s="4"/>
      <c r="AF1036" s="4"/>
      <c r="AG1036" s="4"/>
      <c r="AH1036" s="4"/>
    </row>
    <row r="1037" spans="1:34" x14ac:dyDescent="0.25">
      <c r="L1037" s="16" t="e">
        <f>IF(#REF!=#REF!,IF(K1037="Stroke",IF(K1038="Stroke",IF((J1038-J1037)&lt;0,1000+J1038-J1037,J1038-J1037),""),""),"")</f>
        <v>#REF!</v>
      </c>
      <c r="P1037" s="8" t="e">
        <f>IF(#REF!=#REF!,IF(K1037="Stroke",IF(K1038="Stroke",IF(#REF!=#REF!,IF(Q1037=Q1038,IF((J1038-J1037)&lt;0,1000+J1038-J1037-O1037,J1038-J1037-O1037),""),""),""),""),"")</f>
        <v>#REF!</v>
      </c>
      <c r="R1037" s="8" t="e">
        <f>IF(#REF!&lt;&gt;#REF!,COUNTIFS($K$112:$K$1378,$K$112,#REF!,#REF!),"")</f>
        <v>#REF!</v>
      </c>
      <c r="S1037" s="8"/>
      <c r="T1037" s="8"/>
      <c r="U1037" s="8"/>
      <c r="V1037" s="8"/>
      <c r="W1037" s="8" t="e">
        <f>IF(#REF!&lt;&gt;#REF!,COUNTIFS($K$112:$K$1378,"up",#REF!,#REF!),"")</f>
        <v>#REF!</v>
      </c>
      <c r="X1037" s="8" t="e">
        <f>IF(#REF!&lt;&gt;#REF!,COUNTIFS($K$112:$K$1378,"SRS",#REF!,#REF!),"")</f>
        <v>#REF!</v>
      </c>
      <c r="Y1037" s="8" t="e">
        <f>IF(R1037&lt;&gt;"",IF(R1037=1,"",COUNTIFS($O$112:$O$1378,"&gt;40",#REF!,#REF!)),"")</f>
        <v>#REF!</v>
      </c>
    </row>
    <row r="1038" spans="1:34" x14ac:dyDescent="0.25">
      <c r="L1038" s="16" t="e">
        <f>IF(#REF!=#REF!,IF(K1038="Stroke",IF(K1039="Stroke",IF((J1039-J1038)&lt;0,1000+J1039-J1038,J1039-J1038),""),""),"")</f>
        <v>#REF!</v>
      </c>
      <c r="P1038" s="8" t="e">
        <f>IF(#REF!=#REF!,IF(K1038="Stroke",IF(K1039="Stroke",IF(#REF!=#REF!,IF(Q1038=Q1039,IF((J1039-J1038)&lt;0,1000+J1039-J1038-O1038,J1039-J1038-O1038),""),""),""),""),"")</f>
        <v>#REF!</v>
      </c>
      <c r="R1038" s="8" t="e">
        <f>IF(#REF!&lt;&gt;#REF!,COUNTIFS($K$112:$K$1378,$K$112,#REF!,#REF!),"")</f>
        <v>#REF!</v>
      </c>
      <c r="S1038" s="8"/>
      <c r="T1038" s="8"/>
      <c r="U1038" s="8"/>
      <c r="V1038" s="8"/>
      <c r="W1038" s="8" t="e">
        <f>IF(#REF!&lt;&gt;#REF!,COUNTIFS($K$112:$K$1378,"up",#REF!,#REF!),"")</f>
        <v>#REF!</v>
      </c>
      <c r="X1038" s="8" t="e">
        <f>IF(#REF!&lt;&gt;#REF!,COUNTIFS($K$112:$K$1378,"SRS",#REF!,#REF!),"")</f>
        <v>#REF!</v>
      </c>
      <c r="Y1038" s="8" t="e">
        <f>IF(R1038&lt;&gt;"",IF(R1038=1,"",COUNTIFS($O$112:$O$1378,"&gt;40",#REF!,#REF!)),"")</f>
        <v>#REF!</v>
      </c>
    </row>
    <row r="1039" spans="1:34" x14ac:dyDescent="0.25">
      <c r="L1039" s="16" t="e">
        <f>IF(#REF!=#REF!,IF(K1039="Stroke",IF(K1040="Stroke",IF((J1040-J1039)&lt;0,1000+J1040-J1039,J1040-J1039),""),""),"")</f>
        <v>#REF!</v>
      </c>
      <c r="P1039" s="8" t="e">
        <f>IF(#REF!=#REF!,IF(K1039="Stroke",IF(K1040="Stroke",IF(#REF!=#REF!,IF(Q1039=Q1040,IF((J1040-J1039)&lt;0,1000+J1040-J1039-O1039,J1040-J1039-O1039),""),""),""),""),"")</f>
        <v>#REF!</v>
      </c>
      <c r="R1039" s="8" t="e">
        <f>IF(#REF!&lt;&gt;#REF!,COUNTIFS($K$112:$K$1378,$K$112,#REF!,#REF!),"")</f>
        <v>#REF!</v>
      </c>
      <c r="S1039" s="8"/>
      <c r="T1039" s="8"/>
      <c r="U1039" s="8"/>
      <c r="V1039" s="8"/>
      <c r="W1039" s="8" t="e">
        <f>IF(#REF!&lt;&gt;#REF!,COUNTIFS($K$112:$K$1378,"up",#REF!,#REF!),"")</f>
        <v>#REF!</v>
      </c>
      <c r="X1039" s="8" t="e">
        <f>IF(#REF!&lt;&gt;#REF!,COUNTIFS($K$112:$K$1378,"SRS",#REF!,#REF!),"")</f>
        <v>#REF!</v>
      </c>
      <c r="Y1039" s="8" t="e">
        <f>IF(R1039&lt;&gt;"",IF(R1039=1,"",COUNTIFS($O$112:$O$1378,"&gt;40",#REF!,#REF!)),"")</f>
        <v>#REF!</v>
      </c>
    </row>
    <row r="1040" spans="1:34" x14ac:dyDescent="0.25">
      <c r="L1040" s="16" t="e">
        <f>IF(#REF!=#REF!,IF(K1040="Stroke",IF(K1041="Stroke",IF((J1041-J1040)&lt;0,1000+J1041-J1040,J1041-J1040),""),""),"")</f>
        <v>#REF!</v>
      </c>
      <c r="P1040" s="8" t="e">
        <f>IF(#REF!=#REF!,IF(K1040="Stroke",IF(K1041="Stroke",IF(#REF!=#REF!,IF(Q1040=Q1041,IF((J1041-J1040)&lt;0,1000+J1041-J1040-O1040,J1041-J1040-O1040),""),""),""),""),"")</f>
        <v>#REF!</v>
      </c>
      <c r="R1040" s="8" t="e">
        <f>IF(#REF!&lt;&gt;#REF!,COUNTIFS($K$112:$K$1378,$K$112,#REF!,#REF!),"")</f>
        <v>#REF!</v>
      </c>
      <c r="S1040" s="8"/>
      <c r="T1040" s="8"/>
      <c r="U1040" s="8"/>
      <c r="V1040" s="8"/>
      <c r="W1040" s="8" t="e">
        <f>IF(#REF!&lt;&gt;#REF!,COUNTIFS($K$112:$K$1378,"up",#REF!,#REF!),"")</f>
        <v>#REF!</v>
      </c>
      <c r="X1040" s="8" t="e">
        <f>IF(#REF!&lt;&gt;#REF!,COUNTIFS($K$112:$K$1378,"SRS",#REF!,#REF!),"")</f>
        <v>#REF!</v>
      </c>
      <c r="Y1040" s="8" t="e">
        <f>IF(R1040&lt;&gt;"",IF(R1040=1,"",COUNTIFS($O$112:$O$1378,"&gt;40",#REF!,#REF!)),"")</f>
        <v>#REF!</v>
      </c>
    </row>
    <row r="1041" spans="12:25" x14ac:dyDescent="0.25">
      <c r="L1041" s="16" t="e">
        <f>IF(#REF!=#REF!,IF(K1041="Stroke",IF(K1042="Stroke",IF((J1042-J1041)&lt;0,1000+J1042-J1041,J1042-J1041),""),""),"")</f>
        <v>#REF!</v>
      </c>
      <c r="P1041" s="8" t="e">
        <f>IF(#REF!=#REF!,IF(K1041="Stroke",IF(K1042="Stroke",IF(#REF!=#REF!,IF(Q1041=Q1042,IF((J1042-J1041)&lt;0,1000+J1042-J1041-O1041,J1042-J1041-O1041),""),""),""),""),"")</f>
        <v>#REF!</v>
      </c>
      <c r="R1041" s="8" t="e">
        <f>IF(#REF!&lt;&gt;#REF!,COUNTIFS($K$112:$K$1378,$K$112,#REF!,#REF!),"")</f>
        <v>#REF!</v>
      </c>
      <c r="S1041" s="8"/>
      <c r="T1041" s="8"/>
      <c r="U1041" s="8"/>
      <c r="V1041" s="8"/>
      <c r="W1041" s="8" t="e">
        <f>IF(#REF!&lt;&gt;#REF!,COUNTIFS($K$112:$K$1378,"up",#REF!,#REF!),"")</f>
        <v>#REF!</v>
      </c>
      <c r="X1041" s="8" t="e">
        <f>IF(#REF!&lt;&gt;#REF!,COUNTIFS($K$112:$K$1378,"SRS",#REF!,#REF!),"")</f>
        <v>#REF!</v>
      </c>
      <c r="Y1041" s="8" t="e">
        <f>IF(R1041&lt;&gt;"",IF(R1041=1,"",COUNTIFS($O$112:$O$1378,"&gt;40",#REF!,#REF!)),"")</f>
        <v>#REF!</v>
      </c>
    </row>
    <row r="1042" spans="12:25" x14ac:dyDescent="0.25">
      <c r="L1042" s="16" t="e">
        <f>IF(#REF!=#REF!,IF(K1042="Stroke",IF(K1043="Stroke",IF((J1043-J1042)&lt;0,1000+J1043-J1042,J1043-J1042),""),""),"")</f>
        <v>#REF!</v>
      </c>
      <c r="P1042" s="8" t="e">
        <f>IF(#REF!=#REF!,IF(K1042="Stroke",IF(K1043="Stroke",IF(#REF!=#REF!,IF(Q1042=Q1043,IF((J1043-J1042)&lt;0,1000+J1043-J1042-O1042,J1043-J1042-O1042),""),""),""),""),"")</f>
        <v>#REF!</v>
      </c>
      <c r="R1042" s="8" t="e">
        <f>IF(#REF!&lt;&gt;#REF!,COUNTIFS($K$112:$K$1378,$K$112,#REF!,#REF!),"")</f>
        <v>#REF!</v>
      </c>
      <c r="S1042" s="8"/>
      <c r="T1042" s="8"/>
      <c r="U1042" s="8"/>
      <c r="V1042" s="8"/>
      <c r="W1042" s="8" t="e">
        <f>IF(#REF!&lt;&gt;#REF!,COUNTIFS($K$112:$K$1378,"up",#REF!,#REF!),"")</f>
        <v>#REF!</v>
      </c>
      <c r="X1042" s="8" t="e">
        <f>IF(#REF!&lt;&gt;#REF!,COUNTIFS($K$112:$K$1378,"SRS",#REF!,#REF!),"")</f>
        <v>#REF!</v>
      </c>
      <c r="Y1042" s="8" t="e">
        <f>IF(R1042&lt;&gt;"",IF(R1042=1,"",COUNTIFS($O$112:$O$1378,"&gt;40",#REF!,#REF!)),"")</f>
        <v>#REF!</v>
      </c>
    </row>
    <row r="1043" spans="12:25" x14ac:dyDescent="0.25">
      <c r="L1043" s="16" t="e">
        <f>IF(#REF!=#REF!,IF(K1043="Stroke",IF(K1044="Stroke",IF((J1044-J1043)&lt;0,1000+J1044-J1043,J1044-J1043),""),""),"")</f>
        <v>#REF!</v>
      </c>
      <c r="P1043" s="8" t="e">
        <f>IF(#REF!=#REF!,IF(K1043="Stroke",IF(K1044="Stroke",IF(#REF!=#REF!,IF(Q1043=Q1044,IF((J1044-J1043)&lt;0,1000+J1044-J1043-O1043,J1044-J1043-O1043),""),""),""),""),"")</f>
        <v>#REF!</v>
      </c>
      <c r="R1043" s="8" t="e">
        <f>IF(#REF!&lt;&gt;#REF!,COUNTIFS($K$112:$K$1378,$K$112,#REF!,#REF!),"")</f>
        <v>#REF!</v>
      </c>
      <c r="S1043" s="8"/>
      <c r="T1043" s="8"/>
      <c r="U1043" s="8"/>
      <c r="V1043" s="8"/>
      <c r="W1043" s="8" t="e">
        <f>IF(#REF!&lt;&gt;#REF!,COUNTIFS($K$112:$K$1378,"up",#REF!,#REF!),"")</f>
        <v>#REF!</v>
      </c>
      <c r="X1043" s="8" t="e">
        <f>IF(#REF!&lt;&gt;#REF!,COUNTIFS($K$112:$K$1378,"SRS",#REF!,#REF!),"")</f>
        <v>#REF!</v>
      </c>
      <c r="Y1043" s="8" t="e">
        <f>IF(R1043&lt;&gt;"",IF(R1043=1,"",COUNTIFS($O$112:$O$1378,"&gt;40",#REF!,#REF!)),"")</f>
        <v>#REF!</v>
      </c>
    </row>
    <row r="1044" spans="12:25" x14ac:dyDescent="0.25">
      <c r="L1044" s="16" t="e">
        <f>IF(#REF!=#REF!,IF(K1044="Stroke",IF(K1045="Stroke",IF((J1045-J1044)&lt;0,1000+J1045-J1044,J1045-J1044),""),""),"")</f>
        <v>#REF!</v>
      </c>
      <c r="P1044" s="8" t="e">
        <f>IF(#REF!=#REF!,IF(K1044="Stroke",IF(K1045="Stroke",IF(#REF!=#REF!,IF(Q1044=Q1045,IF((J1045-J1044)&lt;0,1000+J1045-J1044-O1044,J1045-J1044-O1044),""),""),""),""),"")</f>
        <v>#REF!</v>
      </c>
      <c r="R1044" s="8" t="e">
        <f>IF(#REF!&lt;&gt;#REF!,COUNTIFS($K$112:$K$1378,$K$112,#REF!,#REF!),"")</f>
        <v>#REF!</v>
      </c>
      <c r="S1044" s="8"/>
      <c r="T1044" s="8"/>
      <c r="U1044" s="8"/>
      <c r="V1044" s="8"/>
      <c r="W1044" s="8" t="e">
        <f>IF(#REF!&lt;&gt;#REF!,COUNTIFS($K$112:$K$1378,"up",#REF!,#REF!),"")</f>
        <v>#REF!</v>
      </c>
      <c r="X1044" s="8" t="e">
        <f>IF(#REF!&lt;&gt;#REF!,COUNTIFS($K$112:$K$1378,"SRS",#REF!,#REF!),"")</f>
        <v>#REF!</v>
      </c>
      <c r="Y1044" s="8" t="e">
        <f>IF(R1044&lt;&gt;"",IF(R1044=1,"",COUNTIFS($O$112:$O$1378,"&gt;40",#REF!,#REF!)),"")</f>
        <v>#REF!</v>
      </c>
    </row>
    <row r="1045" spans="12:25" x14ac:dyDescent="0.25">
      <c r="L1045" s="16" t="e">
        <f>IF(#REF!=#REF!,IF(K1045="Stroke",IF(K1046="Stroke",IF((J1046-J1045)&lt;0,1000+J1046-J1045,J1046-J1045),""),""),"")</f>
        <v>#REF!</v>
      </c>
      <c r="P1045" s="8" t="e">
        <f>IF(#REF!=#REF!,IF(K1045="Stroke",IF(K1046="Stroke",IF(#REF!=#REF!,IF(Q1045=Q1046,IF((J1046-J1045)&lt;0,1000+J1046-J1045-O1045,J1046-J1045-O1045),""),""),""),""),"")</f>
        <v>#REF!</v>
      </c>
      <c r="R1045" s="8" t="e">
        <f>IF(#REF!&lt;&gt;#REF!,COUNTIFS($K$112:$K$1378,$K$112,#REF!,#REF!),"")</f>
        <v>#REF!</v>
      </c>
      <c r="S1045" s="8"/>
      <c r="T1045" s="8"/>
      <c r="U1045" s="8"/>
      <c r="V1045" s="8"/>
      <c r="W1045" s="8" t="e">
        <f>IF(#REF!&lt;&gt;#REF!,COUNTIFS($K$112:$K$1378,"up",#REF!,#REF!),"")</f>
        <v>#REF!</v>
      </c>
      <c r="X1045" s="8" t="e">
        <f>IF(#REF!&lt;&gt;#REF!,COUNTIFS($K$112:$K$1378,"SRS",#REF!,#REF!),"")</f>
        <v>#REF!</v>
      </c>
      <c r="Y1045" s="8" t="e">
        <f>IF(R1045&lt;&gt;"",IF(R1045=1,"",COUNTIFS($O$112:$O$1378,"&gt;40",#REF!,#REF!)),"")</f>
        <v>#REF!</v>
      </c>
    </row>
    <row r="1046" spans="12:25" x14ac:dyDescent="0.25">
      <c r="L1046" s="16" t="e">
        <f>IF(#REF!=#REF!,IF(K1046="Stroke",IF(K1047="Stroke",IF((J1047-J1046)&lt;0,1000+J1047-J1046,J1047-J1046),""),""),"")</f>
        <v>#REF!</v>
      </c>
      <c r="P1046" s="8" t="e">
        <f>IF(#REF!=#REF!,IF(K1046="Stroke",IF(K1047="Stroke",IF(#REF!=#REF!,IF(Q1046=Q1047,IF((J1047-J1046)&lt;0,1000+J1047-J1046-O1046,J1047-J1046-O1046),""),""),""),""),"")</f>
        <v>#REF!</v>
      </c>
      <c r="R1046" s="8" t="e">
        <f>IF(#REF!&lt;&gt;#REF!,COUNTIFS($K$112:$K$1378,$K$112,#REF!,#REF!),"")</f>
        <v>#REF!</v>
      </c>
      <c r="S1046" s="8"/>
      <c r="T1046" s="8"/>
      <c r="U1046" s="8"/>
      <c r="V1046" s="8"/>
      <c r="W1046" s="8" t="e">
        <f>IF(#REF!&lt;&gt;#REF!,COUNTIFS($K$112:$K$1378,"up",#REF!,#REF!),"")</f>
        <v>#REF!</v>
      </c>
      <c r="X1046" s="8" t="e">
        <f>IF(#REF!&lt;&gt;#REF!,COUNTIFS($K$112:$K$1378,"SRS",#REF!,#REF!),"")</f>
        <v>#REF!</v>
      </c>
      <c r="Y1046" s="8" t="e">
        <f>IF(R1046&lt;&gt;"",IF(R1046=1,"",COUNTIFS($O$112:$O$1378,"&gt;40",#REF!,#REF!)),"")</f>
        <v>#REF!</v>
      </c>
    </row>
    <row r="1047" spans="12:25" x14ac:dyDescent="0.25">
      <c r="L1047" s="16" t="e">
        <f>IF(#REF!=#REF!,IF(K1047="Stroke",IF(K1048="Stroke",IF((J1048-J1047)&lt;0,1000+J1048-J1047,J1048-J1047),""),""),"")</f>
        <v>#REF!</v>
      </c>
      <c r="P1047" s="8" t="e">
        <f>IF(#REF!=#REF!,IF(K1047="Stroke",IF(K1048="Stroke",IF(#REF!=#REF!,IF(Q1047=Q1048,IF((J1048-J1047)&lt;0,1000+J1048-J1047-O1047,J1048-J1047-O1047),""),""),""),""),"")</f>
        <v>#REF!</v>
      </c>
      <c r="R1047" s="8" t="e">
        <f>IF(#REF!&lt;&gt;#REF!,COUNTIFS($K$112:$K$1378,$K$112,#REF!,#REF!),"")</f>
        <v>#REF!</v>
      </c>
      <c r="S1047" s="8"/>
      <c r="T1047" s="8"/>
      <c r="U1047" s="8"/>
      <c r="V1047" s="8"/>
      <c r="W1047" s="8" t="e">
        <f>IF(#REF!&lt;&gt;#REF!,COUNTIFS($K$112:$K$1378,"up",#REF!,#REF!),"")</f>
        <v>#REF!</v>
      </c>
      <c r="X1047" s="8" t="e">
        <f>IF(#REF!&lt;&gt;#REF!,COUNTIFS($K$112:$K$1378,"SRS",#REF!,#REF!),"")</f>
        <v>#REF!</v>
      </c>
      <c r="Y1047" s="8" t="e">
        <f>IF(R1047&lt;&gt;"",IF(R1047=1,"",COUNTIFS($O$112:$O$1378,"&gt;40",#REF!,#REF!)),"")</f>
        <v>#REF!</v>
      </c>
    </row>
    <row r="1048" spans="12:25" x14ac:dyDescent="0.25">
      <c r="L1048" s="16" t="e">
        <f>IF(#REF!=#REF!,IF(K1048="Stroke",IF(K1049="Stroke",IF((J1049-J1048)&lt;0,1000+J1049-J1048,J1049-J1048),""),""),"")</f>
        <v>#REF!</v>
      </c>
      <c r="P1048" s="8" t="e">
        <f>IF(#REF!=#REF!,IF(K1048="Stroke",IF(K1049="Stroke",IF(#REF!=#REF!,IF(Q1048=Q1049,IF((J1049-J1048)&lt;0,1000+J1049-J1048-O1048,J1049-J1048-O1048),""),""),""),""),"")</f>
        <v>#REF!</v>
      </c>
      <c r="R1048" s="8" t="e">
        <f>IF(#REF!&lt;&gt;#REF!,COUNTIFS($K$112:$K$1378,$K$112,#REF!,#REF!),"")</f>
        <v>#REF!</v>
      </c>
      <c r="S1048" s="8"/>
      <c r="T1048" s="8"/>
      <c r="U1048" s="8"/>
      <c r="V1048" s="8"/>
      <c r="W1048" s="8" t="e">
        <f>IF(#REF!&lt;&gt;#REF!,COUNTIFS($K$112:$K$1378,"up",#REF!,#REF!),"")</f>
        <v>#REF!</v>
      </c>
      <c r="X1048" s="8" t="e">
        <f>IF(#REF!&lt;&gt;#REF!,COUNTIFS($K$112:$K$1378,"SRS",#REF!,#REF!),"")</f>
        <v>#REF!</v>
      </c>
      <c r="Y1048" s="8" t="e">
        <f>IF(R1048&lt;&gt;"",IF(R1048=1,"",COUNTIFS($O$112:$O$1378,"&gt;40",#REF!,#REF!)),"")</f>
        <v>#REF!</v>
      </c>
    </row>
    <row r="1049" spans="12:25" x14ac:dyDescent="0.25">
      <c r="L1049" s="16" t="e">
        <f>IF(#REF!=#REF!,IF(K1049="Stroke",IF(K1050="Stroke",IF((J1050-J1049)&lt;0,1000+J1050-J1049,J1050-J1049),""),""),"")</f>
        <v>#REF!</v>
      </c>
      <c r="P1049" s="8" t="e">
        <f>IF(#REF!=#REF!,IF(K1049="Stroke",IF(K1050="Stroke",IF(#REF!=#REF!,IF(Q1049=Q1050,IF((J1050-J1049)&lt;0,1000+J1050-J1049-O1049,J1050-J1049-O1049),""),""),""),""),"")</f>
        <v>#REF!</v>
      </c>
      <c r="R1049" s="8" t="e">
        <f>IF(#REF!&lt;&gt;#REF!,COUNTIFS($K$112:$K$1378,$K$112,#REF!,#REF!),"")</f>
        <v>#REF!</v>
      </c>
      <c r="S1049" s="8"/>
      <c r="T1049" s="8"/>
      <c r="U1049" s="8"/>
      <c r="V1049" s="8"/>
      <c r="W1049" s="8" t="e">
        <f>IF(#REF!&lt;&gt;#REF!,COUNTIFS($K$112:$K$1378,"up",#REF!,#REF!),"")</f>
        <v>#REF!</v>
      </c>
      <c r="X1049" s="8" t="e">
        <f>IF(#REF!&lt;&gt;#REF!,COUNTIFS($K$112:$K$1378,"SRS",#REF!,#REF!),"")</f>
        <v>#REF!</v>
      </c>
      <c r="Y1049" s="8" t="e">
        <f>IF(R1049&lt;&gt;"",IF(R1049=1,"",COUNTIFS($O$112:$O$1378,"&gt;40",#REF!,#REF!)),"")</f>
        <v>#REF!</v>
      </c>
    </row>
    <row r="1050" spans="12:25" x14ac:dyDescent="0.25">
      <c r="L1050" s="16" t="e">
        <f>IF(#REF!=#REF!,IF(K1050="Stroke",IF(K1051="Stroke",IF((J1051-J1050)&lt;0,1000+J1051-J1050,J1051-J1050),""),""),"")</f>
        <v>#REF!</v>
      </c>
      <c r="P1050" s="8" t="e">
        <f>IF(#REF!=#REF!,IF(K1050="Stroke",IF(K1051="Stroke",IF(#REF!=#REF!,IF(Q1050=Q1051,IF((J1051-J1050)&lt;0,1000+J1051-J1050-O1050,J1051-J1050-O1050),""),""),""),""),"")</f>
        <v>#REF!</v>
      </c>
      <c r="R1050" s="8" t="e">
        <f>IF(#REF!&lt;&gt;#REF!,COUNTIFS($K$112:$K$1378,$K$112,#REF!,#REF!),"")</f>
        <v>#REF!</v>
      </c>
      <c r="S1050" s="8"/>
      <c r="T1050" s="8"/>
      <c r="U1050" s="8"/>
      <c r="V1050" s="8"/>
      <c r="W1050" s="8" t="e">
        <f>IF(#REF!&lt;&gt;#REF!,COUNTIFS($K$112:$K$1378,"up",#REF!,#REF!),"")</f>
        <v>#REF!</v>
      </c>
      <c r="X1050" s="8" t="e">
        <f>IF(#REF!&lt;&gt;#REF!,COUNTIFS($K$112:$K$1378,"SRS",#REF!,#REF!),"")</f>
        <v>#REF!</v>
      </c>
      <c r="Y1050" s="8" t="e">
        <f>IF(R1050&lt;&gt;"",IF(R1050=1,"",COUNTIFS($O$112:$O$1378,"&gt;40",#REF!,#REF!)),"")</f>
        <v>#REF!</v>
      </c>
    </row>
    <row r="1051" spans="12:25" x14ac:dyDescent="0.25">
      <c r="L1051" s="16" t="e">
        <f>IF(#REF!=#REF!,IF(K1051="Stroke",IF(K1052="Stroke",IF((J1052-J1051)&lt;0,1000+J1052-J1051,J1052-J1051),""),""),"")</f>
        <v>#REF!</v>
      </c>
      <c r="P1051" s="8" t="e">
        <f>IF(#REF!=#REF!,IF(K1051="Stroke",IF(K1052="Stroke",IF(#REF!=#REF!,IF(Q1051=Q1052,IF((J1052-J1051)&lt;0,1000+J1052-J1051-O1051,J1052-J1051-O1051),""),""),""),""),"")</f>
        <v>#REF!</v>
      </c>
      <c r="R1051" s="8" t="e">
        <f>IF(#REF!&lt;&gt;#REF!,COUNTIFS($K$112:$K$1378,$K$112,#REF!,#REF!),"")</f>
        <v>#REF!</v>
      </c>
      <c r="S1051" s="8"/>
      <c r="T1051" s="8"/>
      <c r="U1051" s="8"/>
      <c r="V1051" s="8"/>
      <c r="W1051" s="8" t="e">
        <f>IF(#REF!&lt;&gt;#REF!,COUNTIFS($K$112:$K$1378,"up",#REF!,#REF!),"")</f>
        <v>#REF!</v>
      </c>
      <c r="X1051" s="8" t="e">
        <f>IF(#REF!&lt;&gt;#REF!,COUNTIFS($K$112:$K$1378,"SRS",#REF!,#REF!),"")</f>
        <v>#REF!</v>
      </c>
      <c r="Y1051" s="8" t="e">
        <f>IF(R1051&lt;&gt;"",IF(R1051=1,"",COUNTIFS($O$112:$O$1378,"&gt;40",#REF!,#REF!)),"")</f>
        <v>#REF!</v>
      </c>
    </row>
    <row r="1052" spans="12:25" x14ac:dyDescent="0.25">
      <c r="L1052" s="16" t="e">
        <f>IF(#REF!=#REF!,IF(K1052="Stroke",IF(K1053="Stroke",IF((J1053-J1052)&lt;0,1000+J1053-J1052,J1053-J1052),""),""),"")</f>
        <v>#REF!</v>
      </c>
      <c r="P1052" s="8" t="e">
        <f>IF(#REF!=#REF!,IF(K1052="Stroke",IF(K1053="Stroke",IF(#REF!=#REF!,IF(Q1052=Q1053,IF((J1053-J1052)&lt;0,1000+J1053-J1052-O1052,J1053-J1052-O1052),""),""),""),""),"")</f>
        <v>#REF!</v>
      </c>
      <c r="R1052" s="8" t="e">
        <f>IF(#REF!&lt;&gt;#REF!,COUNTIFS($K$112:$K$1378,$K$112,#REF!,#REF!),"")</f>
        <v>#REF!</v>
      </c>
      <c r="S1052" s="8"/>
      <c r="T1052" s="8"/>
      <c r="U1052" s="8"/>
      <c r="V1052" s="8"/>
      <c r="W1052" s="8" t="e">
        <f>IF(#REF!&lt;&gt;#REF!,COUNTIFS($K$112:$K$1378,"up",#REF!,#REF!),"")</f>
        <v>#REF!</v>
      </c>
      <c r="X1052" s="8" t="e">
        <f>IF(#REF!&lt;&gt;#REF!,COUNTIFS($K$112:$K$1378,"SRS",#REF!,#REF!),"")</f>
        <v>#REF!</v>
      </c>
      <c r="Y1052" s="8" t="e">
        <f>IF(R1052&lt;&gt;"",IF(R1052=1,"",COUNTIFS($O$112:$O$1378,"&gt;40",#REF!,#REF!)),"")</f>
        <v>#REF!</v>
      </c>
    </row>
    <row r="1053" spans="12:25" x14ac:dyDescent="0.25">
      <c r="L1053" s="16" t="e">
        <f>IF(#REF!=#REF!,IF(K1053="Stroke",IF(K1054="Stroke",IF((J1054-J1053)&lt;0,1000+J1054-J1053,J1054-J1053),""),""),"")</f>
        <v>#REF!</v>
      </c>
      <c r="P1053" s="8" t="e">
        <f>IF(#REF!=#REF!,IF(K1053="Stroke",IF(K1054="Stroke",IF(#REF!=#REF!,IF(Q1053=Q1054,IF((J1054-J1053)&lt;0,1000+J1054-J1053-O1053,J1054-J1053-O1053),""),""),""),""),"")</f>
        <v>#REF!</v>
      </c>
      <c r="R1053" s="8" t="e">
        <f>IF(#REF!&lt;&gt;#REF!,COUNTIFS($K$112:$K$1378,$K$112,#REF!,#REF!),"")</f>
        <v>#REF!</v>
      </c>
      <c r="S1053" s="8"/>
      <c r="T1053" s="8"/>
      <c r="U1053" s="8"/>
      <c r="V1053" s="8"/>
      <c r="W1053" s="8" t="e">
        <f>IF(#REF!&lt;&gt;#REF!,COUNTIFS($K$112:$K$1378,"up",#REF!,#REF!),"")</f>
        <v>#REF!</v>
      </c>
      <c r="X1053" s="8" t="e">
        <f>IF(#REF!&lt;&gt;#REF!,COUNTIFS($K$112:$K$1378,"SRS",#REF!,#REF!),"")</f>
        <v>#REF!</v>
      </c>
    </row>
    <row r="1054" spans="12:25" x14ac:dyDescent="0.25">
      <c r="L1054" s="16" t="e">
        <f>IF(#REF!=#REF!,IF(K1054="Stroke",IF(K1055="Stroke",IF((J1055-J1054)&lt;0,1000+J1055-J1054,J1055-J1054),""),""),"")</f>
        <v>#REF!</v>
      </c>
      <c r="P1054" s="8" t="e">
        <f>IF(#REF!=#REF!,IF(K1054="Stroke",IF(K1055="Stroke",IF(#REF!=#REF!,IF(Q1054=Q1055,IF((J1055-J1054)&lt;0,1000+J1055-J1054-O1054,J1055-J1054-O1054),""),""),""),""),"")</f>
        <v>#REF!</v>
      </c>
      <c r="R1054" s="8" t="e">
        <f>IF(#REF!&lt;&gt;#REF!,COUNTIFS($K$112:$K$1378,$K$112,#REF!,#REF!),"")</f>
        <v>#REF!</v>
      </c>
      <c r="S1054" s="8"/>
      <c r="T1054" s="8"/>
      <c r="U1054" s="8"/>
      <c r="V1054" s="8"/>
      <c r="W1054" s="8" t="e">
        <f>IF(#REF!&lt;&gt;#REF!,COUNTIFS($K$112:$K$1378,"up",#REF!,#REF!),"")</f>
        <v>#REF!</v>
      </c>
      <c r="X1054" s="8" t="e">
        <f>IF(#REF!&lt;&gt;#REF!,COUNTIFS($K$112:$K$1378,"SRS",#REF!,#REF!),"")</f>
        <v>#REF!</v>
      </c>
    </row>
    <row r="1055" spans="12:25" x14ac:dyDescent="0.25">
      <c r="L1055" s="16" t="e">
        <f>IF(#REF!=#REF!,IF(K1055="Stroke",IF(K1056="Stroke",IF((J1056-J1055)&lt;0,1000+J1056-J1055,J1056-J1055),""),""),"")</f>
        <v>#REF!</v>
      </c>
      <c r="P1055" s="8" t="e">
        <f>IF(#REF!=#REF!,IF(K1055="Stroke",IF(K1056="Stroke",IF(#REF!=#REF!,IF(Q1055=Q1056,IF((J1056-J1055)&lt;0,1000+J1056-J1055-O1055,J1056-J1055-O1055),""),""),""),""),"")</f>
        <v>#REF!</v>
      </c>
      <c r="R1055" s="8" t="e">
        <f>IF(#REF!&lt;&gt;#REF!,COUNTIFS($K$112:$K$1378,$K$112,#REF!,#REF!),"")</f>
        <v>#REF!</v>
      </c>
      <c r="S1055" s="8"/>
      <c r="T1055" s="8"/>
      <c r="U1055" s="8"/>
      <c r="V1055" s="8"/>
      <c r="W1055" s="8" t="e">
        <f>IF(#REF!&lt;&gt;#REF!,COUNTIFS($K$112:$K$1378,"up",#REF!,#REF!),"")</f>
        <v>#REF!</v>
      </c>
      <c r="X1055" s="8" t="e">
        <f>IF(#REF!&lt;&gt;#REF!,COUNTIFS($K$112:$K$1378,"SRS",#REF!,#REF!),"")</f>
        <v>#REF!</v>
      </c>
    </row>
    <row r="1056" spans="12:25" x14ac:dyDescent="0.25">
      <c r="L1056" s="16" t="e">
        <f>IF(#REF!=#REF!,IF(K1056="Stroke",IF(K1057="Stroke",IF((J1057-J1056)&lt;0,1000+J1057-J1056,J1057-J1056),""),""),"")</f>
        <v>#REF!</v>
      </c>
      <c r="P1056" s="8" t="e">
        <f>IF(#REF!=#REF!,IF(K1056="Stroke",IF(K1057="Stroke",IF(#REF!=#REF!,IF(Q1056=Q1057,IF((J1057-J1056)&lt;0,1000+J1057-J1056-O1056,J1057-J1056-O1056),""),""),""),""),"")</f>
        <v>#REF!</v>
      </c>
      <c r="R1056" s="8" t="e">
        <f>IF(#REF!&lt;&gt;#REF!,COUNTIFS($K$112:$K$1378,$K$112,#REF!,#REF!),"")</f>
        <v>#REF!</v>
      </c>
      <c r="S1056" s="8"/>
      <c r="T1056" s="8"/>
      <c r="U1056" s="8"/>
      <c r="V1056" s="8"/>
      <c r="W1056" s="8" t="e">
        <f>IF(#REF!&lt;&gt;#REF!,COUNTIFS($K$112:$K$1378,"up",#REF!,#REF!),"")</f>
        <v>#REF!</v>
      </c>
      <c r="X1056" s="8" t="e">
        <f>IF(#REF!&lt;&gt;#REF!,COUNTIFS($K$112:$K$1378,"SRS",#REF!,#REF!),"")</f>
        <v>#REF!</v>
      </c>
    </row>
    <row r="1057" spans="2:24" x14ac:dyDescent="0.25">
      <c r="B1057" s="4"/>
      <c r="L1057" s="16" t="e">
        <f>IF(#REF!=#REF!,IF(K1057="Stroke",IF(K1058="Stroke",IF((J1058-J1057)&lt;0,1000+J1058-J1057,J1058-J1057),""),""),"")</f>
        <v>#REF!</v>
      </c>
      <c r="P1057" s="8" t="e">
        <f>IF(#REF!=#REF!,IF(K1057="Stroke",IF(K1058="Stroke",IF(#REF!=#REF!,IF(Q1057=Q1058,IF((J1058-J1057)&lt;0,1000+J1058-J1057-O1057,J1058-J1057-O1057),""),""),""),""),"")</f>
        <v>#REF!</v>
      </c>
      <c r="R1057" s="8" t="e">
        <f>IF(#REF!&lt;&gt;#REF!,COUNTIFS($K$112:$K$1378,$K$112,#REF!,#REF!),"")</f>
        <v>#REF!</v>
      </c>
      <c r="S1057" s="8"/>
      <c r="T1057" s="8"/>
      <c r="U1057" s="8"/>
      <c r="V1057" s="8"/>
      <c r="W1057" s="8" t="e">
        <f>IF(#REF!&lt;&gt;#REF!,COUNTIFS($K$112:$K$1378,"up",#REF!,#REF!),"")</f>
        <v>#REF!</v>
      </c>
      <c r="X1057" s="8" t="e">
        <f>IF(#REF!&lt;&gt;#REF!,COUNTIFS($K$112:$K$1378,"SRS",#REF!,#REF!),"")</f>
        <v>#REF!</v>
      </c>
    </row>
    <row r="1058" spans="2:24" x14ac:dyDescent="0.25">
      <c r="B1058" s="4"/>
      <c r="L1058" s="16" t="e">
        <f>IF(#REF!=#REF!,IF(K1058="Stroke",IF(K1059="Stroke",IF((J1059-J1058)&lt;0,1000+J1059-J1058,J1059-J1058),""),""),"")</f>
        <v>#REF!</v>
      </c>
      <c r="P1058" s="8" t="e">
        <f>IF(#REF!=#REF!,IF(K1058="Stroke",IF(K1059="Stroke",IF(#REF!=#REF!,IF(Q1058=Q1059,IF((J1059-J1058)&lt;0,1000+J1059-J1058-O1058,J1059-J1058-O1058),""),""),""),""),"")</f>
        <v>#REF!</v>
      </c>
      <c r="R1058" s="8" t="e">
        <f>IF(#REF!&lt;&gt;#REF!,COUNTIFS($K$112:$K$1378,$K$112,#REF!,#REF!),"")</f>
        <v>#REF!</v>
      </c>
      <c r="S1058" s="8"/>
      <c r="T1058" s="8"/>
      <c r="U1058" s="8"/>
      <c r="V1058" s="8"/>
      <c r="W1058" s="8" t="e">
        <f>IF(#REF!&lt;&gt;#REF!,COUNTIFS($K$112:$K$1378,"up",#REF!,#REF!),"")</f>
        <v>#REF!</v>
      </c>
      <c r="X1058" s="8" t="e">
        <f>IF(#REF!&lt;&gt;#REF!,COUNTIFS($K$112:$K$1378,"SRS",#REF!,#REF!),"")</f>
        <v>#REF!</v>
      </c>
    </row>
    <row r="1059" spans="2:24" x14ac:dyDescent="0.25">
      <c r="B1059" s="4"/>
      <c r="L1059" s="16" t="e">
        <f>IF(#REF!=#REF!,IF(K1059="Stroke",IF(K1060="Stroke",IF((J1060-J1059)&lt;0,1000+J1060-J1059,J1060-J1059),""),""),"")</f>
        <v>#REF!</v>
      </c>
      <c r="P1059" s="8" t="e">
        <f>IF(#REF!=#REF!,IF(K1059="Stroke",IF(K1060="Stroke",IF(#REF!=#REF!,IF(Q1059=Q1060,IF((J1060-J1059)&lt;0,1000+J1060-J1059-O1059,J1060-J1059-O1059),""),""),""),""),"")</f>
        <v>#REF!</v>
      </c>
      <c r="R1059" s="8" t="e">
        <f>IF(#REF!&lt;&gt;#REF!,COUNTIFS($K$112:$K$1378,$K$112,#REF!,#REF!),"")</f>
        <v>#REF!</v>
      </c>
      <c r="S1059" s="8"/>
      <c r="T1059" s="8"/>
      <c r="U1059" s="8"/>
      <c r="V1059" s="8"/>
      <c r="W1059" s="8" t="e">
        <f>IF(#REF!&lt;&gt;#REF!,COUNTIFS($K$112:$K$1378,"up",#REF!,#REF!),"")</f>
        <v>#REF!</v>
      </c>
      <c r="X1059" s="8" t="e">
        <f>IF(#REF!&lt;&gt;#REF!,COUNTIFS($K$112:$K$1378,"SRS",#REF!,#REF!),"")</f>
        <v>#REF!</v>
      </c>
    </row>
    <row r="1060" spans="2:24" x14ac:dyDescent="0.25">
      <c r="B1060" s="4"/>
      <c r="L1060" s="16" t="e">
        <f>IF(#REF!=#REF!,IF(K1060="Stroke",IF(K1061="Stroke",IF((J1061-J1060)&lt;0,1000+J1061-J1060,J1061-J1060),""),""),"")</f>
        <v>#REF!</v>
      </c>
      <c r="P1060" s="8" t="e">
        <f>IF(#REF!=#REF!,IF(K1060="Stroke",IF(K1061="Stroke",IF(#REF!=#REF!,IF(Q1060=Q1061,IF((J1061-J1060)&lt;0,1000+J1061-J1060-O1060,J1061-J1060-O1060),""),""),""),""),"")</f>
        <v>#REF!</v>
      </c>
      <c r="R1060" s="8" t="e">
        <f>IF(#REF!&lt;&gt;#REF!,COUNTIFS($K$112:$K$1378,$K$112,#REF!,#REF!),"")</f>
        <v>#REF!</v>
      </c>
      <c r="S1060" s="8"/>
      <c r="T1060" s="8"/>
      <c r="U1060" s="8"/>
      <c r="V1060" s="8"/>
      <c r="W1060" s="8" t="e">
        <f>IF(#REF!&lt;&gt;#REF!,COUNTIFS($K$112:$K$1378,"up",#REF!,#REF!),"")</f>
        <v>#REF!</v>
      </c>
      <c r="X1060" s="8" t="e">
        <f>IF(#REF!&lt;&gt;#REF!,COUNTIFS($K$112:$K$1378,"SRS",#REF!,#REF!),"")</f>
        <v>#REF!</v>
      </c>
    </row>
    <row r="1061" spans="2:24" x14ac:dyDescent="0.25">
      <c r="B1061" s="4"/>
      <c r="P1061" s="8" t="e">
        <f>IF(#REF!=#REF!,IF(K1061="Stroke",IF(K1062="Stroke",IF(#REF!=#REF!,IF(Q1061=Q1062,IF((J1062-J1061)&lt;0,1000+J1062-J1061-O1061,J1062-J1061-O1061),""),""),""),""),"")</f>
        <v>#REF!</v>
      </c>
      <c r="R1061" s="8" t="e">
        <f>IF(#REF!&lt;&gt;#REF!,COUNTIFS($K$112:$K$1378,$K$112,#REF!,#REF!),"")</f>
        <v>#REF!</v>
      </c>
      <c r="S1061" s="8"/>
      <c r="T1061" s="8"/>
      <c r="U1061" s="8"/>
      <c r="V1061" s="8"/>
      <c r="W1061" s="8" t="e">
        <f>IF(#REF!&lt;&gt;#REF!,COUNTIFS($K$112:$K$1378,"up",#REF!,#REF!),"")</f>
        <v>#REF!</v>
      </c>
      <c r="X1061" s="8" t="e">
        <f>IF(#REF!&lt;&gt;#REF!,COUNTIFS($K$112:$K$1378,"SRS",#REF!,#REF!),"")</f>
        <v>#REF!</v>
      </c>
    </row>
    <row r="1062" spans="2:24" x14ac:dyDescent="0.25">
      <c r="B1062" s="4"/>
      <c r="P1062" s="8" t="e">
        <f>IF(#REF!=#REF!,IF(K1062="Stroke",IF(K1063="Stroke",IF(#REF!=#REF!,IF(Q1062=Q1063,IF((J1063-J1062)&lt;0,1000+J1063-J1062-O1062,J1063-J1062-O1062),""),""),""),""),"")</f>
        <v>#REF!</v>
      </c>
      <c r="R1062" s="8" t="e">
        <f>IF(#REF!&lt;&gt;#REF!,COUNTIFS($K$112:$K$1378,$K$112,#REF!,#REF!),"")</f>
        <v>#REF!</v>
      </c>
      <c r="S1062" s="8"/>
      <c r="T1062" s="8"/>
      <c r="U1062" s="8"/>
      <c r="V1062" s="8"/>
      <c r="W1062" s="8" t="e">
        <f>IF(#REF!&lt;&gt;#REF!,COUNTIFS($K$112:$K$1378,"up",#REF!,#REF!),"")</f>
        <v>#REF!</v>
      </c>
      <c r="X1062" s="8" t="e">
        <f>IF(#REF!&lt;&gt;#REF!,COUNTIFS($K$112:$K$1378,"SRS",#REF!,#REF!),"")</f>
        <v>#REF!</v>
      </c>
    </row>
    <row r="1063" spans="2:24" x14ac:dyDescent="0.25">
      <c r="B1063" s="4"/>
      <c r="P1063" s="8" t="e">
        <f>IF(#REF!=#REF!,IF(K1063="Stroke",IF(K1064="Stroke",IF(#REF!=#REF!,IF(Q1063=Q1064,IF((J1064-J1063)&lt;0,1000+J1064-J1063-O1063,J1064-J1063-O1063),""),""),""),""),"")</f>
        <v>#REF!</v>
      </c>
      <c r="R1063" s="8" t="e">
        <f>IF(#REF!&lt;&gt;#REF!,COUNTIFS($K$112:$K$1378,$K$112,#REF!,#REF!),"")</f>
        <v>#REF!</v>
      </c>
      <c r="S1063" s="8"/>
      <c r="T1063" s="8"/>
      <c r="U1063" s="8"/>
      <c r="V1063" s="8"/>
      <c r="W1063" s="8" t="e">
        <f>IF(#REF!&lt;&gt;#REF!,COUNTIFS($K$112:$K$1378,"up",#REF!,#REF!),"")</f>
        <v>#REF!</v>
      </c>
      <c r="X1063" s="8" t="e">
        <f>IF(#REF!&lt;&gt;#REF!,COUNTIFS($K$112:$K$1378,"SRS",#REF!,#REF!),"")</f>
        <v>#REF!</v>
      </c>
    </row>
    <row r="1064" spans="2:24" x14ac:dyDescent="0.25">
      <c r="B1064" s="4"/>
      <c r="P1064" s="8" t="e">
        <f>IF(#REF!=#REF!,IF(K1064="Stroke",IF(K1065="Stroke",IF(#REF!=#REF!,IF(Q1064=Q1065,IF((J1065-J1064)&lt;0,1000+J1065-J1064-O1064,J1065-J1064-O1064),""),""),""),""),"")</f>
        <v>#REF!</v>
      </c>
      <c r="R1064" s="8" t="e">
        <f>IF(#REF!&lt;&gt;#REF!,COUNTIFS($K$112:$K$1378,$K$112,#REF!,#REF!),"")</f>
        <v>#REF!</v>
      </c>
      <c r="S1064" s="8"/>
      <c r="T1064" s="8"/>
      <c r="U1064" s="8"/>
      <c r="V1064" s="8"/>
      <c r="W1064" s="8" t="e">
        <f>IF(#REF!&lt;&gt;#REF!,COUNTIFS($K$112:$K$1378,"up",#REF!,#REF!),"")</f>
        <v>#REF!</v>
      </c>
      <c r="X1064" s="8" t="e">
        <f>IF(#REF!&lt;&gt;#REF!,COUNTIFS($K$112:$K$1378,"SRS",#REF!,#REF!),"")</f>
        <v>#REF!</v>
      </c>
    </row>
    <row r="1065" spans="2:24" x14ac:dyDescent="0.25">
      <c r="B1065" s="4"/>
      <c r="P1065" s="8" t="e">
        <f>IF(#REF!=#REF!,IF(K1065="Stroke",IF(K1066="Stroke",IF(#REF!=#REF!,IF(Q1065=Q1066,IF((J1066-J1065)&lt;0,1000+J1066-J1065-O1065,J1066-J1065-O1065),""),""),""),""),"")</f>
        <v>#REF!</v>
      </c>
      <c r="R1065" s="8" t="e">
        <f>IF(#REF!&lt;&gt;#REF!,COUNTIFS($K$112:$K$1378,$K$112,#REF!,#REF!),"")</f>
        <v>#REF!</v>
      </c>
      <c r="S1065" s="8"/>
      <c r="T1065" s="8"/>
      <c r="U1065" s="8"/>
      <c r="V1065" s="8"/>
      <c r="W1065" s="8" t="e">
        <f>IF(#REF!&lt;&gt;#REF!,COUNTIFS($K$112:$K$1378,"up",#REF!,#REF!),"")</f>
        <v>#REF!</v>
      </c>
      <c r="X1065" s="8" t="e">
        <f>IF(#REF!&lt;&gt;#REF!,COUNTIFS($K$112:$K$1378,"SRS",#REF!,#REF!),"")</f>
        <v>#REF!</v>
      </c>
    </row>
    <row r="1066" spans="2:24" x14ac:dyDescent="0.25">
      <c r="B1066" s="4"/>
      <c r="P1066" s="8" t="e">
        <f>IF(#REF!=#REF!,IF(K1066="Stroke",IF(K1067="Stroke",IF(#REF!=#REF!,IF(Q1066=Q1067,IF((J1067-J1066)&lt;0,1000+J1067-J1066-O1066,J1067-J1066-O1066),""),""),""),""),"")</f>
        <v>#REF!</v>
      </c>
      <c r="R1066" s="8" t="e">
        <f>IF(#REF!&lt;&gt;#REF!,COUNTIFS($K$112:$K$1378,$K$112,#REF!,#REF!),"")</f>
        <v>#REF!</v>
      </c>
      <c r="S1066" s="8"/>
      <c r="T1066" s="8"/>
      <c r="U1066" s="8"/>
      <c r="V1066" s="8"/>
      <c r="W1066" s="8" t="e">
        <f>IF(#REF!&lt;&gt;#REF!,COUNTIFS($K$112:$K$1378,"up",#REF!,#REF!),"")</f>
        <v>#REF!</v>
      </c>
      <c r="X1066" s="8" t="e">
        <f>IF(#REF!&lt;&gt;#REF!,COUNTIFS($K$112:$K$1378,"SRS",#REF!,#REF!),"")</f>
        <v>#REF!</v>
      </c>
    </row>
    <row r="1067" spans="2:24" x14ac:dyDescent="0.25">
      <c r="B1067" s="4"/>
      <c r="P1067" s="8" t="e">
        <f>IF(#REF!=#REF!,IF(K1067="Stroke",IF(K1068="Stroke",IF(#REF!=#REF!,IF(Q1067=Q1068,IF((J1068-J1067)&lt;0,1000+J1068-J1067-O1067,J1068-J1067-O1067),""),""),""),""),"")</f>
        <v>#REF!</v>
      </c>
      <c r="R1067" s="8" t="e">
        <f>IF(#REF!&lt;&gt;#REF!,COUNTIFS($K$112:$K$1378,$K$112,#REF!,#REF!),"")</f>
        <v>#REF!</v>
      </c>
      <c r="S1067" s="8"/>
      <c r="T1067" s="8"/>
      <c r="U1067" s="8"/>
      <c r="V1067" s="8"/>
      <c r="W1067" s="8" t="e">
        <f>IF(#REF!&lt;&gt;#REF!,COUNTIFS($K$112:$K$1378,"up",#REF!,#REF!),"")</f>
        <v>#REF!</v>
      </c>
      <c r="X1067" s="8" t="e">
        <f>IF(#REF!&lt;&gt;#REF!,COUNTIFS($K$112:$K$1378,"SRS",#REF!,#REF!),"")</f>
        <v>#REF!</v>
      </c>
    </row>
    <row r="1068" spans="2:24" x14ac:dyDescent="0.25">
      <c r="B1068" s="4"/>
      <c r="P1068" s="8" t="e">
        <f>IF(#REF!=#REF!,IF(K1068="Stroke",IF(K1069="Stroke",IF(#REF!=#REF!,IF(Q1068=Q1069,IF((J1069-J1068)&lt;0,1000+J1069-J1068-O1068,J1069-J1068-O1068),""),""),""),""),"")</f>
        <v>#REF!</v>
      </c>
      <c r="R1068" s="8" t="e">
        <f>IF(#REF!&lt;&gt;#REF!,COUNTIFS($K$112:$K$1378,$K$112,#REF!,#REF!),"")</f>
        <v>#REF!</v>
      </c>
      <c r="S1068" s="8"/>
      <c r="T1068" s="8"/>
      <c r="U1068" s="8"/>
      <c r="V1068" s="8"/>
      <c r="W1068" s="8" t="e">
        <f>IF(#REF!&lt;&gt;#REF!,COUNTIFS($K$112:$K$1378,"up",#REF!,#REF!),"")</f>
        <v>#REF!</v>
      </c>
      <c r="X1068" s="8" t="e">
        <f>IF(#REF!&lt;&gt;#REF!,COUNTIFS($K$112:$K$1378,"SRS",#REF!,#REF!),"")</f>
        <v>#REF!</v>
      </c>
    </row>
    <row r="1069" spans="2:24" x14ac:dyDescent="0.25">
      <c r="B1069" s="4"/>
      <c r="P1069" s="8" t="e">
        <f>IF(#REF!=#REF!,IF(K1069="Stroke",IF(K1070="Stroke",IF(#REF!=#REF!,IF(Q1069=Q1070,IF((J1070-J1069)&lt;0,1000+J1070-J1069-O1069,J1070-J1069-O1069),""),""),""),""),"")</f>
        <v>#REF!</v>
      </c>
      <c r="R1069" s="8" t="e">
        <f>IF(#REF!&lt;&gt;#REF!,COUNTIFS($K$112:$K$1378,$K$112,#REF!,#REF!),"")</f>
        <v>#REF!</v>
      </c>
      <c r="S1069" s="8"/>
      <c r="T1069" s="8"/>
      <c r="U1069" s="8"/>
      <c r="V1069" s="8"/>
      <c r="W1069" s="8" t="e">
        <f>IF(#REF!&lt;&gt;#REF!,COUNTIFS($K$112:$K$1378,"up",#REF!,#REF!),"")</f>
        <v>#REF!</v>
      </c>
      <c r="X1069" s="8" t="e">
        <f>IF(#REF!&lt;&gt;#REF!,COUNTIFS($K$112:$K$1378,"SRS",#REF!,#REF!),"")</f>
        <v>#REF!</v>
      </c>
    </row>
    <row r="1070" spans="2:24" x14ac:dyDescent="0.25">
      <c r="B1070" s="4"/>
      <c r="P1070" s="8" t="e">
        <f>IF(#REF!=#REF!,IF(K1070="Stroke",IF(K1071="Stroke",IF(#REF!=#REF!,IF(Q1070=Q1071,IF((J1071-J1070)&lt;0,1000+J1071-J1070-O1070,J1071-J1070-O1070),""),""),""),""),"")</f>
        <v>#REF!</v>
      </c>
      <c r="R1070" s="8" t="e">
        <f>IF(#REF!&lt;&gt;#REF!,COUNTIFS($K$112:$K$1378,$K$112,#REF!,#REF!),"")</f>
        <v>#REF!</v>
      </c>
      <c r="S1070" s="8"/>
      <c r="T1070" s="8"/>
      <c r="U1070" s="8"/>
      <c r="V1070" s="8"/>
      <c r="W1070" s="8" t="e">
        <f>IF(#REF!&lt;&gt;#REF!,COUNTIFS($K$112:$K$1378,"up",#REF!,#REF!),"")</f>
        <v>#REF!</v>
      </c>
      <c r="X1070" s="8" t="e">
        <f>IF(#REF!&lt;&gt;#REF!,COUNTIFS($K$112:$K$1378,"SRS",#REF!,#REF!),"")</f>
        <v>#REF!</v>
      </c>
    </row>
    <row r="1071" spans="2:24" x14ac:dyDescent="0.25">
      <c r="B1071" s="4"/>
      <c r="P1071" s="8" t="e">
        <f>IF(#REF!=#REF!,IF(K1071="Stroke",IF(K1072="Stroke",IF(#REF!=#REF!,IF(Q1071=Q1072,IF((J1072-J1071)&lt;0,1000+J1072-J1071-O1071,J1072-J1071-O1071),""),""),""),""),"")</f>
        <v>#REF!</v>
      </c>
      <c r="R1071" s="8" t="e">
        <f>IF(#REF!&lt;&gt;#REF!,COUNTIFS($K$112:$K$1378,$K$112,#REF!,#REF!),"")</f>
        <v>#REF!</v>
      </c>
      <c r="S1071" s="8"/>
      <c r="T1071" s="8"/>
      <c r="U1071" s="8"/>
      <c r="V1071" s="8"/>
      <c r="W1071" s="8" t="e">
        <f>IF(#REF!&lt;&gt;#REF!,COUNTIFS($K$112:$K$1378,"up",#REF!,#REF!),"")</f>
        <v>#REF!</v>
      </c>
      <c r="X1071" s="8" t="e">
        <f>IF(#REF!&lt;&gt;#REF!,COUNTIFS($K$112:$K$1378,"SRS",#REF!,#REF!),"")</f>
        <v>#REF!</v>
      </c>
    </row>
    <row r="1072" spans="2:24" x14ac:dyDescent="0.25">
      <c r="B1072" s="4"/>
      <c r="P1072" s="8" t="e">
        <f>IF(#REF!=#REF!,IF(K1072="Stroke",IF(K1073="Stroke",IF(#REF!=#REF!,IF(Q1072=Q1073,IF((J1073-J1072)&lt;0,1000+J1073-J1072-O1072,J1073-J1072-O1072),""),""),""),""),"")</f>
        <v>#REF!</v>
      </c>
      <c r="R1072" s="8" t="e">
        <f>IF(#REF!&lt;&gt;#REF!,COUNTIFS($K$112:$K$1378,$K$112,#REF!,#REF!),"")</f>
        <v>#REF!</v>
      </c>
      <c r="S1072" s="8"/>
      <c r="T1072" s="8"/>
      <c r="U1072" s="8"/>
      <c r="V1072" s="8"/>
      <c r="W1072" s="8" t="e">
        <f>IF(#REF!&lt;&gt;#REF!,COUNTIFS($K$112:$K$1378,"up",#REF!,#REF!),"")</f>
        <v>#REF!</v>
      </c>
      <c r="X1072" s="8" t="e">
        <f>IF(#REF!&lt;&gt;#REF!,COUNTIFS($K$112:$K$1378,"SRS",#REF!,#REF!),"")</f>
        <v>#REF!</v>
      </c>
    </row>
    <row r="1073" spans="2:24" x14ac:dyDescent="0.25">
      <c r="B1073" s="4"/>
      <c r="P1073" s="8" t="e">
        <f>IF(#REF!=#REF!,IF(K1073="Stroke",IF(K1074="Stroke",IF(#REF!=#REF!,IF(Q1073=Q1074,IF((J1074-J1073)&lt;0,1000+J1074-J1073-O1073,J1074-J1073-O1073),""),""),""),""),"")</f>
        <v>#REF!</v>
      </c>
      <c r="R1073" s="8" t="e">
        <f>IF(#REF!&lt;&gt;#REF!,COUNTIFS($K$112:$K$1378,$K$112,#REF!,#REF!),"")</f>
        <v>#REF!</v>
      </c>
      <c r="S1073" s="8"/>
      <c r="T1073" s="8"/>
      <c r="U1073" s="8"/>
      <c r="V1073" s="8"/>
      <c r="W1073" s="8" t="e">
        <f>IF(#REF!&lt;&gt;#REF!,COUNTIFS($K$112:$K$1378,"up",#REF!,#REF!),"")</f>
        <v>#REF!</v>
      </c>
      <c r="X1073" s="8" t="e">
        <f>IF(#REF!&lt;&gt;#REF!,COUNTIFS($K$112:$K$1378,"SRS",#REF!,#REF!),"")</f>
        <v>#REF!</v>
      </c>
    </row>
    <row r="1074" spans="2:24" x14ac:dyDescent="0.25">
      <c r="B1074" s="4"/>
      <c r="P1074" s="8" t="e">
        <f>IF(#REF!=#REF!,IF(K1074="Stroke",IF(K1075="Stroke",IF(#REF!=#REF!,IF(Q1074=Q1075,IF((J1075-J1074)&lt;0,1000+J1075-J1074-O1074,J1075-J1074-O1074),""),""),""),""),"")</f>
        <v>#REF!</v>
      </c>
      <c r="R1074" s="8" t="e">
        <f>IF(#REF!&lt;&gt;#REF!,COUNTIFS($K$112:$K$1378,$K$112,#REF!,#REF!),"")</f>
        <v>#REF!</v>
      </c>
      <c r="S1074" s="8"/>
      <c r="T1074" s="8"/>
      <c r="U1074" s="8"/>
      <c r="V1074" s="8"/>
      <c r="W1074" s="8" t="e">
        <f>IF(#REF!&lt;&gt;#REF!,COUNTIFS($K$112:$K$1378,"up",#REF!,#REF!),"")</f>
        <v>#REF!</v>
      </c>
      <c r="X1074" s="8" t="e">
        <f>IF(#REF!&lt;&gt;#REF!,COUNTIFS($K$112:$K$1378,"SRS",#REF!,#REF!),"")</f>
        <v>#REF!</v>
      </c>
    </row>
    <row r="1075" spans="2:24" x14ac:dyDescent="0.25">
      <c r="B1075" s="4"/>
      <c r="P1075" s="8" t="e">
        <f>IF(#REF!=#REF!,IF(K1075="Stroke",IF(K1076="Stroke",IF(#REF!=#REF!,IF(Q1075=Q1076,IF((J1076-J1075)&lt;0,1000+J1076-J1075-O1075,J1076-J1075-O1075),""),""),""),""),"")</f>
        <v>#REF!</v>
      </c>
      <c r="R1075" s="8" t="e">
        <f>IF(#REF!&lt;&gt;#REF!,COUNTIFS($K$112:$K$1378,$K$112,#REF!,#REF!),"")</f>
        <v>#REF!</v>
      </c>
      <c r="S1075" s="8"/>
      <c r="T1075" s="8"/>
      <c r="U1075" s="8"/>
      <c r="V1075" s="8"/>
      <c r="W1075" s="8" t="e">
        <f>IF(#REF!&lt;&gt;#REF!,COUNTIFS($K$112:$K$1378,"up",#REF!,#REF!),"")</f>
        <v>#REF!</v>
      </c>
      <c r="X1075" s="8" t="e">
        <f>IF(#REF!&lt;&gt;#REF!,COUNTIFS($K$112:$K$1378,"SRS",#REF!,#REF!),"")</f>
        <v>#REF!</v>
      </c>
    </row>
    <row r="1076" spans="2:24" x14ac:dyDescent="0.25">
      <c r="B1076" s="4"/>
      <c r="P1076" s="8" t="e">
        <f>IF(#REF!=#REF!,IF(K1076="Stroke",IF(K1077="Stroke",IF(#REF!=#REF!,IF(Q1076=Q1077,IF((J1077-J1076)&lt;0,1000+J1077-J1076-O1076,J1077-J1076-O1076),""),""),""),""),"")</f>
        <v>#REF!</v>
      </c>
      <c r="R1076" s="8" t="e">
        <f>IF(#REF!&lt;&gt;#REF!,COUNTIFS($K$112:$K$1378,$K$112,#REF!,#REF!),"")</f>
        <v>#REF!</v>
      </c>
      <c r="S1076" s="8"/>
      <c r="T1076" s="8"/>
      <c r="U1076" s="8"/>
      <c r="V1076" s="8"/>
      <c r="W1076" s="8" t="e">
        <f>IF(#REF!&lt;&gt;#REF!,COUNTIFS($K$112:$K$1378,"up",#REF!,#REF!),"")</f>
        <v>#REF!</v>
      </c>
      <c r="X1076" s="8" t="e">
        <f>IF(#REF!&lt;&gt;#REF!,COUNTIFS($K$112:$K$1378,"SRS",#REF!,#REF!),"")</f>
        <v>#REF!</v>
      </c>
    </row>
    <row r="1077" spans="2:24" x14ac:dyDescent="0.25">
      <c r="B1077" s="4"/>
      <c r="P1077" s="8" t="e">
        <f>IF(#REF!=#REF!,IF(K1077="Stroke",IF(K1078="Stroke",IF(#REF!=#REF!,IF(Q1077=Q1078,IF((J1078-J1077)&lt;0,1000+J1078-J1077-O1077,J1078-J1077-O1077),""),""),""),""),"")</f>
        <v>#REF!</v>
      </c>
      <c r="R1077" s="8" t="e">
        <f>IF(#REF!&lt;&gt;#REF!,COUNTIFS($K$112:$K$1378,$K$112,#REF!,#REF!),"")</f>
        <v>#REF!</v>
      </c>
      <c r="S1077" s="8"/>
      <c r="T1077" s="8"/>
      <c r="U1077" s="8"/>
      <c r="V1077" s="8"/>
      <c r="W1077" s="8" t="e">
        <f>IF(#REF!&lt;&gt;#REF!,COUNTIFS($K$112:$K$1378,"up",#REF!,#REF!),"")</f>
        <v>#REF!</v>
      </c>
      <c r="X1077" s="8" t="e">
        <f>IF(#REF!&lt;&gt;#REF!,COUNTIFS($K$112:$K$1378,"SRS",#REF!,#REF!),"")</f>
        <v>#REF!</v>
      </c>
    </row>
    <row r="1078" spans="2:24" x14ac:dyDescent="0.25">
      <c r="B1078" s="4"/>
      <c r="P1078" s="8" t="e">
        <f>IF(#REF!=#REF!,IF(K1078="Stroke",IF(K1079="Stroke",IF(#REF!=#REF!,IF(Q1078=Q1079,IF((J1079-J1078)&lt;0,1000+J1079-J1078-O1078,J1079-J1078-O1078),""),""),""),""),"")</f>
        <v>#REF!</v>
      </c>
      <c r="R1078" s="8" t="e">
        <f>IF(#REF!&lt;&gt;#REF!,COUNTIFS($K$112:$K$1378,$K$112,#REF!,#REF!),"")</f>
        <v>#REF!</v>
      </c>
      <c r="S1078" s="8"/>
      <c r="T1078" s="8"/>
      <c r="U1078" s="8"/>
      <c r="V1078" s="8"/>
      <c r="W1078" s="8" t="e">
        <f>IF(#REF!&lt;&gt;#REF!,COUNTIFS($K$112:$K$1378,"up",#REF!,#REF!),"")</f>
        <v>#REF!</v>
      </c>
      <c r="X1078" s="8" t="e">
        <f>IF(#REF!&lt;&gt;#REF!,COUNTIFS($K$112:$K$1378,"SRS",#REF!,#REF!),"")</f>
        <v>#REF!</v>
      </c>
    </row>
    <row r="1079" spans="2:24" x14ac:dyDescent="0.25">
      <c r="B1079" s="4"/>
      <c r="P1079" s="8" t="e">
        <f>IF(#REF!=#REF!,IF(K1079="Stroke",IF(K1080="Stroke",IF(#REF!=#REF!,IF(Q1079=Q1080,IF((J1080-J1079)&lt;0,1000+J1080-J1079-O1079,J1080-J1079-O1079),""),""),""),""),"")</f>
        <v>#REF!</v>
      </c>
      <c r="R1079" s="8" t="e">
        <f>IF(#REF!&lt;&gt;#REF!,COUNTIFS($K$112:$K$1378,$K$112,#REF!,#REF!),"")</f>
        <v>#REF!</v>
      </c>
      <c r="S1079" s="8"/>
      <c r="T1079" s="8"/>
      <c r="U1079" s="8"/>
      <c r="V1079" s="8"/>
      <c r="W1079" s="8" t="e">
        <f>IF(#REF!&lt;&gt;#REF!,COUNTIFS($K$112:$K$1378,"up",#REF!,#REF!),"")</f>
        <v>#REF!</v>
      </c>
      <c r="X1079" s="8" t="e">
        <f>IF(#REF!&lt;&gt;#REF!,COUNTIFS($K$112:$K$1378,"SRS",#REF!,#REF!),"")</f>
        <v>#REF!</v>
      </c>
    </row>
    <row r="1080" spans="2:24" x14ac:dyDescent="0.25">
      <c r="B1080" s="4"/>
      <c r="P1080" s="8" t="e">
        <f>IF(#REF!=#REF!,IF(K1080="Stroke",IF(K1081="Stroke",IF(#REF!=#REF!,IF(Q1080=Q1081,IF((J1081-J1080)&lt;0,1000+J1081-J1080-O1080,J1081-J1080-O1080),""),""),""),""),"")</f>
        <v>#REF!</v>
      </c>
    </row>
    <row r="1081" spans="2:24" x14ac:dyDescent="0.25">
      <c r="B1081" s="4"/>
      <c r="P1081" s="8" t="e">
        <f>IF(#REF!=#REF!,IF(K1081="Stroke",IF(K1082="Stroke",IF(#REF!=#REF!,IF(Q1081=Q1082,IF((J1082-J1081)&lt;0,1000+J1082-J1081-O1081,J1082-J1081-O1081),""),""),""),""),"")</f>
        <v>#REF!</v>
      </c>
    </row>
    <row r="1082" spans="2:24" x14ac:dyDescent="0.25">
      <c r="B1082" s="4"/>
      <c r="P1082" s="8" t="e">
        <f>IF(#REF!=#REF!,IF(K1082="Stroke",IF(K1083="Stroke",IF(#REF!=#REF!,IF(Q1082=Q1083,IF((J1083-J1082)&lt;0,1000+J1083-J1082-O1082,J1083-J1082-O1082),""),""),""),""),"")</f>
        <v>#REF!</v>
      </c>
    </row>
    <row r="1083" spans="2:24" x14ac:dyDescent="0.25">
      <c r="B1083" s="4"/>
      <c r="P1083" s="8" t="e">
        <f>IF(#REF!=#REF!,IF(K1083="Stroke",IF(K1084="Stroke",IF(#REF!=#REF!,IF(Q1083=Q1084,IF((J1084-J1083)&lt;0,1000+J1084-J1083-O1083,J1084-J1083-O1083),""),""),""),""),"")</f>
        <v>#REF!</v>
      </c>
    </row>
    <row r="1084" spans="2:24" x14ac:dyDescent="0.25">
      <c r="B1084" s="4"/>
      <c r="P1084" s="8" t="e">
        <f>IF(#REF!=#REF!,IF(K1084="Stroke",IF(K1085="Stroke",IF(#REF!=#REF!,IF(Q1084=Q1085,IF((J1085-J1084)&lt;0,1000+J1085-J1084-O1084,J1085-J1084-O1084),""),""),""),""),"")</f>
        <v>#REF!</v>
      </c>
    </row>
    <row r="1085" spans="2:24" x14ac:dyDescent="0.25">
      <c r="B1085" s="4"/>
      <c r="P1085" s="8" t="e">
        <f>IF(#REF!=#REF!,IF(K1085="Stroke",IF(K1086="Stroke",IF(#REF!=#REF!,IF(Q1085=Q1086,IF((J1086-J1085)&lt;0,1000+J1086-J1085-O1085,J1086-J1085-O1085),""),""),""),""),"")</f>
        <v>#REF!</v>
      </c>
    </row>
    <row r="1086" spans="2:24" x14ac:dyDescent="0.25">
      <c r="B1086" s="4"/>
      <c r="P1086" s="8" t="e">
        <f>IF(#REF!=#REF!,IF(K1086="Stroke",IF(K1087="Stroke",IF(#REF!=#REF!,IF(Q1086=Q1087,IF((J1087-J1086)&lt;0,1000+J1087-J1086-O1086,J1087-J1086-O1086),""),""),""),""),"")</f>
        <v>#REF!</v>
      </c>
    </row>
    <row r="1087" spans="2:24" x14ac:dyDescent="0.25">
      <c r="B1087" s="4"/>
      <c r="P1087" s="8" t="e">
        <f>IF(#REF!=#REF!,IF(K1087="Stroke",IF(K1088="Stroke",IF(#REF!=#REF!,IF(Q1087=Q1088,IF((J1088-J1087)&lt;0,1000+J1088-J1087-O1087,J1088-J1087-O1087),""),""),""),""),"")</f>
        <v>#REF!</v>
      </c>
    </row>
    <row r="1088" spans="2:24" x14ac:dyDescent="0.25">
      <c r="B1088" s="4"/>
      <c r="P1088" s="8" t="e">
        <f>IF(#REF!=#REF!,IF(K1088="Stroke",IF(K1089="Stroke",IF(#REF!=#REF!,IF(Q1088=Q1089,IF((J1089-J1088)&lt;0,1000+J1089-J1088-O1088,J1089-J1088-O1088),""),""),""),""),"")</f>
        <v>#REF!</v>
      </c>
    </row>
    <row r="1089" spans="2:16" x14ac:dyDescent="0.25">
      <c r="B1089" s="4"/>
      <c r="P1089" s="8" t="e">
        <f>IF(#REF!=#REF!,IF(K1089="Stroke",IF(K1090="Stroke",IF(#REF!=#REF!,IF(Q1089=Q1090,IF((J1090-J1089)&lt;0,1000+J1090-J1089-O1089,J1090-J1089-O1089),""),""),""),""),"")</f>
        <v>#REF!</v>
      </c>
    </row>
    <row r="1090" spans="2:16" x14ac:dyDescent="0.25">
      <c r="B1090" s="4"/>
      <c r="P1090" s="8" t="e">
        <f>IF(#REF!=#REF!,IF(K1090="Stroke",IF(K1091="Stroke",IF(#REF!=#REF!,IF(Q1090=Q1091,IF((J1091-J1090)&lt;0,1000+J1091-J1090-O1090,J1091-J1090-O1090),""),""),""),""),"")</f>
        <v>#REF!</v>
      </c>
    </row>
    <row r="1091" spans="2:16" x14ac:dyDescent="0.25">
      <c r="B1091" s="4"/>
      <c r="P1091" s="8" t="e">
        <f>IF(#REF!=#REF!,IF(K1091="Stroke",IF(K1092="Stroke",IF(#REF!=#REF!,IF(Q1091=Q1092,IF((J1092-J1091)&lt;0,1000+J1092-J1091-O1091,J1092-J1091-O1091),""),""),""),""),"")</f>
        <v>#REF!</v>
      </c>
    </row>
    <row r="1092" spans="2:16" x14ac:dyDescent="0.25">
      <c r="B1092" s="4"/>
      <c r="P1092" s="8" t="e">
        <f>IF(#REF!=#REF!,IF(K1092="Stroke",IF(K1093="Stroke",IF(#REF!=#REF!,IF(Q1092=Q1093,IF((J1093-J1092)&lt;0,1000+J1093-J1092-O1092,J1093-J1092-O1092),""),""),""),""),"")</f>
        <v>#REF!</v>
      </c>
    </row>
    <row r="1093" spans="2:16" x14ac:dyDescent="0.25">
      <c r="B1093" s="4"/>
      <c r="P1093" s="8" t="e">
        <f>IF(#REF!=#REF!,IF(K1093="Stroke",IF(K1094="Stroke",IF(#REF!=#REF!,IF(Q1093=Q1094,IF((J1094-J1093)&lt;0,1000+J1094-J1093-O1093,J1094-J1093-O1093),""),""),""),""),"")</f>
        <v>#REF!</v>
      </c>
    </row>
    <row r="1094" spans="2:16" x14ac:dyDescent="0.25">
      <c r="B1094" s="4"/>
      <c r="P1094" s="8" t="e">
        <f>IF(#REF!=#REF!,IF(K1094="Stroke",IF(K1095="Stroke",IF(#REF!=#REF!,IF(Q1094=Q1095,IF((J1095-J1094)&lt;0,1000+J1095-J1094-O1094,J1095-J1094-O1094),""),""),""),""),"")</f>
        <v>#REF!</v>
      </c>
    </row>
    <row r="1095" spans="2:16" x14ac:dyDescent="0.25">
      <c r="B1095" s="4"/>
      <c r="P1095" s="8" t="e">
        <f>IF(#REF!=#REF!,IF(K1095="Stroke",IF(K1096="Stroke",IF(#REF!=#REF!,IF(Q1095=Q1096,IF((J1096-J1095)&lt;0,1000+J1096-J1095-O1095,J1096-J1095-O1095),""),""),""),""),"")</f>
        <v>#REF!</v>
      </c>
    </row>
    <row r="1096" spans="2:16" x14ac:dyDescent="0.25">
      <c r="B1096" s="4"/>
      <c r="P1096" s="8" t="e">
        <f>IF(#REF!=#REF!,IF(K1096="Stroke",IF(K1097="Stroke",IF(#REF!=#REF!,IF(Q1096=Q1097,IF((J1097-J1096)&lt;0,1000+J1097-J1096-O1096,J1097-J1096-O1096),""),""),""),""),"")</f>
        <v>#REF!</v>
      </c>
    </row>
    <row r="1097" spans="2:16" x14ac:dyDescent="0.25">
      <c r="B1097" s="4"/>
      <c r="P1097" s="8" t="e">
        <f>IF(#REF!=#REF!,IF(K1097="Stroke",IF(K1098="Stroke",IF(#REF!=#REF!,IF(Q1097=Q1098,IF((J1098-J1097)&lt;0,1000+J1098-J1097-O1097,J1098-J1097-O1097),""),""),""),""),"")</f>
        <v>#REF!</v>
      </c>
    </row>
    <row r="1098" spans="2:16" x14ac:dyDescent="0.25">
      <c r="B1098" s="4"/>
      <c r="P1098" s="8" t="e">
        <f>IF(#REF!=#REF!,IF(K1098="Stroke",IF(K1099="Stroke",IF(#REF!=#REF!,IF(Q1098=Q1099,IF((J1099-J1098)&lt;0,1000+J1099-J1098-O1098,J1099-J1098-O1098),""),""),""),""),"")</f>
        <v>#REF!</v>
      </c>
    </row>
    <row r="1099" spans="2:16" x14ac:dyDescent="0.25">
      <c r="B1099" s="4"/>
      <c r="P1099" s="8" t="e">
        <f>IF(#REF!=#REF!,IF(K1099="Stroke",IF(K1100="Stroke",IF(#REF!=#REF!,IF(Q1099=Q1100,IF((J1100-J1099)&lt;0,1000+J1100-J1099-O1099,J1100-J1099-O1099),""),""),""),""),"")</f>
        <v>#REF!</v>
      </c>
    </row>
    <row r="1100" spans="2:16" x14ac:dyDescent="0.25">
      <c r="B1100" s="4"/>
      <c r="P1100" s="8" t="e">
        <f>IF(#REF!=#REF!,IF(K1100="Stroke",IF(K1101="Stroke",IF(#REF!=#REF!,IF(Q1100=Q1101,IF((J1101-J1100)&lt;0,1000+J1101-J1100-O1100,J1101-J1100-O1100),""),""),""),""),"")</f>
        <v>#REF!</v>
      </c>
    </row>
    <row r="1101" spans="2:16" x14ac:dyDescent="0.25">
      <c r="B1101" s="4"/>
      <c r="P1101" s="8" t="e">
        <f>IF(#REF!=#REF!,IF(K1101="Stroke",IF(K1102="Stroke",IF(#REF!=#REF!,IF(Q1101=Q1102,IF((J1102-J1101)&lt;0,1000+J1102-J1101-O1101,J1102-J1101-O1101),""),""),""),""),"")</f>
        <v>#REF!</v>
      </c>
    </row>
    <row r="1102" spans="2:16" x14ac:dyDescent="0.25">
      <c r="B1102" s="4"/>
      <c r="P1102" s="8" t="e">
        <f>IF(#REF!=#REF!,IF(K1102="Stroke",IF(K1103="Stroke",IF(#REF!=#REF!,IF(Q1102=Q1103,IF((J1103-J1102)&lt;0,1000+J1103-J1102-O1102,J1103-J1102-O1102),""),""),""),""),"")</f>
        <v>#REF!</v>
      </c>
    </row>
    <row r="1103" spans="2:16" x14ac:dyDescent="0.25">
      <c r="B1103" s="4"/>
      <c r="P1103" s="8" t="e">
        <f>IF(#REF!=#REF!,IF(K1103="Stroke",IF(K1104="Stroke",IF(#REF!=#REF!,IF(Q1103=Q1104,IF((J1104-J1103)&lt;0,1000+J1104-J1103-O1103,J1104-J1103-O1103),""),""),""),""),"")</f>
        <v>#REF!</v>
      </c>
    </row>
    <row r="1104" spans="2:16" x14ac:dyDescent="0.25">
      <c r="B1104" s="4"/>
      <c r="P1104" s="8" t="e">
        <f>IF(#REF!=#REF!,IF(K1104="Stroke",IF(K1105="Stroke",IF(#REF!=#REF!,IF(Q1104=Q1105,IF((J1105-J1104)&lt;0,1000+J1105-J1104-O1104,J1105-J1104-O1104),""),""),""),""),"")</f>
        <v>#REF!</v>
      </c>
    </row>
    <row r="1105" spans="2:16" x14ac:dyDescent="0.25">
      <c r="B1105" s="4"/>
      <c r="P1105" s="8" t="e">
        <f>IF(#REF!=#REF!,IF(K1105="Stroke",IF(K1106="Stroke",IF(#REF!=#REF!,IF(Q1105=Q1106,IF((J1106-J1105)&lt;0,1000+J1106-J1105-O1105,J1106-J1105-O1105),""),""),""),""),"")</f>
        <v>#REF!</v>
      </c>
    </row>
    <row r="1106" spans="2:16" x14ac:dyDescent="0.25">
      <c r="B1106" s="4"/>
      <c r="P1106" s="8" t="e">
        <f>IF(#REF!=#REF!,IF(K1106="Stroke",IF(K1107="Stroke",IF(#REF!=#REF!,IF(Q1106=Q1107,IF((J1107-J1106)&lt;0,1000+J1107-J1106-O1106,J1107-J1106-O1106),""),""),""),""),"")</f>
        <v>#REF!</v>
      </c>
    </row>
    <row r="1107" spans="2:16" x14ac:dyDescent="0.25">
      <c r="B1107" s="4"/>
      <c r="P1107" s="8" t="e">
        <f>IF(#REF!=#REF!,IF(K1107="Stroke",IF(K1108="Stroke",IF(#REF!=#REF!,IF(Q1107=Q1108,IF((J1108-J1107)&lt;0,1000+J1108-J1107-O1107,J1108-J1107-O1107),""),""),""),""),"")</f>
        <v>#REF!</v>
      </c>
    </row>
    <row r="1108" spans="2:16" x14ac:dyDescent="0.25">
      <c r="B1108" s="4"/>
      <c r="P1108" s="8" t="e">
        <f>IF(#REF!=#REF!,IF(K1108="Stroke",IF(K1109="Stroke",IF(#REF!=#REF!,IF(Q1108=Q1109,IF((J1109-J1108)&lt;0,1000+J1109-J1108-O1108,J1109-J1108-O1108),""),""),""),""),"")</f>
        <v>#REF!</v>
      </c>
    </row>
    <row r="1109" spans="2:16" x14ac:dyDescent="0.25">
      <c r="B1109" s="4"/>
      <c r="P1109" s="8" t="e">
        <f>IF(#REF!=#REF!,IF(K1109="Stroke",IF(K1110="Stroke",IF(#REF!=#REF!,IF(Q1109=Q1110,IF((J1110-J1109)&lt;0,1000+J1110-J1109-O1109,J1110-J1109-O1109),""),""),""),""),"")</f>
        <v>#REF!</v>
      </c>
    </row>
    <row r="1110" spans="2:16" x14ac:dyDescent="0.25">
      <c r="B1110" s="4"/>
      <c r="P1110" s="8" t="e">
        <f>IF(#REF!=#REF!,IF(K1110="Stroke",IF(K1111="Stroke",IF(#REF!=#REF!,IF(Q1110=Q1111,IF((J1111-J1110)&lt;0,1000+J1111-J1110-O1110,J1111-J1110-O1110),""),""),""),""),"")</f>
        <v>#REF!</v>
      </c>
    </row>
    <row r="1111" spans="2:16" x14ac:dyDescent="0.25">
      <c r="B1111" s="4"/>
      <c r="P1111" s="8" t="e">
        <f>IF(#REF!=#REF!,IF(K1111="Stroke",IF(K1112="Stroke",IF(#REF!=#REF!,IF(Q1111=Q1112,IF((J1112-J1111)&lt;0,1000+J1112-J1111-O1111,J1112-J1111-O1111),""),""),""),""),"")</f>
        <v>#REF!</v>
      </c>
    </row>
    <row r="1112" spans="2:16" x14ac:dyDescent="0.25">
      <c r="B1112" s="4"/>
      <c r="P1112" s="8" t="e">
        <f>IF(#REF!=#REF!,IF(K1112="Stroke",IF(K1113="Stroke",IF(#REF!=#REF!,IF(Q1112=Q1113,IF((J1113-J1112)&lt;0,1000+J1113-J1112-O1112,J1113-J1112-O1112),""),""),""),""),"")</f>
        <v>#REF!</v>
      </c>
    </row>
    <row r="1113" spans="2:16" x14ac:dyDescent="0.25">
      <c r="B1113" s="4"/>
      <c r="P1113" s="8" t="e">
        <f>IF(#REF!=#REF!,IF(K1113="Stroke",IF(K1114="Stroke",IF(#REF!=#REF!,IF(Q1113=Q1114,IF((J1114-J1113)&lt;0,1000+J1114-J1113-O1113,J1114-J1113-O1113),""),""),""),""),"")</f>
        <v>#REF!</v>
      </c>
    </row>
    <row r="1114" spans="2:16" x14ac:dyDescent="0.25">
      <c r="B1114" s="4"/>
      <c r="P1114" s="8" t="e">
        <f>IF(#REF!=#REF!,IF(K1114="Stroke",IF(K1115="Stroke",IF(#REF!=#REF!,IF(Q1114=Q1115,IF((J1115-J1114)&lt;0,1000+J1115-J1114-O1114,J1115-J1114-O1114),""),""),""),""),"")</f>
        <v>#REF!</v>
      </c>
    </row>
    <row r="1115" spans="2:16" x14ac:dyDescent="0.25">
      <c r="B1115" s="4"/>
      <c r="P1115" s="8" t="e">
        <f>IF(#REF!=#REF!,IF(K1115="Stroke",IF(K1116="Stroke",IF(#REF!=#REF!,IF(Q1115=Q1116,IF((J1116-J1115)&lt;0,1000+J1116-J1115-O1115,J1116-J1115-O1115),""),""),""),""),"")</f>
        <v>#REF!</v>
      </c>
    </row>
    <row r="1116" spans="2:16" x14ac:dyDescent="0.25">
      <c r="B1116" s="4"/>
      <c r="P1116" s="8" t="e">
        <f>IF(#REF!=#REF!,IF(K1116="Stroke",IF(K1117="Stroke",IF(#REF!=#REF!,IF(Q1116=Q1117,IF((J1117-J1116)&lt;0,1000+J1117-J1116-O1116,J1117-J1116-O1116),""),""),""),""),"")</f>
        <v>#REF!</v>
      </c>
    </row>
    <row r="1117" spans="2:16" x14ac:dyDescent="0.25">
      <c r="B1117" s="4"/>
      <c r="P1117" s="8" t="e">
        <f>IF(#REF!=#REF!,IF(K1117="Stroke",IF(K1118="Stroke",IF(#REF!=#REF!,IF(Q1117=Q1118,IF((J1118-J1117)&lt;0,1000+J1118-J1117-O1117,J1118-J1117-O1117),""),""),""),""),"")</f>
        <v>#REF!</v>
      </c>
    </row>
    <row r="1118" spans="2:16" x14ac:dyDescent="0.25">
      <c r="B1118" s="4"/>
      <c r="P1118" s="8" t="e">
        <f>IF(#REF!=#REF!,IF(K1118="Stroke",IF(K1119="Stroke",IF(#REF!=#REF!,IF(Q1118=Q1119,IF((J1119-J1118)&lt;0,1000+J1119-J1118-O1118,J1119-J1118-O1118),""),""),""),""),"")</f>
        <v>#REF!</v>
      </c>
    </row>
    <row r="1119" spans="2:16" x14ac:dyDescent="0.25">
      <c r="B1119" s="4"/>
      <c r="P1119" s="8" t="e">
        <f>IF(#REF!=#REF!,IF(K1119="Stroke",IF(K1120="Stroke",IF(#REF!=#REF!,IF(Q1119=Q1120,IF((J1120-J1119)&lt;0,1000+J1120-J1119-O1119,J1120-J1119-O1119),""),""),""),""),"")</f>
        <v>#REF!</v>
      </c>
    </row>
    <row r="1120" spans="2:16" x14ac:dyDescent="0.25">
      <c r="B1120" s="4"/>
      <c r="P1120" s="8" t="e">
        <f>IF(#REF!=#REF!,IF(K1120="Stroke",IF(K1121="Stroke",IF(#REF!=#REF!,IF(Q1120=Q1121,IF((J1121-J1120)&lt;0,1000+J1121-J1120-O1120,J1121-J1120-O1120),""),""),""),""),"")</f>
        <v>#REF!</v>
      </c>
    </row>
    <row r="1121" spans="2:16" x14ac:dyDescent="0.25">
      <c r="B1121" s="4"/>
      <c r="P1121" s="8" t="e">
        <f>IF(#REF!=#REF!,IF(K1121="Stroke",IF(K1122="Stroke",IF(#REF!=#REF!,IF(Q1121=Q1122,IF((J1122-J1121)&lt;0,1000+J1122-J1121-O1121,J1122-J1121-O1121),""),""),""),""),"")</f>
        <v>#REF!</v>
      </c>
    </row>
    <row r="1122" spans="2:16" x14ac:dyDescent="0.25">
      <c r="B1122" s="4"/>
      <c r="P1122" s="8" t="e">
        <f>IF(#REF!=#REF!,IF(K1122="Stroke",IF(K1123="Stroke",IF(#REF!=#REF!,IF(Q1122=Q1123,IF((J1123-J1122)&lt;0,1000+J1123-J1122-O1122,J1123-J1122-O1122),""),""),""),""),"")</f>
        <v>#REF!</v>
      </c>
    </row>
    <row r="1123" spans="2:16" x14ac:dyDescent="0.25">
      <c r="B1123" s="4"/>
      <c r="P1123" s="8" t="e">
        <f>IF(#REF!=#REF!,IF(K1123="Stroke",IF(K1124="Stroke",IF(#REF!=#REF!,IF(Q1123=Q1124,IF((J1124-J1123)&lt;0,1000+J1124-J1123-O1123,J1124-J1123-O1123),""),""),""),""),"")</f>
        <v>#REF!</v>
      </c>
    </row>
    <row r="1124" spans="2:16" x14ac:dyDescent="0.25">
      <c r="B1124" s="4"/>
      <c r="P1124" s="8" t="e">
        <f>IF(#REF!=#REF!,IF(K1124="Stroke",IF(K1125="Stroke",IF(#REF!=#REF!,IF(Q1124=Q1125,IF((J1125-J1124)&lt;0,1000+J1125-J1124-O1124,J1125-J1124-O1124),""),""),""),""),"")</f>
        <v>#REF!</v>
      </c>
    </row>
    <row r="1125" spans="2:16" x14ac:dyDescent="0.25">
      <c r="B1125" s="4"/>
      <c r="P1125" s="8" t="e">
        <f>IF(#REF!=#REF!,IF(K1125="Stroke",IF(K1126="Stroke",IF(#REF!=#REF!,IF(Q1125=Q1126,IF((J1126-J1125)&lt;0,1000+J1126-J1125-O1125,J1126-J1125-O1125),""),""),""),""),"")</f>
        <v>#REF!</v>
      </c>
    </row>
    <row r="1126" spans="2:16" x14ac:dyDescent="0.25">
      <c r="B1126" s="4"/>
      <c r="P1126" s="8" t="e">
        <f>IF(#REF!=#REF!,IF(K1126="Stroke",IF(K1127="Stroke",IF(#REF!=#REF!,IF(Q1126=Q1127,IF((J1127-J1126)&lt;0,1000+J1127-J1126-O1126,J1127-J1126-O1126),""),""),""),""),"")</f>
        <v>#REF!</v>
      </c>
    </row>
    <row r="1127" spans="2:16" x14ac:dyDescent="0.25">
      <c r="B1127" s="4"/>
      <c r="P1127" s="8" t="e">
        <f>IF(#REF!=#REF!,IF(K1127="Stroke",IF(K1128="Stroke",IF(#REF!=#REF!,IF(Q1127=Q1128,IF((J1128-J1127)&lt;0,1000+J1128-J1127-O1127,J1128-J1127-O1127),""),""),""),""),"")</f>
        <v>#REF!</v>
      </c>
    </row>
    <row r="1128" spans="2:16" x14ac:dyDescent="0.25">
      <c r="B1128" s="4"/>
      <c r="P1128" s="8" t="e">
        <f>IF(#REF!=#REF!,IF(K1128="Stroke",IF(K1129="Stroke",IF(#REF!=#REF!,IF(Q1128=Q1129,IF((J1129-J1128)&lt;0,1000+J1129-J1128-O1128,J1129-J1128-O1128),""),""),""),""),"")</f>
        <v>#REF!</v>
      </c>
    </row>
    <row r="1129" spans="2:16" x14ac:dyDescent="0.25">
      <c r="B1129" s="4"/>
      <c r="P1129" s="8" t="e">
        <f>IF(#REF!=#REF!,IF(K1129="Stroke",IF(K1130="Stroke",IF(#REF!=#REF!,IF(Q1129=Q1130,IF((J1130-J1129)&lt;0,1000+J1130-J1129-O1129,J1130-J1129-O1129),""),""),""),""),"")</f>
        <v>#REF!</v>
      </c>
    </row>
    <row r="1130" spans="2:16" x14ac:dyDescent="0.25">
      <c r="B1130" s="4"/>
      <c r="P1130" s="8" t="e">
        <f>IF(#REF!=#REF!,IF(K1130="Stroke",IF(K1131="Stroke",IF(#REF!=#REF!,IF(Q1130=Q1131,IF((J1131-J1130)&lt;0,1000+J1131-J1130-O1130,J1131-J1130-O1130),""),""),""),""),"")</f>
        <v>#REF!</v>
      </c>
    </row>
    <row r="1131" spans="2:16" x14ac:dyDescent="0.25">
      <c r="B1131" s="4"/>
      <c r="P1131" s="8" t="e">
        <f>IF(#REF!=#REF!,IF(K1131="Stroke",IF(K1132="Stroke",IF(#REF!=#REF!,IF(Q1131=Q1132,IF((J1132-J1131)&lt;0,1000+J1132-J1131-O1131,J1132-J1131-O1131),""),""),""),""),"")</f>
        <v>#REF!</v>
      </c>
    </row>
    <row r="1132" spans="2:16" x14ac:dyDescent="0.25">
      <c r="B1132" s="4"/>
      <c r="P1132" s="8" t="e">
        <f>IF(#REF!=#REF!,IF(K1132="Stroke",IF(K1133="Stroke",IF(#REF!=#REF!,IF(Q1132=Q1133,IF((J1133-J1132)&lt;0,1000+J1133-J1132-O1132,J1133-J1132-O1132),""),""),""),""),"")</f>
        <v>#REF!</v>
      </c>
    </row>
    <row r="1133" spans="2:16" x14ac:dyDescent="0.25">
      <c r="B1133" s="4"/>
      <c r="P1133" s="8" t="e">
        <f>IF(#REF!=#REF!,IF(K1133="Stroke",IF(K1134="Stroke",IF(#REF!=#REF!,IF(Q1133=Q1134,IF((J1134-J1133)&lt;0,1000+J1134-J1133-O1133,J1134-J1133-O1133),""),""),""),""),"")</f>
        <v>#REF!</v>
      </c>
    </row>
    <row r="1134" spans="2:16" x14ac:dyDescent="0.25">
      <c r="B1134" s="4"/>
      <c r="P1134" s="8" t="e">
        <f>IF(#REF!=#REF!,IF(K1134="Stroke",IF(K1135="Stroke",IF(#REF!=#REF!,IF(Q1134=Q1135,IF((J1135-J1134)&lt;0,1000+J1135-J1134-O1134,J1135-J1134-O1134),""),""),""),""),"")</f>
        <v>#REF!</v>
      </c>
    </row>
    <row r="1135" spans="2:16" x14ac:dyDescent="0.25">
      <c r="B1135" s="4"/>
      <c r="P1135" s="8" t="e">
        <f>IF(#REF!=#REF!,IF(K1135="Stroke",IF(K1136="Stroke",IF(#REF!=#REF!,IF(Q1135=Q1136,IF((J1136-J1135)&lt;0,1000+J1136-J1135-O1135,J1136-J1135-O1135),""),""),""),""),"")</f>
        <v>#REF!</v>
      </c>
    </row>
    <row r="1136" spans="2:16" x14ac:dyDescent="0.25">
      <c r="B1136" s="4"/>
      <c r="P1136" s="8" t="e">
        <f>IF(#REF!=#REF!,IF(K1136="Stroke",IF(K1137="Stroke",IF(#REF!=#REF!,IF(Q1136=Q1137,IF((J1137-J1136)&lt;0,1000+J1137-J1136-O1136,J1137-J1136-O1136),""),""),""),""),"")</f>
        <v>#REF!</v>
      </c>
    </row>
    <row r="1137" spans="2:16" x14ac:dyDescent="0.25">
      <c r="B1137" s="4"/>
      <c r="P1137" s="8" t="e">
        <f>IF(#REF!=#REF!,IF(K1137="Stroke",IF(K1138="Stroke",IF(#REF!=#REF!,IF(Q1137=Q1138,IF((J1138-J1137)&lt;0,1000+J1138-J1137-O1137,J1138-J1137-O1137),""),""),""),""),"")</f>
        <v>#REF!</v>
      </c>
    </row>
    <row r="1138" spans="2:16" x14ac:dyDescent="0.25">
      <c r="B1138" s="4"/>
      <c r="P1138" s="8" t="e">
        <f>IF(#REF!=#REF!,IF(K1138="Stroke",IF(K1139="Stroke",IF(#REF!=#REF!,IF(Q1138=Q1139,IF((J1139-J1138)&lt;0,1000+J1139-J1138-O1138,J1139-J1138-O1138),""),""),""),""),"")</f>
        <v>#REF!</v>
      </c>
    </row>
    <row r="1139" spans="2:16" x14ac:dyDescent="0.25">
      <c r="B1139" s="4"/>
      <c r="P1139" s="8" t="e">
        <f>IF(#REF!=#REF!,IF(K1139="Stroke",IF(K1140="Stroke",IF(#REF!=#REF!,IF(Q1139=Q1140,IF((J1140-J1139)&lt;0,1000+J1140-J1139-O1139,J1140-J1139-O1139),""),""),""),""),"")</f>
        <v>#REF!</v>
      </c>
    </row>
    <row r="1140" spans="2:16" x14ac:dyDescent="0.25">
      <c r="B1140" s="4"/>
      <c r="P1140" s="8" t="e">
        <f>IF(#REF!=#REF!,IF(K1140="Stroke",IF(K1141="Stroke",IF(#REF!=#REF!,IF(Q1140=Q1141,IF((J1141-J1140)&lt;0,1000+J1141-J1140-O1140,J1141-J1140-O1140),""),""),""),""),"")</f>
        <v>#REF!</v>
      </c>
    </row>
    <row r="1141" spans="2:16" x14ac:dyDescent="0.25">
      <c r="B1141" s="4"/>
      <c r="P1141" s="8" t="e">
        <f>IF(#REF!=#REF!,IF(K1141="Stroke",IF(K1142="Stroke",IF(#REF!=#REF!,IF(Q1141=Q1142,IF((J1142-J1141)&lt;0,1000+J1142-J1141-O1141,J1142-J1141-O1141),""),""),""),""),"")</f>
        <v>#REF!</v>
      </c>
    </row>
    <row r="1142" spans="2:16" x14ac:dyDescent="0.25">
      <c r="B1142" s="4"/>
      <c r="P1142" s="8" t="e">
        <f>IF(#REF!=#REF!,IF(K1142="Stroke",IF(K1143="Stroke",IF(#REF!=#REF!,IF(Q1142=Q1143,IF((J1143-J1142)&lt;0,1000+J1143-J1142-O1142,J1143-J1142-O1142),""),""),""),""),"")</f>
        <v>#REF!</v>
      </c>
    </row>
    <row r="1143" spans="2:16" x14ac:dyDescent="0.25">
      <c r="B1143" s="4"/>
      <c r="P1143" s="8" t="e">
        <f>IF(#REF!=#REF!,IF(K1143="Stroke",IF(K1144="Stroke",IF(#REF!=#REF!,IF(Q1143=Q1144,IF((J1144-J1143)&lt;0,1000+J1144-J1143-O1143,J1144-J1143-O1143),""),""),""),""),"")</f>
        <v>#REF!</v>
      </c>
    </row>
    <row r="1144" spans="2:16" x14ac:dyDescent="0.25">
      <c r="B1144" s="4"/>
      <c r="P1144" s="8" t="e">
        <f>IF(#REF!=#REF!,IF(K1144="Stroke",IF(K1145="Stroke",IF(#REF!=#REF!,IF(Q1144=Q1145,IF((J1145-J1144)&lt;0,1000+J1145-J1144-O1144,J1145-J1144-O1144),""),""),""),""),"")</f>
        <v>#REF!</v>
      </c>
    </row>
    <row r="1145" spans="2:16" x14ac:dyDescent="0.25">
      <c r="B1145" s="4"/>
      <c r="P1145" s="8" t="e">
        <f>IF(#REF!=#REF!,IF(K1145="Stroke",IF(K1146="Stroke",IF(#REF!=#REF!,IF(Q1145=Q1146,IF((J1146-J1145)&lt;0,1000+J1146-J1145-O1145,J1146-J1145-O1145),""),""),""),""),"")</f>
        <v>#REF!</v>
      </c>
    </row>
    <row r="1146" spans="2:16" x14ac:dyDescent="0.25">
      <c r="B1146" s="4"/>
      <c r="P1146" s="8" t="e">
        <f>IF(#REF!=#REF!,IF(K1146="Stroke",IF(K1147="Stroke",IF(#REF!=#REF!,IF(Q1146=Q1147,IF((J1147-J1146)&lt;0,1000+J1147-J1146-O1146,J1147-J1146-O1146),""),""),""),""),"")</f>
        <v>#REF!</v>
      </c>
    </row>
    <row r="1147" spans="2:16" x14ac:dyDescent="0.25">
      <c r="B1147" s="4"/>
      <c r="P1147" s="8" t="e">
        <f>IF(#REF!=#REF!,IF(K1147="Stroke",IF(K1148="Stroke",IF(#REF!=#REF!,IF(Q1147=Q1148,IF((J1148-J1147)&lt;0,1000+J1148-J1147-O1147,J1148-J1147-O1147),""),""),""),""),"")</f>
        <v>#REF!</v>
      </c>
    </row>
    <row r="1148" spans="2:16" x14ac:dyDescent="0.25">
      <c r="B1148" s="4"/>
      <c r="P1148" s="8" t="e">
        <f>IF(#REF!=#REF!,IF(K1148="Stroke",IF(K1149="Stroke",IF(#REF!=#REF!,IF(Q1148=Q1149,IF((J1149-J1148)&lt;0,1000+J1149-J1148-O1148,J1149-J1148-O1148),""),""),""),""),"")</f>
        <v>#REF!</v>
      </c>
    </row>
    <row r="1149" spans="2:16" x14ac:dyDescent="0.25">
      <c r="B1149" s="4"/>
      <c r="P1149" s="8" t="e">
        <f>IF(#REF!=#REF!,IF(K1149="Stroke",IF(K1150="Stroke",IF(#REF!=#REF!,IF(Q1149=Q1150,IF((J1150-J1149)&lt;0,1000+J1150-J1149-O1149,J1150-J1149-O1149),""),""),""),""),"")</f>
        <v>#REF!</v>
      </c>
    </row>
    <row r="1150" spans="2:16" x14ac:dyDescent="0.25">
      <c r="B1150" s="4"/>
      <c r="P1150" s="8" t="e">
        <f>IF(#REF!=#REF!,IF(K1150="Stroke",IF(K1151="Stroke",IF(#REF!=#REF!,IF(Q1150=Q1151,IF((J1151-J1150)&lt;0,1000+J1151-J1150-O1150,J1151-J1150-O1150),""),""),""),""),"")</f>
        <v>#REF!</v>
      </c>
    </row>
    <row r="1151" spans="2:16" x14ac:dyDescent="0.25">
      <c r="B1151" s="4"/>
      <c r="P1151" s="8" t="e">
        <f>IF(#REF!=#REF!,IF(K1151="Stroke",IF(K1152="Stroke",IF(#REF!=#REF!,IF(Q1151=Q1152,IF((J1152-J1151)&lt;0,1000+J1152-J1151-O1151,J1152-J1151-O1151),""),""),""),""),"")</f>
        <v>#REF!</v>
      </c>
    </row>
    <row r="1152" spans="2:16" x14ac:dyDescent="0.25">
      <c r="B1152" s="4"/>
      <c r="P1152" s="8" t="e">
        <f>IF(#REF!=#REF!,IF(K1152="Stroke",IF(K1153="Stroke",IF(#REF!=#REF!,IF(Q1152=Q1153,IF((J1153-J1152)&lt;0,1000+J1153-J1152-O1152,J1153-J1152-O1152),""),""),""),""),"")</f>
        <v>#REF!</v>
      </c>
    </row>
    <row r="1153" spans="2:16" x14ac:dyDescent="0.25">
      <c r="B1153" s="4"/>
      <c r="P1153" s="8" t="e">
        <f>IF(#REF!=#REF!,IF(K1153="Stroke",IF(K1154="Stroke",IF(#REF!=#REF!,IF(Q1153=Q1154,IF((J1154-J1153)&lt;0,1000+J1154-J1153-O1153,J1154-J1153-O1153),""),""),""),""),"")</f>
        <v>#REF!</v>
      </c>
    </row>
    <row r="1154" spans="2:16" x14ac:dyDescent="0.25">
      <c r="B1154" s="4"/>
      <c r="P1154" s="8" t="e">
        <f>IF(#REF!=#REF!,IF(K1154="Stroke",IF(K1155="Stroke",IF(#REF!=#REF!,IF(Q1154=Q1155,IF((J1155-J1154)&lt;0,1000+J1155-J1154-O1154,J1155-J1154-O1154),""),""),""),""),"")</f>
        <v>#REF!</v>
      </c>
    </row>
    <row r="1155" spans="2:16" x14ac:dyDescent="0.25">
      <c r="B1155" s="4"/>
      <c r="P1155" s="8" t="e">
        <f>IF(#REF!=#REF!,IF(K1155="Stroke",IF(K1156="Stroke",IF(#REF!=#REF!,IF(Q1155=Q1156,IF((J1156-J1155)&lt;0,1000+J1156-J1155-O1155,J1156-J1155-O1155),""),""),""),""),"")</f>
        <v>#REF!</v>
      </c>
    </row>
    <row r="1156" spans="2:16" x14ac:dyDescent="0.25">
      <c r="B1156" s="4"/>
      <c r="P1156" s="8" t="e">
        <f>IF(#REF!=#REF!,IF(K1156="Stroke",IF(K1157="Stroke",IF(#REF!=#REF!,IF(Q1156=Q1157,IF((J1157-J1156)&lt;0,1000+J1157-J1156-O1156,J1157-J1156-O1156),""),""),""),""),"")</f>
        <v>#REF!</v>
      </c>
    </row>
    <row r="1157" spans="2:16" x14ac:dyDescent="0.25">
      <c r="B1157" s="4"/>
      <c r="P1157" s="8" t="e">
        <f>IF(#REF!=#REF!,IF(K1157="Stroke",IF(K1158="Stroke",IF(#REF!=#REF!,IF(Q1157=Q1158,IF((J1158-J1157)&lt;0,1000+J1158-J1157-O1157,J1158-J1157-O1157),""),""),""),""),"")</f>
        <v>#REF!</v>
      </c>
    </row>
    <row r="1158" spans="2:16" x14ac:dyDescent="0.25">
      <c r="B1158" s="4"/>
      <c r="P1158" s="8" t="e">
        <f>IF(#REF!=#REF!,IF(K1158="Stroke",IF(K1159="Stroke",IF(#REF!=#REF!,IF(Q1158=Q1159,IF((J1159-J1158)&lt;0,1000+J1159-J1158-O1158,J1159-J1158-O1158),""),""),""),""),"")</f>
        <v>#REF!</v>
      </c>
    </row>
    <row r="1159" spans="2:16" x14ac:dyDescent="0.25">
      <c r="B1159" s="4"/>
      <c r="P1159" s="8" t="e">
        <f>IF(#REF!=#REF!,IF(K1159="Stroke",IF(K1160="Stroke",IF(#REF!=#REF!,IF(Q1159=Q1160,IF((J1160-J1159)&lt;0,1000+J1160-J1159-O1159,J1160-J1159-O1159),""),""),""),""),"")</f>
        <v>#REF!</v>
      </c>
    </row>
    <row r="1160" spans="2:16" x14ac:dyDescent="0.25">
      <c r="B1160" s="4"/>
      <c r="P1160" s="8" t="e">
        <f>IF(#REF!=#REF!,IF(K1160="Stroke",IF(K1161="Stroke",IF(#REF!=#REF!,IF(Q1160=Q1161,IF((J1161-J1160)&lt;0,1000+J1161-J1160-O1160,J1161-J1160-O1160),""),""),""),""),"")</f>
        <v>#REF!</v>
      </c>
    </row>
    <row r="1161" spans="2:16" x14ac:dyDescent="0.25">
      <c r="B1161" s="4"/>
      <c r="P1161" s="8" t="e">
        <f>IF(#REF!=#REF!,IF(K1161="Stroke",IF(K1162="Stroke",IF(#REF!=#REF!,IF(Q1161=Q1162,IF((J1162-J1161)&lt;0,1000+J1162-J1161-O1161,J1162-J1161-O1161),""),""),""),""),"")</f>
        <v>#REF!</v>
      </c>
    </row>
    <row r="1162" spans="2:16" x14ac:dyDescent="0.25">
      <c r="B1162" s="4"/>
      <c r="P1162" s="8" t="e">
        <f>IF(#REF!=#REF!,IF(K1162="Stroke",IF(K1163="Stroke",IF(#REF!=#REF!,IF(Q1162=Q1163,IF((J1163-J1162)&lt;0,1000+J1163-J1162-O1162,J1163-J1162-O1162),""),""),""),""),"")</f>
        <v>#REF!</v>
      </c>
    </row>
    <row r="1163" spans="2:16" x14ac:dyDescent="0.25">
      <c r="B1163" s="4"/>
      <c r="P1163" s="8" t="e">
        <f>IF(#REF!=#REF!,IF(K1163="Stroke",IF(K1164="Stroke",IF(#REF!=#REF!,IF(Q1163=Q1164,IF((J1164-J1163)&lt;0,1000+J1164-J1163-O1163,J1164-J1163-O1163),""),""),""),""),"")</f>
        <v>#REF!</v>
      </c>
    </row>
    <row r="1164" spans="2:16" x14ac:dyDescent="0.25">
      <c r="B1164" s="4"/>
      <c r="P1164" s="8" t="e">
        <f>IF(#REF!=#REF!,IF(K1164="Stroke",IF(K1165="Stroke",IF(#REF!=#REF!,IF(Q1164=Q1165,IF((J1165-J1164)&lt;0,1000+J1165-J1164-O1164,J1165-J1164-O1164),""),""),""),""),"")</f>
        <v>#REF!</v>
      </c>
    </row>
    <row r="1165" spans="2:16" x14ac:dyDescent="0.25">
      <c r="B1165" s="4"/>
      <c r="P1165" s="8" t="e">
        <f>IF(#REF!=#REF!,IF(K1165="Stroke",IF(K1166="Stroke",IF(#REF!=#REF!,IF(Q1165=Q1166,IF((J1166-J1165)&lt;0,1000+J1166-J1165-O1165,J1166-J1165-O1165),""),""),""),""),"")</f>
        <v>#REF!</v>
      </c>
    </row>
    <row r="1166" spans="2:16" x14ac:dyDescent="0.25">
      <c r="B1166" s="4"/>
      <c r="P1166" s="8" t="e">
        <f>IF(#REF!=#REF!,IF(K1166="Stroke",IF(K1167="Stroke",IF(#REF!=#REF!,IF(Q1166=Q1167,IF((J1167-J1166)&lt;0,1000+J1167-J1166-O1166,J1167-J1166-O1166),""),""),""),""),"")</f>
        <v>#REF!</v>
      </c>
    </row>
    <row r="1167" spans="2:16" x14ac:dyDescent="0.25">
      <c r="B1167" s="4"/>
      <c r="P1167" s="8" t="e">
        <f>IF(#REF!=#REF!,IF(K1167="Stroke",IF(K1168="Stroke",IF(#REF!=#REF!,IF(Q1167=Q1168,IF((J1168-J1167)&lt;0,1000+J1168-J1167-O1167,J1168-J1167-O1167),""),""),""),""),"")</f>
        <v>#REF!</v>
      </c>
    </row>
    <row r="1168" spans="2:16" x14ac:dyDescent="0.25">
      <c r="B1168" s="4"/>
      <c r="P1168" s="8" t="e">
        <f>IF(#REF!=#REF!,IF(K1168="Stroke",IF(K1169="Stroke",IF(#REF!=#REF!,IF(Q1168=Q1169,IF((J1169-J1168)&lt;0,1000+J1169-J1168-O1168,J1169-J1168-O1168),""),""),""),""),"")</f>
        <v>#REF!</v>
      </c>
    </row>
    <row r="1169" spans="2:16" x14ac:dyDescent="0.25">
      <c r="B1169" s="4"/>
      <c r="P1169" s="8" t="e">
        <f>IF(#REF!=#REF!,IF(K1169="Stroke",IF(K1170="Stroke",IF(#REF!=#REF!,IF(Q1169=Q1170,IF((J1170-J1169)&lt;0,1000+J1170-J1169-O1169,J1170-J1169-O1169),""),""),""),""),"")</f>
        <v>#REF!</v>
      </c>
    </row>
    <row r="1170" spans="2:16" x14ac:dyDescent="0.25">
      <c r="B1170" s="4"/>
      <c r="P1170" s="8" t="e">
        <f>IF(#REF!=#REF!,IF(K1170="Stroke",IF(K1171="Stroke",IF(#REF!=#REF!,IF(Q1170=Q1171,IF((J1171-J1170)&lt;0,1000+J1171-J1170-O1170,J1171-J1170-O1170),""),""),""),""),"")</f>
        <v>#REF!</v>
      </c>
    </row>
    <row r="1171" spans="2:16" x14ac:dyDescent="0.25">
      <c r="B1171" s="4"/>
      <c r="P1171" s="8" t="e">
        <f>IF(#REF!=#REF!,IF(K1171="Stroke",IF(K1172="Stroke",IF(#REF!=#REF!,IF(Q1171=Q1172,IF((J1172-J1171)&lt;0,1000+J1172-J1171-O1171,J1172-J1171-O1171),""),""),""),""),"")</f>
        <v>#REF!</v>
      </c>
    </row>
    <row r="1172" spans="2:16" x14ac:dyDescent="0.25">
      <c r="B1172" s="4"/>
      <c r="P1172" s="8" t="e">
        <f>IF(#REF!=#REF!,IF(K1172="Stroke",IF(K1173="Stroke",IF(#REF!=#REF!,IF(Q1172=Q1173,IF((J1173-J1172)&lt;0,1000+J1173-J1172-O1172,J1173-J1172-O1172),""),""),""),""),"")</f>
        <v>#REF!</v>
      </c>
    </row>
    <row r="1173" spans="2:16" x14ac:dyDescent="0.25">
      <c r="B1173" s="4"/>
      <c r="P1173" s="8" t="e">
        <f>IF(#REF!=#REF!,IF(K1173="Stroke",IF(K1174="Stroke",IF(#REF!=#REF!,IF(Q1173=Q1174,IF((J1174-J1173)&lt;0,1000+J1174-J1173-O1173,J1174-J1173-O1173),""),""),""),""),"")</f>
        <v>#REF!</v>
      </c>
    </row>
    <row r="1174" spans="2:16" x14ac:dyDescent="0.25">
      <c r="B1174" s="4"/>
      <c r="P1174" s="8" t="e">
        <f>IF(#REF!=#REF!,IF(K1174="Stroke",IF(K1175="Stroke",IF(#REF!=#REF!,IF(Q1174=Q1175,IF((J1175-J1174)&lt;0,1000+J1175-J1174-O1174,J1175-J1174-O1174),""),""),""),""),"")</f>
        <v>#REF!</v>
      </c>
    </row>
    <row r="1175" spans="2:16" x14ac:dyDescent="0.25">
      <c r="B1175" s="4"/>
      <c r="P1175" s="8" t="e">
        <f>IF(#REF!=#REF!,IF(K1175="Stroke",IF(K1176="Stroke",IF(#REF!=#REF!,IF(Q1175=Q1176,IF((J1176-J1175)&lt;0,1000+J1176-J1175-O1175,J1176-J1175-O1175),""),""),""),""),"")</f>
        <v>#REF!</v>
      </c>
    </row>
    <row r="1176" spans="2:16" x14ac:dyDescent="0.25">
      <c r="B1176" s="4"/>
      <c r="P1176" s="8" t="e">
        <f>IF(#REF!=#REF!,IF(K1176="Stroke",IF(K1177="Stroke",IF(#REF!=#REF!,IF(Q1176=Q1177,IF((J1177-J1176)&lt;0,1000+J1177-J1176-O1176,J1177-J1176-O1176),""),""),""),""),"")</f>
        <v>#REF!</v>
      </c>
    </row>
    <row r="1177" spans="2:16" x14ac:dyDescent="0.25">
      <c r="B1177" s="4"/>
      <c r="P1177" s="8" t="e">
        <f>IF(#REF!=#REF!,IF(K1177="Stroke",IF(K1178="Stroke",IF(#REF!=#REF!,IF(Q1177=Q1178,IF((J1178-J1177)&lt;0,1000+J1178-J1177-O1177,J1178-J1177-O1177),""),""),""),""),"")</f>
        <v>#REF!</v>
      </c>
    </row>
    <row r="1178" spans="2:16" x14ac:dyDescent="0.25">
      <c r="B1178" s="4"/>
      <c r="P1178" s="8" t="e">
        <f>IF(#REF!=#REF!,IF(K1178="Stroke",IF(K1179="Stroke",IF(#REF!=#REF!,IF(Q1178=Q1179,IF((J1179-J1178)&lt;0,1000+J1179-J1178-O1178,J1179-J1178-O1178),""),""),""),""),"")</f>
        <v>#REF!</v>
      </c>
    </row>
    <row r="1179" spans="2:16" x14ac:dyDescent="0.25">
      <c r="B1179" s="4"/>
      <c r="P1179" s="8" t="e">
        <f>IF(#REF!=#REF!,IF(K1179="Stroke",IF(K1180="Stroke",IF(#REF!=#REF!,IF(Q1179=Q1180,IF((J1180-J1179)&lt;0,1000+J1180-J1179-O1179,J1180-J1179-O1179),""),""),""),""),"")</f>
        <v>#REF!</v>
      </c>
    </row>
    <row r="1180" spans="2:16" x14ac:dyDescent="0.25">
      <c r="B1180" s="4"/>
      <c r="P1180" s="8" t="e">
        <f>IF(#REF!=#REF!,IF(K1180="Stroke",IF(K1181="Stroke",IF(#REF!=#REF!,IF(Q1180=Q1181,IF((J1181-J1180)&lt;0,1000+J1181-J1180-O1180,J1181-J1180-O1180),""),""),""),""),"")</f>
        <v>#REF!</v>
      </c>
    </row>
    <row r="1181" spans="2:16" x14ac:dyDescent="0.25">
      <c r="B1181" s="4"/>
      <c r="P1181" s="8" t="e">
        <f>IF(#REF!=#REF!,IF(K1181="Stroke",IF(K1182="Stroke",IF(#REF!=#REF!,IF(Q1181=Q1182,IF((J1182-J1181)&lt;0,1000+J1182-J1181-O1181,J1182-J1181-O1181),""),""),""),""),"")</f>
        <v>#REF!</v>
      </c>
    </row>
    <row r="1182" spans="2:16" x14ac:dyDescent="0.25">
      <c r="B1182" s="4"/>
      <c r="P1182" s="8" t="e">
        <f>IF(#REF!=#REF!,IF(K1182="Stroke",IF(K1183="Stroke",IF(#REF!=#REF!,IF(Q1182=Q1183,IF((J1183-J1182)&lt;0,1000+J1183-J1182-O1182,J1183-J1182-O1182),""),""),""),""),"")</f>
        <v>#REF!</v>
      </c>
    </row>
    <row r="1183" spans="2:16" x14ac:dyDescent="0.25">
      <c r="B1183" s="4"/>
      <c r="P1183" s="8" t="e">
        <f>IF(#REF!=#REF!,IF(K1183="Stroke",IF(K1184="Stroke",IF(#REF!=#REF!,IF(Q1183=Q1184,IF((J1184-J1183)&lt;0,1000+J1184-J1183-O1183,J1184-J1183-O1183),""),""),""),""),"")</f>
        <v>#REF!</v>
      </c>
    </row>
    <row r="1184" spans="2:16" x14ac:dyDescent="0.25">
      <c r="B1184" s="4"/>
      <c r="P1184" s="8" t="e">
        <f>IF(#REF!=#REF!,IF(K1184="Stroke",IF(K1185="Stroke",IF(#REF!=#REF!,IF(Q1184=Q1185,IF((J1185-J1184)&lt;0,1000+J1185-J1184-O1184,J1185-J1184-O1184),""),""),""),""),"")</f>
        <v>#REF!</v>
      </c>
    </row>
    <row r="1185" spans="2:16" x14ac:dyDescent="0.25">
      <c r="B1185" s="4"/>
      <c r="P1185" s="8" t="e">
        <f>IF(#REF!=#REF!,IF(K1185="Stroke",IF(K1186="Stroke",IF(#REF!=#REF!,IF(Q1185=Q1186,IF((J1186-J1185)&lt;0,1000+J1186-J1185-O1185,J1186-J1185-O1185),""),""),""),""),"")</f>
        <v>#REF!</v>
      </c>
    </row>
    <row r="1186" spans="2:16" x14ac:dyDescent="0.25">
      <c r="B1186" s="4"/>
      <c r="P1186" s="8" t="e">
        <f>IF(#REF!=#REF!,IF(K1186="Stroke",IF(K1187="Stroke",IF(#REF!=#REF!,IF(Q1186=Q1187,IF((J1187-J1186)&lt;0,1000+J1187-J1186-O1186,J1187-J1186-O1186),""),""),""),""),"")</f>
        <v>#REF!</v>
      </c>
    </row>
    <row r="1187" spans="2:16" x14ac:dyDescent="0.25">
      <c r="B1187" s="4"/>
      <c r="P1187" s="8" t="e">
        <f>IF(#REF!=#REF!,IF(K1187="Stroke",IF(K1188="Stroke",IF(#REF!=#REF!,IF(Q1187=Q1188,IF((J1188-J1187)&lt;0,1000+J1188-J1187-O1187,J1188-J1187-O1187),""),""),""),""),"")</f>
        <v>#REF!</v>
      </c>
    </row>
    <row r="1188" spans="2:16" x14ac:dyDescent="0.25">
      <c r="B1188" s="4"/>
      <c r="P1188" s="8" t="e">
        <f>IF(#REF!=#REF!,IF(K1188="Stroke",IF(K1189="Stroke",IF(#REF!=#REF!,IF(Q1188=Q1189,IF((J1189-J1188)&lt;0,1000+J1189-J1188-O1188,J1189-J1188-O1188),""),""),""),""),"")</f>
        <v>#REF!</v>
      </c>
    </row>
    <row r="1189" spans="2:16" x14ac:dyDescent="0.25">
      <c r="B1189" s="4"/>
      <c r="P1189" s="8" t="e">
        <f>IF(#REF!=#REF!,IF(K1189="Stroke",IF(K1190="Stroke",IF(#REF!=#REF!,IF(Q1189=Q1190,IF((J1190-J1189)&lt;0,1000+J1190-J1189-O1189,J1190-J1189-O1189),""),""),""),""),"")</f>
        <v>#REF!</v>
      </c>
    </row>
    <row r="1190" spans="2:16" x14ac:dyDescent="0.25">
      <c r="B1190" s="4"/>
      <c r="P1190" s="8" t="e">
        <f>IF(#REF!=#REF!,IF(K1190="Stroke",IF(K1191="Stroke",IF(#REF!=#REF!,IF(Q1190=Q1191,IF((J1191-J1190)&lt;0,1000+J1191-J1190-O1190,J1191-J1190-O1190),""),""),""),""),"")</f>
        <v>#REF!</v>
      </c>
    </row>
    <row r="1191" spans="2:16" x14ac:dyDescent="0.25">
      <c r="B1191" s="4"/>
      <c r="P1191" s="8" t="e">
        <f>IF(#REF!=#REF!,IF(K1191="Stroke",IF(K1192="Stroke",IF(#REF!=#REF!,IF(Q1191=Q1192,IF((J1192-J1191)&lt;0,1000+J1192-J1191-O1191,J1192-J1191-O1191),""),""),""),""),"")</f>
        <v>#REF!</v>
      </c>
    </row>
    <row r="1192" spans="2:16" x14ac:dyDescent="0.25">
      <c r="B1192" s="4"/>
      <c r="P1192" s="8" t="e">
        <f>IF(#REF!=#REF!,IF(K1192="Stroke",IF(K1193="Stroke",IF(#REF!=#REF!,IF(Q1192=Q1193,IF((J1193-J1192)&lt;0,1000+J1193-J1192-O1192,J1193-J1192-O1192),""),""),""),""),"")</f>
        <v>#REF!</v>
      </c>
    </row>
    <row r="1193" spans="2:16" x14ac:dyDescent="0.25">
      <c r="B1193" s="4"/>
      <c r="P1193" s="8" t="e">
        <f>IF(#REF!=#REF!,IF(K1193="Stroke",IF(K1194="Stroke",IF(#REF!=#REF!,IF(Q1193=Q1194,IF((J1194-J1193)&lt;0,1000+J1194-J1193-O1193,J1194-J1193-O1193),""),""),""),""),"")</f>
        <v>#REF!</v>
      </c>
    </row>
    <row r="1194" spans="2:16" x14ac:dyDescent="0.25">
      <c r="B1194" s="4"/>
      <c r="P1194" s="8" t="e">
        <f>IF(#REF!=#REF!,IF(K1194="Stroke",IF(K1195="Stroke",IF(#REF!=#REF!,IF(Q1194=Q1195,IF((J1195-J1194)&lt;0,1000+J1195-J1194-O1194,J1195-J1194-O1194),""),""),""),""),"")</f>
        <v>#REF!</v>
      </c>
    </row>
    <row r="1195" spans="2:16" x14ac:dyDescent="0.25">
      <c r="B1195" s="4"/>
      <c r="P1195" s="8" t="e">
        <f>IF(#REF!=#REF!,IF(K1195="Stroke",IF(K1196="Stroke",IF(#REF!=#REF!,IF(Q1195=Q1196,IF((J1196-J1195)&lt;0,1000+J1196-J1195-O1195,J1196-J1195-O1195),""),""),""),""),"")</f>
        <v>#REF!</v>
      </c>
    </row>
    <row r="1196" spans="2:16" x14ac:dyDescent="0.25">
      <c r="B1196" s="4"/>
      <c r="P1196" s="8" t="e">
        <f>IF(#REF!=#REF!,IF(K1196="Stroke",IF(K1197="Stroke",IF(#REF!=#REF!,IF(Q1196=Q1197,IF((J1197-J1196)&lt;0,1000+J1197-J1196-O1196,J1197-J1196-O1196),""),""),""),""),"")</f>
        <v>#REF!</v>
      </c>
    </row>
    <row r="1197" spans="2:16" x14ac:dyDescent="0.25">
      <c r="B1197" s="4"/>
      <c r="P1197" s="8" t="e">
        <f>IF(#REF!=#REF!,IF(K1197="Stroke",IF(K1198="Stroke",IF(#REF!=#REF!,IF(Q1197=Q1198,IF((J1198-J1197)&lt;0,1000+J1198-J1197-O1197,J1198-J1197-O1197),""),""),""),""),"")</f>
        <v>#REF!</v>
      </c>
    </row>
    <row r="1198" spans="2:16" x14ac:dyDescent="0.25">
      <c r="B1198" s="4"/>
      <c r="P1198" s="8" t="e">
        <f>IF(#REF!=#REF!,IF(K1198="Stroke",IF(K1199="Stroke",IF(#REF!=#REF!,IF(Q1198=Q1199,IF((J1199-J1198)&lt;0,1000+J1199-J1198-O1198,J1199-J1198-O1198),""),""),""),""),"")</f>
        <v>#REF!</v>
      </c>
    </row>
    <row r="1199" spans="2:16" x14ac:dyDescent="0.25">
      <c r="B1199" s="4"/>
      <c r="P1199" s="8" t="e">
        <f>IF(#REF!=#REF!,IF(K1199="Stroke",IF(K1200="Stroke",IF(#REF!=#REF!,IF(Q1199=Q1200,IF((J1200-J1199)&lt;0,1000+J1200-J1199-O1199,J1200-J1199-O1199),""),""),""),""),"")</f>
        <v>#REF!</v>
      </c>
    </row>
    <row r="1200" spans="2:16" x14ac:dyDescent="0.25">
      <c r="B1200" s="4"/>
      <c r="P1200" s="8" t="e">
        <f>IF(#REF!=#REF!,IF(K1200="Stroke",IF(K1201="Stroke",IF(#REF!=#REF!,IF(Q1200=Q1201,IF((J1201-J1200)&lt;0,1000+J1201-J1200-O1200,J1201-J1200-O1200),""),""),""),""),"")</f>
        <v>#REF!</v>
      </c>
    </row>
    <row r="1201" spans="2:16" x14ac:dyDescent="0.25">
      <c r="B1201" s="4"/>
      <c r="P1201" s="8" t="e">
        <f>IF(#REF!=#REF!,IF(K1201="Stroke",IF(K1202="Stroke",IF(#REF!=#REF!,IF(Q1201=Q1202,IF((J1202-J1201)&lt;0,1000+J1202-J1201-O1201,J1202-J1201-O1201),""),""),""),""),"")</f>
        <v>#REF!</v>
      </c>
    </row>
    <row r="1202" spans="2:16" x14ac:dyDescent="0.25">
      <c r="B1202" s="4"/>
      <c r="P1202" s="8" t="e">
        <f>IF(#REF!=#REF!,IF(K1202="Stroke",IF(K1203="Stroke",IF(#REF!=#REF!,IF(Q1202=Q1203,IF((J1203-J1202)&lt;0,1000+J1203-J1202-O1202,J1203-J1202-O1202),""),""),""),""),"")</f>
        <v>#REF!</v>
      </c>
    </row>
    <row r="1203" spans="2:16" x14ac:dyDescent="0.25">
      <c r="B1203" s="4"/>
      <c r="P1203" s="8" t="e">
        <f>IF(#REF!=#REF!,IF(K1203="Stroke",IF(K1204="Stroke",IF(#REF!=#REF!,IF(Q1203=Q1204,IF((J1204-J1203)&lt;0,1000+J1204-J1203-O1203,J1204-J1203-O1203),""),""),""),""),"")</f>
        <v>#REF!</v>
      </c>
    </row>
    <row r="1204" spans="2:16" x14ac:dyDescent="0.25">
      <c r="B1204" s="4"/>
      <c r="P1204" s="8" t="e">
        <f>IF(#REF!=#REF!,IF(K1204="Stroke",IF(K1205="Stroke",IF(#REF!=#REF!,IF(Q1204=Q1205,IF((J1205-J1204)&lt;0,1000+J1205-J1204-O1204,J1205-J1204-O1204),""),""),""),""),"")</f>
        <v>#REF!</v>
      </c>
    </row>
    <row r="1205" spans="2:16" x14ac:dyDescent="0.25">
      <c r="B1205" s="4"/>
      <c r="P1205" s="8" t="e">
        <f>IF(#REF!=#REF!,IF(K1205="Stroke",IF(K1206="Stroke",IF(#REF!=#REF!,IF(Q1205=Q1206,IF((J1206-J1205)&lt;0,1000+J1206-J1205-O1205,J1206-J1205-O1205),""),""),""),""),"")</f>
        <v>#REF!</v>
      </c>
    </row>
    <row r="1206" spans="2:16" x14ac:dyDescent="0.25">
      <c r="B1206" s="4"/>
      <c r="P1206" s="8" t="e">
        <f>IF(#REF!=#REF!,IF(K1206="Stroke",IF(K1207="Stroke",IF(#REF!=#REF!,IF(Q1206=Q1207,IF((J1207-J1206)&lt;0,1000+J1207-J1206-O1206,J1207-J1206-O1206),""),""),""),""),"")</f>
        <v>#REF!</v>
      </c>
    </row>
    <row r="1207" spans="2:16" x14ac:dyDescent="0.25">
      <c r="B1207" s="4"/>
      <c r="P1207" s="8" t="e">
        <f>IF(#REF!=#REF!,IF(K1207="Stroke",IF(K1208="Stroke",IF(#REF!=#REF!,IF(Q1207=Q1208,IF((J1208-J1207)&lt;0,1000+J1208-J1207-O1207,J1208-J1207-O1207),""),""),""),""),"")</f>
        <v>#REF!</v>
      </c>
    </row>
    <row r="1208" spans="2:16" x14ac:dyDescent="0.25">
      <c r="B1208" s="4"/>
      <c r="P1208" s="8" t="e">
        <f>IF(#REF!=#REF!,IF(K1208="Stroke",IF(K1209="Stroke",IF(#REF!=#REF!,IF(Q1208=Q1209,IF((J1209-J1208)&lt;0,1000+J1209-J1208-O1208,J1209-J1208-O1208),""),""),""),""),"")</f>
        <v>#REF!</v>
      </c>
    </row>
    <row r="1209" spans="2:16" x14ac:dyDescent="0.25">
      <c r="B1209" s="4"/>
      <c r="P1209" s="8" t="e">
        <f>IF(#REF!=#REF!,IF(K1209="Stroke",IF(K1210="Stroke",IF(#REF!=#REF!,IF(Q1209=Q1210,IF((J1210-J1209)&lt;0,1000+J1210-J1209-O1209,J1210-J1209-O1209),""),""),""),""),"")</f>
        <v>#REF!</v>
      </c>
    </row>
    <row r="1210" spans="2:16" x14ac:dyDescent="0.25">
      <c r="B1210" s="4"/>
      <c r="P1210" s="8" t="e">
        <f>IF(#REF!=#REF!,IF(K1210="Stroke",IF(K1211="Stroke",IF(#REF!=#REF!,IF(Q1210=Q1211,IF((J1211-J1210)&lt;0,1000+J1211-J1210-O1210,J1211-J1210-O1210),""),""),""),""),"")</f>
        <v>#REF!</v>
      </c>
    </row>
    <row r="1211" spans="2:16" x14ac:dyDescent="0.25">
      <c r="B1211" s="4"/>
      <c r="P1211" s="8" t="e">
        <f>IF(#REF!=#REF!,IF(K1211="Stroke",IF(K1212="Stroke",IF(#REF!=#REF!,IF(Q1211=Q1212,IF((J1212-J1211)&lt;0,1000+J1212-J1211-O1211,J1212-J1211-O1211),""),""),""),""),"")</f>
        <v>#REF!</v>
      </c>
    </row>
    <row r="1212" spans="2:16" x14ac:dyDescent="0.25">
      <c r="B1212" s="4"/>
      <c r="P1212" s="8" t="e">
        <f>IF(#REF!=#REF!,IF(K1212="Stroke",IF(K1213="Stroke",IF(#REF!=#REF!,IF(Q1212=Q1213,IF((J1213-J1212)&lt;0,1000+J1213-J1212-O1212,J1213-J1212-O1212),""),""),""),""),"")</f>
        <v>#REF!</v>
      </c>
    </row>
    <row r="1213" spans="2:16" x14ac:dyDescent="0.25">
      <c r="B1213" s="4"/>
      <c r="P1213" s="8" t="e">
        <f>IF(#REF!=#REF!,IF(K1213="Stroke",IF(K1214="Stroke",IF(#REF!=#REF!,IF(Q1213=Q1214,IF((J1214-J1213)&lt;0,1000+J1214-J1213-O1213,J1214-J1213-O1213),""),""),""),""),"")</f>
        <v>#REF!</v>
      </c>
    </row>
    <row r="1214" spans="2:16" x14ac:dyDescent="0.25">
      <c r="B1214" s="4"/>
      <c r="P1214" s="8" t="e">
        <f>IF(#REF!=#REF!,IF(K1214="Stroke",IF(K1215="Stroke",IF(#REF!=#REF!,IF(Q1214=Q1215,IF((J1215-J1214)&lt;0,1000+J1215-J1214-O1214,J1215-J1214-O1214),""),""),""),""),"")</f>
        <v>#REF!</v>
      </c>
    </row>
    <row r="1215" spans="2:16" x14ac:dyDescent="0.25">
      <c r="B1215" s="4"/>
      <c r="P1215" s="8" t="e">
        <f>IF(#REF!=#REF!,IF(K1215="Stroke",IF(K1216="Stroke",IF(#REF!=#REF!,IF(Q1215=Q1216,IF((J1216-J1215)&lt;0,1000+J1216-J1215-O1215,J1216-J1215-O1215),""),""),""),""),"")</f>
        <v>#REF!</v>
      </c>
    </row>
    <row r="1216" spans="2:16" x14ac:dyDescent="0.25">
      <c r="B1216" s="4"/>
      <c r="P1216" s="8" t="e">
        <f>IF(#REF!=#REF!,IF(K1216="Stroke",IF(K1217="Stroke",IF(#REF!=#REF!,IF(Q1216=Q1217,IF((J1217-J1216)&lt;0,1000+J1217-J1216-O1216,J1217-J1216-O1216),""),""),""),""),"")</f>
        <v>#REF!</v>
      </c>
    </row>
    <row r="1217" spans="2:16" x14ac:dyDescent="0.25">
      <c r="B1217" s="4"/>
      <c r="P1217" s="8" t="e">
        <f>IF(#REF!=#REF!,IF(K1217="Stroke",IF(K1218="Stroke",IF(#REF!=#REF!,IF(Q1217=Q1218,IF((J1218-J1217)&lt;0,1000+J1218-J1217-O1217,J1218-J1217-O1217),""),""),""),""),"")</f>
        <v>#REF!</v>
      </c>
    </row>
    <row r="1218" spans="2:16" x14ac:dyDescent="0.25">
      <c r="B1218" s="4"/>
      <c r="P1218" s="8" t="e">
        <f>IF(#REF!=#REF!,IF(K1218="Stroke",IF(K1219="Stroke",IF(#REF!=#REF!,IF(Q1218=Q1219,IF((J1219-J1218)&lt;0,1000+J1219-J1218-O1218,J1219-J1218-O1218),""),""),""),""),"")</f>
        <v>#REF!</v>
      </c>
    </row>
    <row r="1219" spans="2:16" x14ac:dyDescent="0.25">
      <c r="B1219" s="4"/>
      <c r="P1219" s="8" t="e">
        <f>IF(#REF!=#REF!,IF(K1219="Stroke",IF(K1220="Stroke",IF(#REF!=#REF!,IF(Q1219=Q1220,IF((J1220-J1219)&lt;0,1000+J1220-J1219-O1219,J1220-J1219-O1219),""),""),""),""),"")</f>
        <v>#REF!</v>
      </c>
    </row>
    <row r="1220" spans="2:16" x14ac:dyDescent="0.25">
      <c r="B1220" s="4"/>
      <c r="P1220" s="8" t="e">
        <f>IF(#REF!=#REF!,IF(K1220="Stroke",IF(K1221="Stroke",IF(#REF!=#REF!,IF(Q1220=Q1221,IF((J1221-J1220)&lt;0,1000+J1221-J1220-O1220,J1221-J1220-O1220),""),""),""),""),"")</f>
        <v>#REF!</v>
      </c>
    </row>
    <row r="1221" spans="2:16" x14ac:dyDescent="0.25">
      <c r="B1221" s="4"/>
      <c r="P1221" s="8" t="e">
        <f>IF(#REF!=#REF!,IF(K1221="Stroke",IF(K1222="Stroke",IF(#REF!=#REF!,IF(Q1221=Q1222,IF((J1222-J1221)&lt;0,1000+J1222-J1221-O1221,J1222-J1221-O1221),""),""),""),""),"")</f>
        <v>#REF!</v>
      </c>
    </row>
    <row r="1222" spans="2:16" x14ac:dyDescent="0.25">
      <c r="B1222" s="4"/>
      <c r="P1222" s="8" t="e">
        <f>IF(#REF!=#REF!,IF(K1222="Stroke",IF(K1223="Stroke",IF(#REF!=#REF!,IF(Q1222=Q1223,IF((J1223-J1222)&lt;0,1000+J1223-J1222-O1222,J1223-J1222-O1222),""),""),""),""),"")</f>
        <v>#REF!</v>
      </c>
    </row>
    <row r="1223" spans="2:16" x14ac:dyDescent="0.25">
      <c r="B1223" s="4"/>
      <c r="P1223" s="8" t="e">
        <f>IF(#REF!=#REF!,IF(K1223="Stroke",IF(K1224="Stroke",IF(#REF!=#REF!,IF(Q1223=Q1224,IF((J1224-J1223)&lt;0,1000+J1224-J1223-O1223,J1224-J1223-O1223),""),""),""),""),"")</f>
        <v>#REF!</v>
      </c>
    </row>
    <row r="1224" spans="2:16" x14ac:dyDescent="0.25">
      <c r="B1224" s="4"/>
      <c r="P1224" s="8" t="e">
        <f>IF(#REF!=#REF!,IF(K1224="Stroke",IF(K1225="Stroke",IF(#REF!=#REF!,IF(Q1224=Q1225,IF((J1225-J1224)&lt;0,1000+J1225-J1224-O1224,J1225-J1224-O1224),""),""),""),""),"")</f>
        <v>#REF!</v>
      </c>
    </row>
    <row r="1225" spans="2:16" x14ac:dyDescent="0.25">
      <c r="B1225" s="4"/>
      <c r="P1225" s="8" t="e">
        <f>IF(#REF!=#REF!,IF(K1225="Stroke",IF(K1226="Stroke",IF(#REF!=#REF!,IF(Q1225=Q1226,IF((J1226-J1225)&lt;0,1000+J1226-J1225-O1225,J1226-J1225-O1225),""),""),""),""),"")</f>
        <v>#REF!</v>
      </c>
    </row>
    <row r="1226" spans="2:16" x14ac:dyDescent="0.25">
      <c r="B1226" s="4"/>
      <c r="P1226" s="8" t="e">
        <f>IF(#REF!=#REF!,IF(K1226="Stroke",IF(K1227="Stroke",IF(#REF!=#REF!,IF(Q1226=Q1227,IF((J1227-J1226)&lt;0,1000+J1227-J1226-O1226,J1227-J1226-O1226),""),""),""),""),"")</f>
        <v>#REF!</v>
      </c>
    </row>
    <row r="1227" spans="2:16" x14ac:dyDescent="0.25">
      <c r="B1227" s="4"/>
      <c r="P1227" s="8" t="e">
        <f>IF(#REF!=#REF!,IF(K1227="Stroke",IF(K1228="Stroke",IF(#REF!=#REF!,IF(Q1227=Q1228,IF((J1228-J1227)&lt;0,1000+J1228-J1227-O1227,J1228-J1227-O1227),""),""),""),""),"")</f>
        <v>#REF!</v>
      </c>
    </row>
    <row r="1228" spans="2:16" x14ac:dyDescent="0.25">
      <c r="B1228" s="4"/>
      <c r="P1228" s="8" t="e">
        <f>IF(#REF!=#REF!,IF(K1228="Stroke",IF(K1229="Stroke",IF(#REF!=#REF!,IF(Q1228=Q1229,IF((J1229-J1228)&lt;0,1000+J1229-J1228-O1228,J1229-J1228-O1228),""),""),""),""),"")</f>
        <v>#REF!</v>
      </c>
    </row>
    <row r="1229" spans="2:16" x14ac:dyDescent="0.25">
      <c r="B1229" s="4"/>
      <c r="P1229" s="8" t="e">
        <f>IF(#REF!=#REF!,IF(K1229="Stroke",IF(K1230="Stroke",IF(#REF!=#REF!,IF(Q1229=Q1230,IF((J1230-J1229)&lt;0,1000+J1230-J1229-O1229,J1230-J1229-O1229),""),""),""),""),"")</f>
        <v>#REF!</v>
      </c>
    </row>
    <row r="1230" spans="2:16" x14ac:dyDescent="0.25">
      <c r="B1230" s="4"/>
      <c r="P1230" s="8" t="e">
        <f>IF(#REF!=#REF!,IF(K1230="Stroke",IF(K1231="Stroke",IF(#REF!=#REF!,IF(Q1230=Q1231,IF((J1231-J1230)&lt;0,1000+J1231-J1230-O1230,J1231-J1230-O1230),""),""),""),""),"")</f>
        <v>#REF!</v>
      </c>
    </row>
    <row r="1231" spans="2:16" x14ac:dyDescent="0.25">
      <c r="B1231" s="4"/>
      <c r="P1231" s="8" t="e">
        <f>IF(#REF!=#REF!,IF(K1231="Stroke",IF(K1232="Stroke",IF(#REF!=#REF!,IF(Q1231=Q1232,IF((J1232-J1231)&lt;0,1000+J1232-J1231-O1231,J1232-J1231-O1231),""),""),""),""),"")</f>
        <v>#REF!</v>
      </c>
    </row>
    <row r="1232" spans="2:16" x14ac:dyDescent="0.25">
      <c r="B1232" s="4"/>
      <c r="P1232" s="8" t="e">
        <f>IF(#REF!=#REF!,IF(K1232="Stroke",IF(K1233="Stroke",IF(#REF!=#REF!,IF(Q1232=Q1233,IF((J1233-J1232)&lt;0,1000+J1233-J1232-O1232,J1233-J1232-O1232),""),""),""),""),"")</f>
        <v>#REF!</v>
      </c>
    </row>
    <row r="1233" spans="2:16" x14ac:dyDescent="0.25">
      <c r="B1233" s="4"/>
      <c r="P1233" s="8" t="e">
        <f>IF(#REF!=#REF!,IF(K1233="Stroke",IF(K1234="Stroke",IF(#REF!=#REF!,IF(Q1233=Q1234,IF((J1234-J1233)&lt;0,1000+J1234-J1233-O1233,J1234-J1233-O1233),""),""),""),""),"")</f>
        <v>#REF!</v>
      </c>
    </row>
    <row r="1234" spans="2:16" x14ac:dyDescent="0.25">
      <c r="B1234" s="4"/>
      <c r="P1234" s="8" t="e">
        <f>IF(#REF!=#REF!,IF(K1234="Stroke",IF(K1235="Stroke",IF(#REF!=#REF!,IF(Q1234=Q1235,IF((J1235-J1234)&lt;0,1000+J1235-J1234-O1234,J1235-J1234-O1234),""),""),""),""),"")</f>
        <v>#REF!</v>
      </c>
    </row>
    <row r="1235" spans="2:16" x14ac:dyDescent="0.25">
      <c r="B1235" s="4"/>
      <c r="P1235" s="8" t="e">
        <f>IF(#REF!=#REF!,IF(K1235="Stroke",IF(K1236="Stroke",IF(#REF!=#REF!,IF(Q1235=Q1236,IF((J1236-J1235)&lt;0,1000+J1236-J1235-O1235,J1236-J1235-O1235),""),""),""),""),"")</f>
        <v>#REF!</v>
      </c>
    </row>
    <row r="1236" spans="2:16" x14ac:dyDescent="0.25">
      <c r="B1236" s="4"/>
      <c r="P1236" s="8" t="e">
        <f>IF(#REF!=#REF!,IF(K1236="Stroke",IF(K1237="Stroke",IF(#REF!=#REF!,IF(Q1236=Q1237,IF((J1237-J1236)&lt;0,1000+J1237-J1236-O1236,J1237-J1236-O1236),""),""),""),""),"")</f>
        <v>#REF!</v>
      </c>
    </row>
    <row r="1237" spans="2:16" x14ac:dyDescent="0.25">
      <c r="B1237" s="4"/>
      <c r="P1237" s="8" t="e">
        <f>IF(#REF!=#REF!,IF(K1237="Stroke",IF(K1238="Stroke",IF(#REF!=#REF!,IF(Q1237=Q1238,IF((J1238-J1237)&lt;0,1000+J1238-J1237-O1237,J1238-J1237-O1237),""),""),""),""),"")</f>
        <v>#REF!</v>
      </c>
    </row>
    <row r="1238" spans="2:16" x14ac:dyDescent="0.25">
      <c r="B1238" s="4"/>
      <c r="P1238" s="8" t="e">
        <f>IF(#REF!=#REF!,IF(K1238="Stroke",IF(K1239="Stroke",IF(#REF!=#REF!,IF(Q1238=Q1239,IF((J1239-J1238)&lt;0,1000+J1239-J1238-O1238,J1239-J1238-O1238),""),""),""),""),"")</f>
        <v>#REF!</v>
      </c>
    </row>
    <row r="1239" spans="2:16" x14ac:dyDescent="0.25">
      <c r="B1239" s="4"/>
      <c r="P1239" s="8" t="e">
        <f>IF(#REF!=#REF!,IF(K1239="Stroke",IF(K1240="Stroke",IF(#REF!=#REF!,IF(Q1239=Q1240,IF((J1240-J1239)&lt;0,1000+J1240-J1239-O1239,J1240-J1239-O1239),""),""),""),""),"")</f>
        <v>#REF!</v>
      </c>
    </row>
    <row r="1240" spans="2:16" x14ac:dyDescent="0.25">
      <c r="B1240" s="4"/>
      <c r="P1240" s="8" t="e">
        <f>IF(#REF!=#REF!,IF(K1240="Stroke",IF(K1241="Stroke",IF(#REF!=#REF!,IF(Q1240=Q1241,IF((J1241-J1240)&lt;0,1000+J1241-J1240-O1240,J1241-J1240-O1240),""),""),""),""),"")</f>
        <v>#REF!</v>
      </c>
    </row>
    <row r="1241" spans="2:16" x14ac:dyDescent="0.25">
      <c r="B1241" s="4"/>
      <c r="P1241" s="8" t="e">
        <f>IF(#REF!=#REF!,IF(K1241="Stroke",IF(K1242="Stroke",IF(#REF!=#REF!,IF(Q1241=Q1242,IF((J1242-J1241)&lt;0,1000+J1242-J1241-O1241,J1242-J1241-O1241),""),""),""),""),"")</f>
        <v>#REF!</v>
      </c>
    </row>
    <row r="1242" spans="2:16" x14ac:dyDescent="0.25">
      <c r="B1242" s="4"/>
      <c r="P1242" s="8" t="e">
        <f>IF(#REF!=#REF!,IF(K1242="Stroke",IF(K1243="Stroke",IF(#REF!=#REF!,IF(Q1242=Q1243,IF((J1243-J1242)&lt;0,1000+J1243-J1242-O1242,J1243-J1242-O1242),""),""),""),""),"")</f>
        <v>#REF!</v>
      </c>
    </row>
    <row r="1243" spans="2:16" x14ac:dyDescent="0.25">
      <c r="B1243" s="4"/>
      <c r="P1243" s="8" t="e">
        <f>IF(#REF!=#REF!,IF(K1243="Stroke",IF(K1244="Stroke",IF(#REF!=#REF!,IF(Q1243=Q1244,IF((J1244-J1243)&lt;0,1000+J1244-J1243-O1243,J1244-J1243-O1243),""),""),""),""),"")</f>
        <v>#REF!</v>
      </c>
    </row>
    <row r="1244" spans="2:16" x14ac:dyDescent="0.25">
      <c r="B1244" s="4"/>
      <c r="P1244" s="8" t="e">
        <f>IF(#REF!=#REF!,IF(K1244="Stroke",IF(K1245="Stroke",IF(#REF!=#REF!,IF(Q1244=Q1245,IF((J1245-J1244)&lt;0,1000+J1245-J1244-O1244,J1245-J1244-O1244),""),""),""),""),"")</f>
        <v>#REF!</v>
      </c>
    </row>
    <row r="1245" spans="2:16" x14ac:dyDescent="0.25">
      <c r="B1245" s="4"/>
      <c r="P1245" s="8" t="e">
        <f>IF(#REF!=#REF!,IF(K1245="Stroke",IF(K1246="Stroke",IF(#REF!=#REF!,IF(Q1245=Q1246,IF((J1246-J1245)&lt;0,1000+J1246-J1245-O1245,J1246-J1245-O1245),""),""),""),""),"")</f>
        <v>#REF!</v>
      </c>
    </row>
    <row r="1246" spans="2:16" x14ac:dyDescent="0.25">
      <c r="B1246" s="4"/>
      <c r="P1246" s="8" t="e">
        <f>IF(#REF!=#REF!,IF(K1246="Stroke",IF(K1247="Stroke",IF(#REF!=#REF!,IF(Q1246=Q1247,IF((J1247-J1246)&lt;0,1000+J1247-J1246-O1246,J1247-J1246-O1246),""),""),""),""),"")</f>
        <v>#REF!</v>
      </c>
    </row>
    <row r="1247" spans="2:16" x14ac:dyDescent="0.25">
      <c r="B1247" s="4"/>
      <c r="P1247" s="8" t="e">
        <f>IF(#REF!=#REF!,IF(K1247="Stroke",IF(K1248="Stroke",IF(#REF!=#REF!,IF(Q1247=Q1248,IF((J1248-J1247)&lt;0,1000+J1248-J1247-O1247,J1248-J1247-O1247),""),""),""),""),"")</f>
        <v>#REF!</v>
      </c>
    </row>
    <row r="1248" spans="2:16" x14ac:dyDescent="0.25">
      <c r="B1248" s="4"/>
      <c r="P1248" s="8" t="e">
        <f>IF(#REF!=#REF!,IF(K1248="Stroke",IF(K1249="Stroke",IF(#REF!=#REF!,IF(Q1248=Q1249,IF((J1249-J1248)&lt;0,1000+J1249-J1248-O1248,J1249-J1248-O1248),""),""),""),""),"")</f>
        <v>#REF!</v>
      </c>
    </row>
    <row r="1249" spans="2:16" x14ac:dyDescent="0.25">
      <c r="B1249" s="4"/>
      <c r="P1249" s="8" t="e">
        <f>IF(#REF!=#REF!,IF(K1249="Stroke",IF(K1250="Stroke",IF(#REF!=#REF!,IF(Q1249=Q1250,IF((J1250-J1249)&lt;0,1000+J1250-J1249-O1249,J1250-J1249-O1249),""),""),""),""),"")</f>
        <v>#REF!</v>
      </c>
    </row>
    <row r="1250" spans="2:16" x14ac:dyDescent="0.25">
      <c r="B1250" s="4"/>
      <c r="P1250" s="8" t="e">
        <f>IF(#REF!=#REF!,IF(K1250="Stroke",IF(K1251="Stroke",IF(#REF!=#REF!,IF(Q1250=Q1251,IF((J1251-J1250)&lt;0,1000+J1251-J1250-O1250,J1251-J1250-O1250),""),""),""),""),"")</f>
        <v>#REF!</v>
      </c>
    </row>
    <row r="1251" spans="2:16" x14ac:dyDescent="0.25">
      <c r="B1251" s="4"/>
      <c r="P1251" s="8" t="e">
        <f>IF(#REF!=#REF!,IF(K1251="Stroke",IF(K1252="Stroke",IF(#REF!=#REF!,IF(Q1251=Q1252,IF((J1252-J1251)&lt;0,1000+J1252-J1251-O1251,J1252-J1251-O1251),""),""),""),""),"")</f>
        <v>#REF!</v>
      </c>
    </row>
    <row r="1252" spans="2:16" x14ac:dyDescent="0.25">
      <c r="B1252" s="4"/>
      <c r="P1252" s="8" t="e">
        <f>IF(#REF!=#REF!,IF(K1252="Stroke",IF(K1253="Stroke",IF(#REF!=#REF!,IF(Q1252=Q1253,IF((J1253-J1252)&lt;0,1000+J1253-J1252-O1252,J1253-J1252-O1252),""),""),""),""),"")</f>
        <v>#REF!</v>
      </c>
    </row>
    <row r="1253" spans="2:16" x14ac:dyDescent="0.25">
      <c r="B1253" s="4"/>
      <c r="P1253" s="8" t="e">
        <f>IF(#REF!=#REF!,IF(K1253="Stroke",IF(K1254="Stroke",IF(#REF!=#REF!,IF(Q1253=Q1254,IF((J1254-J1253)&lt;0,1000+J1254-J1253-O1253,J1254-J1253-O1253),""),""),""),""),"")</f>
        <v>#REF!</v>
      </c>
    </row>
    <row r="1254" spans="2:16" x14ac:dyDescent="0.25">
      <c r="B1254" s="4"/>
      <c r="P1254" s="8" t="e">
        <f>IF(#REF!=#REF!,IF(K1254="Stroke",IF(K1255="Stroke",IF(#REF!=#REF!,IF(Q1254=Q1255,IF((J1255-J1254)&lt;0,1000+J1255-J1254-O1254,J1255-J1254-O1254),""),""),""),""),"")</f>
        <v>#REF!</v>
      </c>
    </row>
    <row r="1255" spans="2:16" x14ac:dyDescent="0.25">
      <c r="B1255" s="4"/>
      <c r="P1255" s="8" t="e">
        <f>IF(#REF!=#REF!,IF(K1255="Stroke",IF(K1256="Stroke",IF(#REF!=#REF!,IF(Q1255=Q1256,IF((J1256-J1255)&lt;0,1000+J1256-J1255-O1255,J1256-J1255-O1255),""),""),""),""),"")</f>
        <v>#REF!</v>
      </c>
    </row>
    <row r="1256" spans="2:16" x14ac:dyDescent="0.25">
      <c r="B1256" s="4"/>
      <c r="P1256" s="8" t="e">
        <f>IF(#REF!=#REF!,IF(K1256="Stroke",IF(K1257="Stroke",IF(#REF!=#REF!,IF(Q1256=Q1257,IF((J1257-J1256)&lt;0,1000+J1257-J1256-O1256,J1257-J1256-O1256),""),""),""),""),"")</f>
        <v>#REF!</v>
      </c>
    </row>
    <row r="1257" spans="2:16" x14ac:dyDescent="0.25">
      <c r="B1257" s="4"/>
      <c r="P1257" s="8" t="e">
        <f>IF(#REF!=#REF!,IF(K1257="Stroke",IF(K1258="Stroke",IF(#REF!=#REF!,IF(Q1257=Q1258,IF((J1258-J1257)&lt;0,1000+J1258-J1257-O1257,J1258-J1257-O1257),""),""),""),""),"")</f>
        <v>#REF!</v>
      </c>
    </row>
    <row r="1258" spans="2:16" x14ac:dyDescent="0.25">
      <c r="B1258" s="4"/>
      <c r="P1258" s="8" t="e">
        <f>IF(#REF!=#REF!,IF(K1258="Stroke",IF(K1259="Stroke",IF(#REF!=#REF!,IF(Q1258=Q1259,IF((J1259-J1258)&lt;0,1000+J1259-J1258-O1258,J1259-J1258-O1258),""),""),""),""),"")</f>
        <v>#REF!</v>
      </c>
    </row>
    <row r="1259" spans="2:16" x14ac:dyDescent="0.25">
      <c r="B1259" s="4"/>
      <c r="P1259" s="8" t="e">
        <f>IF(#REF!=#REF!,IF(K1259="Stroke",IF(K1260="Stroke",IF(#REF!=#REF!,IF(Q1259=Q1260,IF((J1260-J1259)&lt;0,1000+J1260-J1259-O1259,J1260-J1259-O1259),""),""),""),""),"")</f>
        <v>#REF!</v>
      </c>
    </row>
    <row r="1260" spans="2:16" x14ac:dyDescent="0.25">
      <c r="B1260" s="4"/>
      <c r="P1260" s="8" t="e">
        <f>IF(#REF!=#REF!,IF(K1260="Stroke",IF(K1261="Stroke",IF(#REF!=#REF!,IF(Q1260=Q1261,IF((J1261-J1260)&lt;0,1000+J1261-J1260-O1260,J1261-J1260-O1260),""),""),""),""),"")</f>
        <v>#REF!</v>
      </c>
    </row>
    <row r="1261" spans="2:16" x14ac:dyDescent="0.25">
      <c r="B1261" s="4"/>
      <c r="P1261" s="8" t="e">
        <f>IF(#REF!=#REF!,IF(K1261="Stroke",IF(K1262="Stroke",IF(#REF!=#REF!,IF(Q1261=Q1262,IF((J1262-J1261)&lt;0,1000+J1262-J1261-O1261,J1262-J1261-O1261),""),""),""),""),"")</f>
        <v>#REF!</v>
      </c>
    </row>
    <row r="1262" spans="2:16" x14ac:dyDescent="0.25">
      <c r="B1262" s="4"/>
      <c r="P1262" s="8" t="e">
        <f>IF(#REF!=#REF!,IF(K1262="Stroke",IF(K1263="Stroke",IF(#REF!=#REF!,IF(Q1262=Q1263,IF((J1263-J1262)&lt;0,1000+J1263-J1262-O1262,J1263-J1262-O1262),""),""),""),""),"")</f>
        <v>#REF!</v>
      </c>
    </row>
    <row r="1263" spans="2:16" x14ac:dyDescent="0.25">
      <c r="B1263" s="4"/>
      <c r="P1263" s="8" t="e">
        <f>IF(#REF!=#REF!,IF(K1263="Stroke",IF(K1264="Stroke",IF(#REF!=#REF!,IF(Q1263=Q1264,IF((J1264-J1263)&lt;0,1000+J1264-J1263-O1263,J1264-J1263-O1263),""),""),""),""),"")</f>
        <v>#REF!</v>
      </c>
    </row>
    <row r="1264" spans="2:16" x14ac:dyDescent="0.25">
      <c r="B1264" s="4"/>
      <c r="P1264" s="8" t="e">
        <f>IF(#REF!=#REF!,IF(K1264="Stroke",IF(K1265="Stroke",IF(#REF!=#REF!,IF(Q1264=Q1265,IF((J1265-J1264)&lt;0,1000+J1265-J1264-O1264,J1265-J1264-O1264),""),""),""),""),"")</f>
        <v>#REF!</v>
      </c>
    </row>
    <row r="1265" spans="2:16" x14ac:dyDescent="0.25">
      <c r="B1265" s="4"/>
      <c r="P1265" s="8" t="e">
        <f>IF(#REF!=#REF!,IF(K1265="Stroke",IF(K1266="Stroke",IF(#REF!=#REF!,IF(Q1265=Q1266,IF((J1266-J1265)&lt;0,1000+J1266-J1265-O1265,J1266-J1265-O1265),""),""),""),""),"")</f>
        <v>#REF!</v>
      </c>
    </row>
    <row r="1266" spans="2:16" x14ac:dyDescent="0.25">
      <c r="B1266" s="4"/>
      <c r="P1266" s="8" t="e">
        <f>IF(#REF!=#REF!,IF(K1266="Stroke",IF(K1267="Stroke",IF(#REF!=#REF!,IF(Q1266=Q1267,IF((J1267-J1266)&lt;0,1000+J1267-J1266-O1266,J1267-J1266-O1266),""),""),""),""),"")</f>
        <v>#REF!</v>
      </c>
    </row>
    <row r="1267" spans="2:16" x14ac:dyDescent="0.25">
      <c r="B1267" s="4"/>
      <c r="P1267" s="8" t="e">
        <f>IF(#REF!=#REF!,IF(K1267="Stroke",IF(K1268="Stroke",IF(#REF!=#REF!,IF(Q1267=Q1268,IF((J1268-J1267)&lt;0,1000+J1268-J1267-O1267,J1268-J1267-O1267),""),""),""),""),"")</f>
        <v>#REF!</v>
      </c>
    </row>
    <row r="1268" spans="2:16" x14ac:dyDescent="0.25">
      <c r="B1268" s="4"/>
      <c r="P1268" s="8" t="e">
        <f>IF(#REF!=#REF!,IF(K1268="Stroke",IF(K1269="Stroke",IF(#REF!=#REF!,IF(Q1268=Q1269,IF((J1269-J1268)&lt;0,1000+J1269-J1268-O1268,J1269-J1268-O1268),""),""),""),""),"")</f>
        <v>#REF!</v>
      </c>
    </row>
    <row r="1269" spans="2:16" x14ac:dyDescent="0.25">
      <c r="B1269" s="4"/>
      <c r="P1269" s="8" t="e">
        <f>IF(#REF!=#REF!,IF(K1269="Stroke",IF(K1270="Stroke",IF(#REF!=#REF!,IF(Q1269=Q1270,IF((J1270-J1269)&lt;0,1000+J1270-J1269-O1269,J1270-J1269-O1269),""),""),""),""),"")</f>
        <v>#REF!</v>
      </c>
    </row>
    <row r="1270" spans="2:16" x14ac:dyDescent="0.25">
      <c r="B1270" s="4"/>
      <c r="P1270" s="8" t="e">
        <f>IF(#REF!=#REF!,IF(K1270="Stroke",IF(K1271="Stroke",IF(#REF!=#REF!,IF(Q1270=Q1271,IF((J1271-J1270)&lt;0,1000+J1271-J1270-O1270,J1271-J1270-O1270),""),""),""),""),"")</f>
        <v>#REF!</v>
      </c>
    </row>
    <row r="1271" spans="2:16" x14ac:dyDescent="0.25">
      <c r="B1271" s="4"/>
      <c r="P1271" s="8" t="e">
        <f>IF(#REF!=#REF!,IF(K1271="Stroke",IF(K1272="Stroke",IF(#REF!=#REF!,IF(Q1271=Q1272,IF((J1272-J1271)&lt;0,1000+J1272-J1271-O1271,J1272-J1271-O1271),""),""),""),""),"")</f>
        <v>#REF!</v>
      </c>
    </row>
    <row r="1272" spans="2:16" x14ac:dyDescent="0.25">
      <c r="B1272" s="4"/>
      <c r="P1272" s="8" t="e">
        <f>IF(#REF!=#REF!,IF(K1272="Stroke",IF(K1273="Stroke",IF(#REF!=#REF!,IF(Q1272=Q1273,IF((J1273-J1272)&lt;0,1000+J1273-J1272-O1272,J1273-J1272-O1272),""),""),""),""),"")</f>
        <v>#REF!</v>
      </c>
    </row>
    <row r="1273" spans="2:16" x14ac:dyDescent="0.25">
      <c r="B1273" s="4"/>
      <c r="P1273" s="8" t="e">
        <f>IF(#REF!=#REF!,IF(K1273="Stroke",IF(K1274="Stroke",IF(#REF!=#REF!,IF(Q1273=Q1274,IF((J1274-J1273)&lt;0,1000+J1274-J1273-O1273,J1274-J1273-O1273),""),""),""),""),"")</f>
        <v>#REF!</v>
      </c>
    </row>
    <row r="1274" spans="2:16" x14ac:dyDescent="0.25">
      <c r="B1274" s="4"/>
      <c r="P1274" s="8" t="e">
        <f>IF(#REF!=#REF!,IF(K1274="Stroke",IF(K1275="Stroke",IF(#REF!=#REF!,IF(Q1274=Q1275,IF((J1275-J1274)&lt;0,1000+J1275-J1274-O1274,J1275-J1274-O1274),""),""),""),""),"")</f>
        <v>#REF!</v>
      </c>
    </row>
    <row r="1275" spans="2:16" x14ac:dyDescent="0.25">
      <c r="B1275" s="4"/>
      <c r="P1275" s="8" t="e">
        <f>IF(#REF!=#REF!,IF(K1275="Stroke",IF(K1276="Stroke",IF(#REF!=#REF!,IF(Q1275=Q1276,IF((J1276-J1275)&lt;0,1000+J1276-J1275-O1275,J1276-J1275-O1275),""),""),""),""),"")</f>
        <v>#REF!</v>
      </c>
    </row>
    <row r="1276" spans="2:16" x14ac:dyDescent="0.25">
      <c r="B1276" s="4"/>
      <c r="P1276" s="8" t="e">
        <f>IF(#REF!=#REF!,IF(K1276="Stroke",IF(K1277="Stroke",IF(#REF!=#REF!,IF(Q1276=Q1277,IF((J1277-J1276)&lt;0,1000+J1277-J1276-O1276,J1277-J1276-O1276),""),""),""),""),"")</f>
        <v>#REF!</v>
      </c>
    </row>
    <row r="1277" spans="2:16" x14ac:dyDescent="0.25">
      <c r="B1277" s="4"/>
      <c r="P1277" s="8" t="e">
        <f>IF(#REF!=#REF!,IF(K1277="Stroke",IF(K1278="Stroke",IF(#REF!=#REF!,IF(Q1277=Q1278,IF((J1278-J1277)&lt;0,1000+J1278-J1277-O1277,J1278-J1277-O1277),""),""),""),""),"")</f>
        <v>#REF!</v>
      </c>
    </row>
    <row r="1278" spans="2:16" x14ac:dyDescent="0.25">
      <c r="B1278" s="4"/>
      <c r="P1278" s="8" t="e">
        <f>IF(#REF!=#REF!,IF(K1278="Stroke",IF(K1279="Stroke",IF(#REF!=#REF!,IF(Q1278=Q1279,IF((J1279-J1278)&lt;0,1000+J1279-J1278-O1278,J1279-J1278-O1278),""),""),""),""),"")</f>
        <v>#REF!</v>
      </c>
    </row>
    <row r="1279" spans="2:16" x14ac:dyDescent="0.25">
      <c r="B1279" s="4"/>
      <c r="P1279" s="8" t="e">
        <f>IF(#REF!=#REF!,IF(K1279="Stroke",IF(K1280="Stroke",IF(#REF!=#REF!,IF(Q1279=Q1280,IF((J1280-J1279)&lt;0,1000+J1280-J1279-O1279,J1280-J1279-O1279),""),""),""),""),"")</f>
        <v>#REF!</v>
      </c>
    </row>
    <row r="1280" spans="2:16" x14ac:dyDescent="0.25">
      <c r="B1280" s="4"/>
      <c r="P1280" s="8" t="e">
        <f>IF(#REF!=#REF!,IF(K1280="Stroke",IF(K1281="Stroke",IF(#REF!=#REF!,IF(Q1280=Q1281,IF((J1281-J1280)&lt;0,1000+J1281-J1280-O1280,J1281-J1280-O1280),""),""),""),""),"")</f>
        <v>#REF!</v>
      </c>
    </row>
    <row r="1281" spans="2:16" x14ac:dyDescent="0.25">
      <c r="B1281" s="4"/>
      <c r="P1281" s="8" t="e">
        <f>IF(#REF!=#REF!,IF(K1281="Stroke",IF(K1282="Stroke",IF(#REF!=#REF!,IF(Q1281=Q1282,IF((J1282-J1281)&lt;0,1000+J1282-J1281-O1281,J1282-J1281-O1281),""),""),""),""),"")</f>
        <v>#REF!</v>
      </c>
    </row>
    <row r="1282" spans="2:16" x14ac:dyDescent="0.25">
      <c r="B1282" s="4"/>
      <c r="P1282" s="8" t="e">
        <f>IF(#REF!=#REF!,IF(K1282="Stroke",IF(K1283="Stroke",IF(#REF!=#REF!,IF(Q1282=Q1283,IF((J1283-J1282)&lt;0,1000+J1283-J1282-O1282,J1283-J1282-O1282),""),""),""),""),"")</f>
        <v>#REF!</v>
      </c>
    </row>
    <row r="1283" spans="2:16" x14ac:dyDescent="0.25">
      <c r="B1283" s="4"/>
      <c r="P1283" s="8" t="e">
        <f>IF(#REF!=#REF!,IF(K1283="Stroke",IF(K1284="Stroke",IF(#REF!=#REF!,IF(Q1283=Q1284,IF((J1284-J1283)&lt;0,1000+J1284-J1283-O1283,J1284-J1283-O1283),""),""),""),""),"")</f>
        <v>#REF!</v>
      </c>
    </row>
    <row r="1284" spans="2:16" x14ac:dyDescent="0.25">
      <c r="B1284" s="4"/>
      <c r="P1284" s="8" t="e">
        <f>IF(#REF!=#REF!,IF(K1284="Stroke",IF(K1285="Stroke",IF(#REF!=#REF!,IF(Q1284=Q1285,IF((J1285-J1284)&lt;0,1000+J1285-J1284-O1284,J1285-J1284-O1284),""),""),""),""),"")</f>
        <v>#REF!</v>
      </c>
    </row>
    <row r="1285" spans="2:16" x14ac:dyDescent="0.25">
      <c r="B1285" s="4"/>
      <c r="P1285" s="8" t="e">
        <f>IF(#REF!=#REF!,IF(K1285="Stroke",IF(K1286="Stroke",IF(#REF!=#REF!,IF(Q1285=Q1286,IF((J1286-J1285)&lt;0,1000+J1286-J1285-O1285,J1286-J1285-O1285),""),""),""),""),"")</f>
        <v>#REF!</v>
      </c>
    </row>
    <row r="1286" spans="2:16" x14ac:dyDescent="0.25">
      <c r="B1286" s="4"/>
      <c r="P1286" s="8" t="e">
        <f>IF(#REF!=#REF!,IF(K1286="Stroke",IF(K1287="Stroke",IF(#REF!=#REF!,IF(Q1286=Q1287,IF((J1287-J1286)&lt;0,1000+J1287-J1286-O1286,J1287-J1286-O1286),""),""),""),""),"")</f>
        <v>#REF!</v>
      </c>
    </row>
    <row r="1287" spans="2:16" x14ac:dyDescent="0.25">
      <c r="B1287" s="4"/>
      <c r="P1287" s="8" t="e">
        <f>IF(#REF!=#REF!,IF(K1287="Stroke",IF(K1288="Stroke",IF(#REF!=#REF!,IF(Q1287=Q1288,IF((J1288-J1287)&lt;0,1000+J1288-J1287-O1287,J1288-J1287-O1287),""),""),""),""),"")</f>
        <v>#REF!</v>
      </c>
    </row>
    <row r="1288" spans="2:16" x14ac:dyDescent="0.25">
      <c r="B1288" s="4"/>
      <c r="P1288" s="8" t="e">
        <f>IF(#REF!=#REF!,IF(K1288="Stroke",IF(K1289="Stroke",IF(#REF!=#REF!,IF(Q1288=Q1289,IF((J1289-J1288)&lt;0,1000+J1289-J1288-O1288,J1289-J1288-O1288),""),""),""),""),"")</f>
        <v>#REF!</v>
      </c>
    </row>
    <row r="1289" spans="2:16" x14ac:dyDescent="0.25">
      <c r="B1289" s="4"/>
      <c r="P1289" s="8" t="e">
        <f>IF(#REF!=#REF!,IF(K1289="Stroke",IF(K1290="Stroke",IF(#REF!=#REF!,IF(Q1289=Q1290,IF((J1290-J1289)&lt;0,1000+J1290-J1289-O1289,J1290-J1289-O1289),""),""),""),""),"")</f>
        <v>#REF!</v>
      </c>
    </row>
    <row r="1290" spans="2:16" x14ac:dyDescent="0.25">
      <c r="B1290" s="4"/>
      <c r="P1290" s="8" t="e">
        <f>IF(#REF!=#REF!,IF(K1290="Stroke",IF(K1291="Stroke",IF(#REF!=#REF!,IF(Q1290=Q1291,IF((J1291-J1290)&lt;0,1000+J1291-J1290-O1290,J1291-J1290-O1290),""),""),""),""),"")</f>
        <v>#REF!</v>
      </c>
    </row>
    <row r="1291" spans="2:16" x14ac:dyDescent="0.25">
      <c r="B1291" s="4"/>
      <c r="P1291" s="8" t="e">
        <f>IF(#REF!=#REF!,IF(K1291="Stroke",IF(K1292="Stroke",IF(#REF!=#REF!,IF(Q1291=Q1292,IF((J1292-J1291)&lt;0,1000+J1292-J1291-O1291,J1292-J1291-O1291),""),""),""),""),"")</f>
        <v>#REF!</v>
      </c>
    </row>
    <row r="1292" spans="2:16" x14ac:dyDescent="0.25">
      <c r="B1292" s="4"/>
      <c r="P1292" s="8" t="e">
        <f>IF(#REF!=#REF!,IF(K1292="Stroke",IF(K1293="Stroke",IF(#REF!=#REF!,IF(Q1292=Q1293,IF((J1293-J1292)&lt;0,1000+J1293-J1292-O1292,J1293-J1292-O1292),""),""),""),""),"")</f>
        <v>#REF!</v>
      </c>
    </row>
    <row r="1293" spans="2:16" x14ac:dyDescent="0.25">
      <c r="B1293" s="4"/>
      <c r="P1293" s="8" t="e">
        <f>IF(#REF!=#REF!,IF(K1293="Stroke",IF(K1294="Stroke",IF(#REF!=#REF!,IF(Q1293=Q1294,IF((J1294-J1293)&lt;0,1000+J1294-J1293-O1293,J1294-J1293-O1293),""),""),""),""),"")</f>
        <v>#REF!</v>
      </c>
    </row>
    <row r="1294" spans="2:16" x14ac:dyDescent="0.25">
      <c r="B1294" s="4"/>
      <c r="P1294" s="8" t="e">
        <f>IF(#REF!=#REF!,IF(K1294="Stroke",IF(K1295="Stroke",IF(#REF!=#REF!,IF(Q1294=Q1295,IF((J1295-J1294)&lt;0,1000+J1295-J1294-O1294,J1295-J1294-O1294),""),""),""),""),"")</f>
        <v>#REF!</v>
      </c>
    </row>
    <row r="1295" spans="2:16" x14ac:dyDescent="0.25">
      <c r="B1295" s="4"/>
      <c r="P1295" s="8" t="e">
        <f>IF(#REF!=#REF!,IF(K1295="Stroke",IF(K1296="Stroke",IF(#REF!=#REF!,IF(Q1295=Q1296,IF((J1296-J1295)&lt;0,1000+J1296-J1295-O1295,J1296-J1295-O1295),""),""),""),""),"")</f>
        <v>#REF!</v>
      </c>
    </row>
    <row r="1296" spans="2:16" x14ac:dyDescent="0.25">
      <c r="B1296" s="4"/>
      <c r="P1296" s="8" t="e">
        <f>IF(#REF!=#REF!,IF(K1296="Stroke",IF(K1297="Stroke",IF(#REF!=#REF!,IF(Q1296=Q1297,IF((J1297-J1296)&lt;0,1000+J1297-J1296-O1296,J1297-J1296-O1296),""),""),""),""),"")</f>
        <v>#REF!</v>
      </c>
    </row>
    <row r="1297" spans="2:16" x14ac:dyDescent="0.25">
      <c r="B1297" s="4"/>
      <c r="P1297" s="8" t="e">
        <f>IF(#REF!=#REF!,IF(K1297="Stroke",IF(K1298="Stroke",IF(#REF!=#REF!,IF(Q1297=Q1298,IF((J1298-J1297)&lt;0,1000+J1298-J1297-O1297,J1298-J1297-O1297),""),""),""),""),"")</f>
        <v>#REF!</v>
      </c>
    </row>
    <row r="1298" spans="2:16" x14ac:dyDescent="0.25">
      <c r="B1298" s="4"/>
      <c r="P1298" s="8" t="e">
        <f>IF(#REF!=#REF!,IF(K1298="Stroke",IF(K1299="Stroke",IF(#REF!=#REF!,IF(Q1298=Q1299,IF((J1299-J1298)&lt;0,1000+J1299-J1298-O1298,J1299-J1298-O1298),""),""),""),""),"")</f>
        <v>#REF!</v>
      </c>
    </row>
    <row r="1299" spans="2:16" x14ac:dyDescent="0.25">
      <c r="B1299" s="4"/>
      <c r="P1299" s="8" t="e">
        <f>IF(#REF!=#REF!,IF(K1299="Stroke",IF(K1300="Stroke",IF(#REF!=#REF!,IF(Q1299=Q1300,IF((J1300-J1299)&lt;0,1000+J1300-J1299-O1299,J1300-J1299-O1299),""),""),""),""),"")</f>
        <v>#REF!</v>
      </c>
    </row>
    <row r="1300" spans="2:16" x14ac:dyDescent="0.25">
      <c r="B1300" s="4"/>
      <c r="P1300" s="8" t="e">
        <f>IF(#REF!=#REF!,IF(K1300="Stroke",IF(K1301="Stroke",IF(#REF!=#REF!,IF(Q1300=Q1301,IF((J1301-J1300)&lt;0,1000+J1301-J1300-O1300,J1301-J1300-O1300),""),""),""),""),"")</f>
        <v>#REF!</v>
      </c>
    </row>
    <row r="1301" spans="2:16" x14ac:dyDescent="0.25">
      <c r="B1301" s="4"/>
      <c r="P1301" s="8" t="e">
        <f>IF(#REF!=#REF!,IF(K1301="Stroke",IF(K1302="Stroke",IF(#REF!=#REF!,IF(Q1301=Q1302,IF((J1302-J1301)&lt;0,1000+J1302-J1301-O1301,J1302-J1301-O1301),""),""),""),""),"")</f>
        <v>#REF!</v>
      </c>
    </row>
    <row r="1302" spans="2:16" x14ac:dyDescent="0.25">
      <c r="B1302" s="4"/>
      <c r="P1302" s="8" t="e">
        <f>IF(#REF!=#REF!,IF(K1302="Stroke",IF(K1303="Stroke",IF(#REF!=#REF!,IF(Q1302=Q1303,IF((J1303-J1302)&lt;0,1000+J1303-J1302-O1302,J1303-J1302-O1302),""),""),""),""),"")</f>
        <v>#REF!</v>
      </c>
    </row>
    <row r="1303" spans="2:16" x14ac:dyDescent="0.25">
      <c r="B1303" s="4"/>
      <c r="P1303" s="8" t="e">
        <f>IF(#REF!=#REF!,IF(K1303="Stroke",IF(K1304="Stroke",IF(#REF!=#REF!,IF(Q1303=Q1304,IF((J1304-J1303)&lt;0,1000+J1304-J1303-O1303,J1304-J1303-O1303),""),""),""),""),"")</f>
        <v>#REF!</v>
      </c>
    </row>
    <row r="1304" spans="2:16" x14ac:dyDescent="0.25">
      <c r="B1304" s="4"/>
      <c r="P1304" s="8" t="e">
        <f>IF(#REF!=#REF!,IF(K1304="Stroke",IF(K1305="Stroke",IF(#REF!=#REF!,IF(Q1304=Q1305,IF((J1305-J1304)&lt;0,1000+J1305-J1304-O1304,J1305-J1304-O1304),""),""),""),""),"")</f>
        <v>#REF!</v>
      </c>
    </row>
    <row r="1305" spans="2:16" x14ac:dyDescent="0.25">
      <c r="B1305" s="4"/>
      <c r="P1305" s="8" t="e">
        <f>IF(#REF!=#REF!,IF(K1305="Stroke",IF(K1306="Stroke",IF(#REF!=#REF!,IF(Q1305=Q1306,IF((J1306-J1305)&lt;0,1000+J1306-J1305-O1305,J1306-J1305-O1305),""),""),""),""),"")</f>
        <v>#REF!</v>
      </c>
    </row>
    <row r="1306" spans="2:16" x14ac:dyDescent="0.25">
      <c r="B1306" s="4"/>
      <c r="P1306" s="8" t="e">
        <f>IF(#REF!=#REF!,IF(K1306="Stroke",IF(K1307="Stroke",IF(#REF!=#REF!,IF(Q1306=Q1307,IF((J1307-J1306)&lt;0,1000+J1307-J1306-O1306,J1307-J1306-O1306),""),""),""),""),"")</f>
        <v>#REF!</v>
      </c>
    </row>
    <row r="1307" spans="2:16" x14ac:dyDescent="0.25">
      <c r="B1307" s="4"/>
      <c r="P1307" s="8" t="e">
        <f>IF(#REF!=#REF!,IF(K1307="Stroke",IF(K1308="Stroke",IF(#REF!=#REF!,IF(Q1307=Q1308,IF((J1308-J1307)&lt;0,1000+J1308-J1307-O1307,J1308-J1307-O1307),""),""),""),""),"")</f>
        <v>#REF!</v>
      </c>
    </row>
    <row r="1308" spans="2:16" x14ac:dyDescent="0.25">
      <c r="B1308" s="4"/>
      <c r="P1308" s="8" t="e">
        <f>IF(#REF!=#REF!,IF(K1308="Stroke",IF(K1309="Stroke",IF(#REF!=#REF!,IF(Q1308=Q1309,IF((J1309-J1308)&lt;0,1000+J1309-J1308-O1308,J1309-J1308-O1308),""),""),""),""),"")</f>
        <v>#REF!</v>
      </c>
    </row>
    <row r="1309" spans="2:16" x14ac:dyDescent="0.25">
      <c r="B1309" s="4"/>
      <c r="P1309" s="8" t="e">
        <f>IF(#REF!=#REF!,IF(K1309="Stroke",IF(K1310="Stroke",IF(#REF!=#REF!,IF(Q1309=Q1310,IF((J1310-J1309)&lt;0,1000+J1310-J1309-O1309,J1310-J1309-O1309),""),""),""),""),"")</f>
        <v>#REF!</v>
      </c>
    </row>
    <row r="1310" spans="2:16" x14ac:dyDescent="0.25">
      <c r="B1310" s="4"/>
      <c r="P1310" s="8" t="e">
        <f>IF(#REF!=#REF!,IF(K1310="Stroke",IF(K1311="Stroke",IF(#REF!=#REF!,IF(Q1310=Q1311,IF((J1311-J1310)&lt;0,1000+J1311-J1310-O1310,J1311-J1310-O1310),""),""),""),""),"")</f>
        <v>#REF!</v>
      </c>
    </row>
    <row r="1311" spans="2:16" x14ac:dyDescent="0.25">
      <c r="B1311" s="4"/>
      <c r="P1311" s="8" t="e">
        <f>IF(#REF!=#REF!,IF(K1311="Stroke",IF(K1312="Stroke",IF(#REF!=#REF!,IF(Q1311=Q1312,IF((J1312-J1311)&lt;0,1000+J1312-J1311-O1311,J1312-J1311-O1311),""),""),""),""),"")</f>
        <v>#REF!</v>
      </c>
    </row>
    <row r="1312" spans="2:16" x14ac:dyDescent="0.25">
      <c r="B1312" s="4"/>
      <c r="P1312" s="8" t="e">
        <f>IF(#REF!=#REF!,IF(K1312="Stroke",IF(K1313="Stroke",IF(#REF!=#REF!,IF(Q1312=Q1313,IF((J1313-J1312)&lt;0,1000+J1313-J1312-O1312,J1313-J1312-O1312),""),""),""),""),"")</f>
        <v>#REF!</v>
      </c>
    </row>
    <row r="1313" spans="2:16" x14ac:dyDescent="0.25">
      <c r="B1313" s="4"/>
      <c r="P1313" s="8" t="e">
        <f>IF(#REF!=#REF!,IF(K1313="Stroke",IF(K1314="Stroke",IF(#REF!=#REF!,IF(Q1313=Q1314,IF((J1314-J1313)&lt;0,1000+J1314-J1313-O1313,J1314-J1313-O1313),""),""),""),""),"")</f>
        <v>#REF!</v>
      </c>
    </row>
    <row r="1314" spans="2:16" x14ac:dyDescent="0.25">
      <c r="B1314" s="4"/>
      <c r="P1314" s="8" t="e">
        <f>IF(#REF!=#REF!,IF(K1314="Stroke",IF(K1315="Stroke",IF(#REF!=#REF!,IF(Q1314=Q1315,IF((J1315-J1314)&lt;0,1000+J1315-J1314-O1314,J1315-J1314-O1314),""),""),""),""),"")</f>
        <v>#REF!</v>
      </c>
    </row>
    <row r="1315" spans="2:16" x14ac:dyDescent="0.25">
      <c r="B1315" s="4"/>
      <c r="P1315" s="8" t="e">
        <f>IF(#REF!=#REF!,IF(K1315="Stroke",IF(K1316="Stroke",IF(#REF!=#REF!,IF(Q1315=Q1316,IF((J1316-J1315)&lt;0,1000+J1316-J1315-O1315,J1316-J1315-O1315),""),""),""),""),"")</f>
        <v>#REF!</v>
      </c>
    </row>
    <row r="1316" spans="2:16" x14ac:dyDescent="0.25">
      <c r="B1316" s="4"/>
      <c r="P1316" s="8" t="e">
        <f>IF(#REF!=#REF!,IF(K1316="Stroke",IF(K1317="Stroke",IF(#REF!=#REF!,IF(Q1316=Q1317,IF((J1317-J1316)&lt;0,1000+J1317-J1316-O1316,J1317-J1316-O1316),""),""),""),""),"")</f>
        <v>#REF!</v>
      </c>
    </row>
    <row r="1317" spans="2:16" x14ac:dyDescent="0.25">
      <c r="B1317" s="4"/>
      <c r="P1317" s="8" t="e">
        <f>IF(#REF!=#REF!,IF(K1317="Stroke",IF(K1318="Stroke",IF(#REF!=#REF!,IF(Q1317=Q1318,IF((J1318-J1317)&lt;0,1000+J1318-J1317-O1317,J1318-J1317-O1317),""),""),""),""),"")</f>
        <v>#REF!</v>
      </c>
    </row>
    <row r="1318" spans="2:16" x14ac:dyDescent="0.25">
      <c r="B1318" s="4"/>
      <c r="P1318" s="8" t="e">
        <f>IF(#REF!=#REF!,IF(K1318="Stroke",IF(K1319="Stroke",IF(#REF!=#REF!,IF(Q1318=Q1319,IF((J1319-J1318)&lt;0,1000+J1319-J1318-O1318,J1319-J1318-O1318),""),""),""),""),"")</f>
        <v>#REF!</v>
      </c>
    </row>
    <row r="1319" spans="2:16" x14ac:dyDescent="0.25">
      <c r="B1319" s="4"/>
      <c r="P1319" s="8" t="e">
        <f>IF(#REF!=#REF!,IF(K1319="Stroke",IF(K1320="Stroke",IF(#REF!=#REF!,IF(Q1319=Q1320,IF((J1320-J1319)&lt;0,1000+J1320-J1319-O1319,J1320-J1319-O1319),""),""),""),""),"")</f>
        <v>#REF!</v>
      </c>
    </row>
    <row r="1320" spans="2:16" x14ac:dyDescent="0.25">
      <c r="B1320" s="4"/>
      <c r="P1320" s="8" t="e">
        <f>IF(#REF!=#REF!,IF(K1320="Stroke",IF(K1321="Stroke",IF(#REF!=#REF!,IF(Q1320=Q1321,IF((J1321-J1320)&lt;0,1000+J1321-J1320-O1320,J1321-J1320-O1320),""),""),""),""),"")</f>
        <v>#REF!</v>
      </c>
    </row>
    <row r="1321" spans="2:16" x14ac:dyDescent="0.25">
      <c r="B1321" s="4"/>
      <c r="P1321" s="8" t="e">
        <f>IF(#REF!=#REF!,IF(K1321="Stroke",IF(K1322="Stroke",IF(#REF!=#REF!,IF(Q1321=Q1322,IF((J1322-J1321)&lt;0,1000+J1322-J1321-O1321,J1322-J1321-O1321),""),""),""),""),"")</f>
        <v>#REF!</v>
      </c>
    </row>
    <row r="1322" spans="2:16" x14ac:dyDescent="0.25">
      <c r="B1322" s="4"/>
      <c r="P1322" s="8" t="e">
        <f>IF(#REF!=#REF!,IF(K1322="Stroke",IF(K1323="Stroke",IF(#REF!=#REF!,IF(Q1322=Q1323,IF((J1323-J1322)&lt;0,1000+J1323-J1322-O1322,J1323-J1322-O1322),""),""),""),""),"")</f>
        <v>#REF!</v>
      </c>
    </row>
    <row r="1323" spans="2:16" x14ac:dyDescent="0.25">
      <c r="B1323" s="4"/>
      <c r="P1323" s="8" t="e">
        <f>IF(#REF!=#REF!,IF(K1323="Stroke",IF(K1324="Stroke",IF(#REF!=#REF!,IF(Q1323=Q1324,IF((J1324-J1323)&lt;0,1000+J1324-J1323-O1323,J1324-J1323-O1323),""),""),""),""),"")</f>
        <v>#REF!</v>
      </c>
    </row>
    <row r="1324" spans="2:16" x14ac:dyDescent="0.25">
      <c r="B1324" s="4"/>
      <c r="P1324" s="8" t="e">
        <f>IF(#REF!=#REF!,IF(K1324="Stroke",IF(K1325="Stroke",IF(#REF!=#REF!,IF(Q1324=Q1325,IF((J1325-J1324)&lt;0,1000+J1325-J1324-O1324,J1325-J1324-O1324),""),""),""),""),"")</f>
        <v>#REF!</v>
      </c>
    </row>
    <row r="1325" spans="2:16" x14ac:dyDescent="0.25">
      <c r="B1325" s="4"/>
      <c r="P1325" s="8" t="e">
        <f>IF(#REF!=#REF!,IF(K1325="Stroke",IF(K1326="Stroke",IF(#REF!=#REF!,IF(Q1325=Q1326,IF((J1326-J1325)&lt;0,1000+J1326-J1325-O1325,J1326-J1325-O1325),""),""),""),""),"")</f>
        <v>#REF!</v>
      </c>
    </row>
    <row r="1326" spans="2:16" x14ac:dyDescent="0.25">
      <c r="B1326" s="4"/>
      <c r="P1326" s="8" t="e">
        <f>IF(#REF!=#REF!,IF(K1326="Stroke",IF(K1327="Stroke",IF(#REF!=#REF!,IF(Q1326=Q1327,IF((J1327-J1326)&lt;0,1000+J1327-J1326-O1326,J1327-J1326-O1326),""),""),""),""),"")</f>
        <v>#REF!</v>
      </c>
    </row>
    <row r="1327" spans="2:16" x14ac:dyDescent="0.25">
      <c r="B1327" s="4"/>
      <c r="P1327" s="8" t="e">
        <f>IF(#REF!=#REF!,IF(K1327="Stroke",IF(K1328="Stroke",IF(#REF!=#REF!,IF(Q1327=Q1328,IF((J1328-J1327)&lt;0,1000+J1328-J1327-O1327,J1328-J1327-O1327),""),""),""),""),"")</f>
        <v>#REF!</v>
      </c>
    </row>
    <row r="1328" spans="2:16" x14ac:dyDescent="0.25">
      <c r="B1328" s="4"/>
      <c r="P1328" s="8" t="e">
        <f>IF(#REF!=#REF!,IF(K1328="Stroke",IF(K1329="Stroke",IF(#REF!=#REF!,IF(Q1328=Q1329,IF((J1329-J1328)&lt;0,1000+J1329-J1328-O1328,J1329-J1328-O1328),""),""),""),""),"")</f>
        <v>#REF!</v>
      </c>
    </row>
    <row r="1329" spans="2:16" x14ac:dyDescent="0.25">
      <c r="B1329" s="4"/>
      <c r="P1329" s="8" t="e">
        <f>IF(#REF!=#REF!,IF(K1329="Stroke",IF(K1330="Stroke",IF(#REF!=#REF!,IF(Q1329=Q1330,IF((J1330-J1329)&lt;0,1000+J1330-J1329-O1329,J1330-J1329-O1329),""),""),""),""),"")</f>
        <v>#REF!</v>
      </c>
    </row>
    <row r="1330" spans="2:16" x14ac:dyDescent="0.25">
      <c r="B1330" s="4"/>
      <c r="P1330" s="8" t="e">
        <f>IF(#REF!=#REF!,IF(K1330="Stroke",IF(K1331="Stroke",IF(#REF!=#REF!,IF(Q1330=Q1331,IF((J1331-J1330)&lt;0,1000+J1331-J1330-O1330,J1331-J1330-O1330),""),""),""),""),"")</f>
        <v>#REF!</v>
      </c>
    </row>
    <row r="1331" spans="2:16" x14ac:dyDescent="0.25">
      <c r="B1331" s="4"/>
      <c r="P1331" s="8" t="e">
        <f>IF(#REF!=#REF!,IF(K1331="Stroke",IF(K1332="Stroke",IF(#REF!=#REF!,IF(Q1331=Q1332,IF((J1332-J1331)&lt;0,1000+J1332-J1331-O1331,J1332-J1331-O1331),""),""),""),""),"")</f>
        <v>#REF!</v>
      </c>
    </row>
    <row r="1332" spans="2:16" x14ac:dyDescent="0.25">
      <c r="B1332" s="4"/>
      <c r="P1332" s="8" t="e">
        <f>IF(#REF!=#REF!,IF(K1332="Stroke",IF(K1333="Stroke",IF(#REF!=#REF!,IF(Q1332=Q1333,IF((J1333-J1332)&lt;0,1000+J1333-J1332-O1332,J1333-J1332-O1332),""),""),""),""),"")</f>
        <v>#REF!</v>
      </c>
    </row>
    <row r="1333" spans="2:16" x14ac:dyDescent="0.25">
      <c r="B1333" s="4"/>
      <c r="P1333" s="8" t="e">
        <f>IF(#REF!=#REF!,IF(K1333="Stroke",IF(K1334="Stroke",IF(#REF!=#REF!,IF(Q1333=Q1334,IF((J1334-J1333)&lt;0,1000+J1334-J1333-O1333,J1334-J1333-O1333),""),""),""),""),"")</f>
        <v>#REF!</v>
      </c>
    </row>
    <row r="1334" spans="2:16" x14ac:dyDescent="0.25">
      <c r="B1334" s="4"/>
      <c r="P1334" s="8" t="e">
        <f>IF(#REF!=#REF!,IF(K1334="Stroke",IF(K1335="Stroke",IF(#REF!=#REF!,IF(Q1334=Q1335,IF((J1335-J1334)&lt;0,1000+J1335-J1334-O1334,J1335-J1334-O1334),""),""),""),""),"")</f>
        <v>#REF!</v>
      </c>
    </row>
    <row r="1335" spans="2:16" x14ac:dyDescent="0.25">
      <c r="B1335" s="4"/>
      <c r="P1335" s="8" t="e">
        <f>IF(#REF!=#REF!,IF(K1335="Stroke",IF(K1336="Stroke",IF(#REF!=#REF!,IF(Q1335=Q1336,IF((J1336-J1335)&lt;0,1000+J1336-J1335-O1335,J1336-J1335-O1335),""),""),""),""),"")</f>
        <v>#REF!</v>
      </c>
    </row>
    <row r="1336" spans="2:16" x14ac:dyDescent="0.25">
      <c r="B1336" s="4"/>
      <c r="P1336" s="8" t="e">
        <f>IF(#REF!=#REF!,IF(K1336="Stroke",IF(K1337="Stroke",IF(#REF!=#REF!,IF(Q1336=Q1337,IF((J1337-J1336)&lt;0,1000+J1337-J1336-O1336,J1337-J1336-O1336),""),""),""),""),"")</f>
        <v>#REF!</v>
      </c>
    </row>
    <row r="1337" spans="2:16" x14ac:dyDescent="0.25">
      <c r="B1337" s="4"/>
      <c r="P1337" s="8" t="e">
        <f>IF(#REF!=#REF!,IF(K1337="Stroke",IF(K1338="Stroke",IF(#REF!=#REF!,IF(Q1337=Q1338,IF((J1338-J1337)&lt;0,1000+J1338-J1337-O1337,J1338-J1337-O1337),""),""),""),""),"")</f>
        <v>#REF!</v>
      </c>
    </row>
    <row r="1338" spans="2:16" x14ac:dyDescent="0.25">
      <c r="B1338" s="4"/>
      <c r="P1338" s="8" t="e">
        <f>IF(#REF!=#REF!,IF(K1338="Stroke",IF(K1339="Stroke",IF(#REF!=#REF!,IF(Q1338=Q1339,IF((J1339-J1338)&lt;0,1000+J1339-J1338-O1338,J1339-J1338-O1338),""),""),""),""),"")</f>
        <v>#REF!</v>
      </c>
    </row>
    <row r="1339" spans="2:16" x14ac:dyDescent="0.25">
      <c r="B1339" s="4"/>
      <c r="P1339" s="8" t="e">
        <f>IF(#REF!=#REF!,IF(K1339="Stroke",IF(K1340="Stroke",IF(#REF!=#REF!,IF(Q1339=Q1340,IF((J1340-J1339)&lt;0,1000+J1340-J1339-O1339,J1340-J1339-O1339),""),""),""),""),"")</f>
        <v>#REF!</v>
      </c>
    </row>
    <row r="1340" spans="2:16" x14ac:dyDescent="0.25">
      <c r="B1340" s="4"/>
      <c r="P1340" s="8" t="e">
        <f>IF(#REF!=#REF!,IF(K1340="Stroke",IF(K1341="Stroke",IF(#REF!=#REF!,IF(Q1340=Q1341,IF((J1341-J1340)&lt;0,1000+J1341-J1340-O1340,J1341-J1340-O1340),""),""),""),""),"")</f>
        <v>#REF!</v>
      </c>
    </row>
    <row r="1341" spans="2:16" x14ac:dyDescent="0.25">
      <c r="B1341" s="4"/>
      <c r="P1341" s="8" t="e">
        <f>IF(#REF!=#REF!,IF(K1341="Stroke",IF(K1342="Stroke",IF(#REF!=#REF!,IF(Q1341=Q1342,IF((J1342-J1341)&lt;0,1000+J1342-J1341-O1341,J1342-J1341-O1341),""),""),""),""),"")</f>
        <v>#REF!</v>
      </c>
    </row>
    <row r="1342" spans="2:16" x14ac:dyDescent="0.25">
      <c r="B1342" s="4"/>
      <c r="P1342" s="8" t="e">
        <f>IF(#REF!=#REF!,IF(K1342="Stroke",IF(K1343="Stroke",IF(#REF!=#REF!,IF(Q1342=Q1343,IF((J1343-J1342)&lt;0,1000+J1343-J1342-O1342,J1343-J1342-O1342),""),""),""),""),"")</f>
        <v>#REF!</v>
      </c>
    </row>
    <row r="1343" spans="2:16" x14ac:dyDescent="0.25">
      <c r="B1343" s="4"/>
      <c r="P1343" s="8" t="e">
        <f>IF(#REF!=#REF!,IF(K1343="Stroke",IF(K1344="Stroke",IF(#REF!=#REF!,IF(Q1343=Q1344,IF((J1344-J1343)&lt;0,1000+J1344-J1343-O1343,J1344-J1343-O1343),""),""),""),""),"")</f>
        <v>#REF!</v>
      </c>
    </row>
    <row r="1344" spans="2:16" x14ac:dyDescent="0.25">
      <c r="B1344" s="4"/>
      <c r="P1344" s="8" t="e">
        <f>IF(#REF!=#REF!,IF(K1344="Stroke",IF(K1345="Stroke",IF(#REF!=#REF!,IF(Q1344=Q1345,IF((J1345-J1344)&lt;0,1000+J1345-J1344-O1344,J1345-J1344-O1344),""),""),""),""),"")</f>
        <v>#REF!</v>
      </c>
    </row>
    <row r="1345" spans="2:16" x14ac:dyDescent="0.25">
      <c r="B1345" s="4"/>
      <c r="P1345" s="8" t="e">
        <f>IF(#REF!=#REF!,IF(K1345="Stroke",IF(K1346="Stroke",IF(#REF!=#REF!,IF(Q1345=Q1346,IF((J1346-J1345)&lt;0,1000+J1346-J1345-O1345,J1346-J1345-O1345),""),""),""),""),"")</f>
        <v>#REF!</v>
      </c>
    </row>
    <row r="1346" spans="2:16" x14ac:dyDescent="0.25">
      <c r="B1346" s="4"/>
      <c r="P1346" s="8" t="e">
        <f>IF(#REF!=#REF!,IF(K1346="Stroke",IF(K1347="Stroke",IF(#REF!=#REF!,IF(Q1346=Q1347,IF((J1347-J1346)&lt;0,1000+J1347-J1346-O1346,J1347-J1346-O1346),""),""),""),""),"")</f>
        <v>#REF!</v>
      </c>
    </row>
    <row r="1347" spans="2:16" x14ac:dyDescent="0.25">
      <c r="B1347" s="4"/>
      <c r="P1347" s="8" t="e">
        <f>IF(#REF!=#REF!,IF(K1347="Stroke",IF(K1348="Stroke",IF(#REF!=#REF!,IF(Q1347=Q1348,IF((J1348-J1347)&lt;0,1000+J1348-J1347-O1347,J1348-J1347-O1347),""),""),""),""),"")</f>
        <v>#REF!</v>
      </c>
    </row>
    <row r="1348" spans="2:16" x14ac:dyDescent="0.25">
      <c r="B1348" s="4"/>
      <c r="P1348" s="8" t="e">
        <f>IF(#REF!=#REF!,IF(K1348="Stroke",IF(K1349="Stroke",IF(#REF!=#REF!,IF(Q1348=Q1349,IF((J1349-J1348)&lt;0,1000+J1349-J1348-O1348,J1349-J1348-O1348),""),""),""),""),"")</f>
        <v>#REF!</v>
      </c>
    </row>
    <row r="1349" spans="2:16" x14ac:dyDescent="0.25">
      <c r="B1349" s="4"/>
      <c r="P1349" s="8" t="e">
        <f>IF(#REF!=#REF!,IF(K1349="Stroke",IF(K1350="Stroke",IF(#REF!=#REF!,IF(Q1349=Q1350,IF((J1350-J1349)&lt;0,1000+J1350-J1349-O1349,J1350-J1349-O1349),""),""),""),""),"")</f>
        <v>#REF!</v>
      </c>
    </row>
    <row r="1350" spans="2:16" x14ac:dyDescent="0.25">
      <c r="B1350" s="4"/>
      <c r="P1350" s="8" t="e">
        <f>IF(#REF!=#REF!,IF(K1350="Stroke",IF(K1351="Stroke",IF(#REF!=#REF!,IF(Q1350=Q1351,IF((J1351-J1350)&lt;0,1000+J1351-J1350-O1350,J1351-J1350-O1350),""),""),""),""),"")</f>
        <v>#REF!</v>
      </c>
    </row>
    <row r="1351" spans="2:16" x14ac:dyDescent="0.25">
      <c r="B1351" s="4"/>
      <c r="P1351" s="8" t="e">
        <f>IF(#REF!=#REF!,IF(K1351="Stroke",IF(K1352="Stroke",IF(#REF!=#REF!,IF(Q1351=Q1352,IF((J1352-J1351)&lt;0,1000+J1352-J1351-O1351,J1352-J1351-O1351),""),""),""),""),"")</f>
        <v>#REF!</v>
      </c>
    </row>
    <row r="1352" spans="2:16" x14ac:dyDescent="0.25">
      <c r="B1352" s="4"/>
      <c r="P1352" s="8" t="e">
        <f>IF(#REF!=#REF!,IF(K1352="Stroke",IF(K1353="Stroke",IF(#REF!=#REF!,IF(Q1352=Q1353,IF((J1353-J1352)&lt;0,1000+J1353-J1352-O1352,J1353-J1352-O1352),""),""),""),""),"")</f>
        <v>#REF!</v>
      </c>
    </row>
    <row r="1353" spans="2:16" x14ac:dyDescent="0.25">
      <c r="B1353" s="4"/>
      <c r="P1353" s="8" t="e">
        <f>IF(#REF!=#REF!,IF(K1353="Stroke",IF(K1354="Stroke",IF(#REF!=#REF!,IF(Q1353=Q1354,IF((J1354-J1353)&lt;0,1000+J1354-J1353-O1353,J1354-J1353-O1353),""),""),""),""),"")</f>
        <v>#REF!</v>
      </c>
    </row>
    <row r="1354" spans="2:16" x14ac:dyDescent="0.25">
      <c r="B1354" s="4"/>
      <c r="P1354" s="8" t="e">
        <f>IF(#REF!=#REF!,IF(K1354="Stroke",IF(K1355="Stroke",IF(#REF!=#REF!,IF(Q1354=Q1355,IF((J1355-J1354)&lt;0,1000+J1355-J1354-O1354,J1355-J1354-O1354),""),""),""),""),"")</f>
        <v>#REF!</v>
      </c>
    </row>
    <row r="1355" spans="2:16" x14ac:dyDescent="0.25">
      <c r="B1355" s="4"/>
      <c r="P1355" s="8" t="e">
        <f>IF(#REF!=#REF!,IF(K1355="Stroke",IF(K1356="Stroke",IF(#REF!=#REF!,IF(Q1355=Q1356,IF((J1356-J1355)&lt;0,1000+J1356-J1355-O1355,J1356-J1355-O1355),""),""),""),""),"")</f>
        <v>#REF!</v>
      </c>
    </row>
    <row r="1356" spans="2:16" x14ac:dyDescent="0.25">
      <c r="B1356" s="4"/>
      <c r="P1356" s="8" t="e">
        <f>IF(#REF!=#REF!,IF(K1356="Stroke",IF(K1357="Stroke",IF(#REF!=#REF!,IF(Q1356=Q1357,IF((J1357-J1356)&lt;0,1000+J1357-J1356-O1356,J1357-J1356-O1356),""),""),""),""),"")</f>
        <v>#REF!</v>
      </c>
    </row>
    <row r="1357" spans="2:16" x14ac:dyDescent="0.25">
      <c r="B1357" s="4"/>
      <c r="P1357" s="8" t="e">
        <f>IF(#REF!=#REF!,IF(K1357="Stroke",IF(K1358="Stroke",IF(#REF!=#REF!,IF(Q1357=Q1358,IF((J1358-J1357)&lt;0,1000+J1358-J1357-O1357,J1358-J1357-O1357),""),""),""),""),"")</f>
        <v>#REF!</v>
      </c>
    </row>
    <row r="1358" spans="2:16" x14ac:dyDescent="0.25">
      <c r="B1358" s="4"/>
      <c r="P1358" s="8" t="e">
        <f>IF(#REF!=#REF!,IF(K1358="Stroke",IF(K1359="Stroke",IF(#REF!=#REF!,IF(Q1358=Q1359,IF((J1359-J1358)&lt;0,1000+J1359-J1358-O1358,J1359-J1358-O1358),""),""),""),""),"")</f>
        <v>#REF!</v>
      </c>
    </row>
    <row r="1359" spans="2:16" x14ac:dyDescent="0.25">
      <c r="B1359" s="4"/>
      <c r="P1359" s="8" t="e">
        <f>IF(#REF!=#REF!,IF(K1359="Stroke",IF(K1360="Stroke",IF(#REF!=#REF!,IF(Q1359=Q1360,IF((J1360-J1359)&lt;0,1000+J1360-J1359-O1359,J1360-J1359-O1359),""),""),""),""),"")</f>
        <v>#REF!</v>
      </c>
    </row>
    <row r="1360" spans="2:16" x14ac:dyDescent="0.25">
      <c r="B1360" s="4"/>
      <c r="P1360" s="8" t="e">
        <f>IF(#REF!=#REF!,IF(K1360="Stroke",IF(K1361="Stroke",IF(#REF!=#REF!,IF(Q1360=Q1361,IF((J1361-J1360)&lt;0,1000+J1361-J1360-O1360,J1361-J1360-O1360),""),""),""),""),"")</f>
        <v>#REF!</v>
      </c>
    </row>
    <row r="1361" spans="2:16" x14ac:dyDescent="0.25">
      <c r="B1361" s="4"/>
      <c r="P1361" s="8" t="e">
        <f>IF(#REF!=#REF!,IF(K1361="Stroke",IF(K1362="Stroke",IF(#REF!=#REF!,IF(Q1361=Q1362,IF((J1362-J1361)&lt;0,1000+J1362-J1361-O1361,J1362-J1361-O1361),""),""),""),""),"")</f>
        <v>#REF!</v>
      </c>
    </row>
    <row r="1362" spans="2:16" x14ac:dyDescent="0.25">
      <c r="B1362" s="4"/>
      <c r="P1362" s="8" t="e">
        <f>IF(#REF!=#REF!,IF(K1362="Stroke",IF(K1363="Stroke",IF(#REF!=#REF!,IF(Q1362=Q1363,IF((J1363-J1362)&lt;0,1000+J1363-J1362-O1362,J1363-J1362-O1362),""),""),""),""),"")</f>
        <v>#REF!</v>
      </c>
    </row>
    <row r="1363" spans="2:16" x14ac:dyDescent="0.25">
      <c r="B1363" s="4"/>
      <c r="P1363" s="8" t="e">
        <f>IF(#REF!=#REF!,IF(K1363="Stroke",IF(K1364="Stroke",IF(#REF!=#REF!,IF(Q1363=Q1364,IF((J1364-J1363)&lt;0,1000+J1364-J1363-O1363,J1364-J1363-O1363),""),""),""),""),"")</f>
        <v>#REF!</v>
      </c>
    </row>
    <row r="1364" spans="2:16" x14ac:dyDescent="0.25">
      <c r="B1364" s="4"/>
      <c r="P1364" s="8" t="e">
        <f>IF(#REF!=#REF!,IF(K1364="Stroke",IF(K1365="Stroke",IF(#REF!=#REF!,IF(Q1364=Q1365,IF((J1365-J1364)&lt;0,1000+J1365-J1364-O1364,J1365-J1364-O1364),""),""),""),""),"")</f>
        <v>#REF!</v>
      </c>
    </row>
    <row r="1365" spans="2:16" x14ac:dyDescent="0.25">
      <c r="B1365" s="4"/>
      <c r="P1365" s="8" t="e">
        <f>IF(#REF!=#REF!,IF(K1365="Stroke",IF(K1366="Stroke",IF(#REF!=#REF!,IF(Q1365=Q1366,IF((J1366-J1365)&lt;0,1000+J1366-J1365-O1365,J1366-J1365-O1365),""),""),""),""),"")</f>
        <v>#REF!</v>
      </c>
    </row>
    <row r="1366" spans="2:16" x14ac:dyDescent="0.25">
      <c r="B1366" s="4"/>
      <c r="P1366" s="8" t="e">
        <f>IF(#REF!=#REF!,IF(K1366="Stroke",IF(K1367="Stroke",IF(#REF!=#REF!,IF(Q1366=Q1367,IF((J1367-J1366)&lt;0,1000+J1367-J1366-O1366,J1367-J1366-O1366),""),""),""),""),"")</f>
        <v>#REF!</v>
      </c>
    </row>
    <row r="1367" spans="2:16" x14ac:dyDescent="0.25">
      <c r="B1367" s="4"/>
      <c r="P1367" s="8" t="e">
        <f>IF(#REF!=#REF!,IF(K1367="Stroke",IF(K1368="Stroke",IF(#REF!=#REF!,IF(Q1367=Q1368,IF((J1368-J1367)&lt;0,1000+J1368-J1367-O1367,J1368-J1367-O1367),""),""),""),""),"")</f>
        <v>#REF!</v>
      </c>
    </row>
    <row r="1368" spans="2:16" x14ac:dyDescent="0.25">
      <c r="B1368" s="4"/>
      <c r="P1368" s="8" t="e">
        <f>IF(#REF!=#REF!,IF(K1368="Stroke",IF(K1369="Stroke",IF(#REF!=#REF!,IF(Q1368=Q1369,IF((J1369-J1368)&lt;0,1000+J1369-J1368-O1368,J1369-J1368-O1368),""),""),""),""),"")</f>
        <v>#REF!</v>
      </c>
    </row>
    <row r="1369" spans="2:16" x14ac:dyDescent="0.25">
      <c r="B1369" s="4"/>
      <c r="P1369" s="8" t="e">
        <f>IF(#REF!=#REF!,IF(K1369="Stroke",IF(K1370="Stroke",IF(#REF!=#REF!,IF(Q1369=Q1370,IF((J1370-J1369)&lt;0,1000+J1370-J1369-O1369,J1370-J1369-O1369),""),""),""),""),"")</f>
        <v>#REF!</v>
      </c>
    </row>
    <row r="1370" spans="2:16" x14ac:dyDescent="0.25">
      <c r="B1370" s="4"/>
      <c r="P1370" s="8" t="e">
        <f>IF(#REF!=#REF!,IF(K1370="Stroke",IF(K1371="Stroke",IF(#REF!=#REF!,IF(Q1370=Q1371,IF((J1371-J1370)&lt;0,1000+J1371-J1370-O1370,J1371-J1370-O1370),""),""),""),""),"")</f>
        <v>#REF!</v>
      </c>
    </row>
    <row r="1371" spans="2:16" x14ac:dyDescent="0.25">
      <c r="B1371" s="4"/>
      <c r="P1371" s="8" t="e">
        <f>IF(#REF!=#REF!,IF(K1371="Stroke",IF(K1372="Stroke",IF(#REF!=#REF!,IF(Q1371=Q1372,IF((J1372-J1371)&lt;0,1000+J1372-J1371-O1371,J1372-J1371-O1371),""),""),""),""),"")</f>
        <v>#REF!</v>
      </c>
    </row>
    <row r="1372" spans="2:16" x14ac:dyDescent="0.25">
      <c r="B1372" s="4"/>
      <c r="P1372" s="8" t="e">
        <f>IF(#REF!=#REF!,IF(K1372="Stroke",IF(K1373="Stroke",IF(#REF!=#REF!,IF(Q1372=Q1373,IF((J1373-J1372)&lt;0,1000+J1373-J1372-O1372,J1373-J1372-O1372),""),""),""),""),"")</f>
        <v>#REF!</v>
      </c>
    </row>
    <row r="1373" spans="2:16" x14ac:dyDescent="0.25">
      <c r="B1373" s="4"/>
      <c r="P1373" s="8" t="e">
        <f>IF(#REF!=#REF!,IF(K1373="Stroke",IF(K1374="Stroke",IF(#REF!=#REF!,IF(Q1373=Q1374,IF((J1374-J1373)&lt;0,1000+J1374-J1373-O1373,J1374-J1373-O1373),""),""),""),""),"")</f>
        <v>#REF!</v>
      </c>
    </row>
    <row r="1374" spans="2:16" x14ac:dyDescent="0.25">
      <c r="B1374" s="4"/>
      <c r="P1374" s="8" t="e">
        <f>IF(#REF!=#REF!,IF(K1374="Stroke",IF(K1375="Stroke",IF(#REF!=#REF!,IF(Q1374=Q1375,IF((J1375-J1374)&lt;0,1000+J1375-J1374-O1374,J1375-J1374-O1374),""),""),""),""),"")</f>
        <v>#REF!</v>
      </c>
    </row>
    <row r="1375" spans="2:16" x14ac:dyDescent="0.25">
      <c r="B1375" s="4"/>
      <c r="P1375" s="8" t="e">
        <f>IF(#REF!=#REF!,IF(K1375="Stroke",IF(K1376="Stroke",IF(#REF!=#REF!,IF(Q1375=Q1376,IF((J1376-J1375)&lt;0,1000+J1376-J1375-O1375,J1376-J1375-O1375),""),""),""),""),"")</f>
        <v>#REF!</v>
      </c>
    </row>
    <row r="1376" spans="2:16" x14ac:dyDescent="0.25">
      <c r="B1376" s="4"/>
      <c r="P1376" s="8" t="e">
        <f>IF(#REF!=#REF!,IF(K1376="Stroke",IF(K1377="Stroke",IF(#REF!=#REF!,IF(Q1376=Q1377,IF((J1377-J1376)&lt;0,1000+J1377-J1376-O1376,J1377-J1376-O1376),""),""),""),""),"")</f>
        <v>#REF!</v>
      </c>
    </row>
    <row r="1377" spans="2:16" x14ac:dyDescent="0.25">
      <c r="B1377" s="4"/>
      <c r="P1377" s="8" t="e">
        <f>IF(#REF!=#REF!,IF(K1377="Stroke",IF(K1378="Stroke",IF(#REF!=#REF!,IF(Q1377=Q1378,IF((J1378-J1377)&lt;0,1000+J1378-J1377-O1377,J1378-J1377-O1377),""),""),""),""),"")</f>
        <v>#REF!</v>
      </c>
    </row>
    <row r="1378" spans="2:16" x14ac:dyDescent="0.25">
      <c r="B1378" s="4"/>
      <c r="P1378" s="8" t="e">
        <f>IF(#REF!=#REF!,IF(K1378="Stroke",IF(K1379="Stroke",IF(#REF!=#REF!,IF(Q1378=Q1379,IF((J1379-J1378)&lt;0,1000+J1379-J1378-O1378,J1379-J1378-O1378),""),""),""),""),"")</f>
        <v>#REF!</v>
      </c>
    </row>
    <row r="1379" spans="2:16" x14ac:dyDescent="0.25">
      <c r="B1379" s="4"/>
      <c r="P1379" s="8" t="e">
        <f>IF(#REF!=#REF!,IF(K1379="Stroke",IF(K1380="Stroke",IF(#REF!=#REF!,IF(Q1379=Q1380,IF((J1380-J1379)&lt;0,1000+J1380-J1379-O1379,J1380-J1379-O1379),""),""),""),""),"")</f>
        <v>#REF!</v>
      </c>
    </row>
    <row r="1380" spans="2:16" x14ac:dyDescent="0.25">
      <c r="B1380" s="4"/>
      <c r="P1380" s="8" t="e">
        <f>IF(#REF!=#REF!,IF(K1380="Stroke",IF(K1381="Stroke",IF(#REF!=#REF!,IF(Q1380=Q1381,IF((J1381-J1380)&lt;0,1000+J1381-J1380-O1380,J1381-J1380-O1380),""),""),""),""),"")</f>
        <v>#REF!</v>
      </c>
    </row>
    <row r="1381" spans="2:16" x14ac:dyDescent="0.25">
      <c r="B1381" s="4"/>
      <c r="P1381" s="8" t="e">
        <f>IF(#REF!=#REF!,IF(K1381="Stroke",IF(K1382="Stroke",IF(#REF!=#REF!,IF(Q1381=Q1382,IF((J1382-J1381)&lt;0,1000+J1382-J1381-O1381,J1382-J1381-O1381),""),""),""),""),"")</f>
        <v>#REF!</v>
      </c>
    </row>
    <row r="1382" spans="2:16" x14ac:dyDescent="0.25">
      <c r="B1382" s="4"/>
      <c r="P1382" s="8" t="e">
        <f>IF(#REF!=#REF!,IF(K1382="Stroke",IF(K1383="Stroke",IF(#REF!=#REF!,IF(Q1382=Q1383,IF((J1383-J1382)&lt;0,1000+J1383-J1382-O1382,J1383-J1382-O1382),""),""),""),""),"")</f>
        <v>#REF!</v>
      </c>
    </row>
    <row r="1383" spans="2:16" x14ac:dyDescent="0.25">
      <c r="B1383" s="4"/>
      <c r="P1383" s="8" t="e">
        <f>IF(#REF!=#REF!,IF(K1383="Stroke",IF(K1384="Stroke",IF(#REF!=#REF!,IF(Q1383=Q1384,IF((J1384-J1383)&lt;0,1000+J1384-J1383-O1383,J1384-J1383-O1383),""),""),""),""),"")</f>
        <v>#REF!</v>
      </c>
    </row>
    <row r="1384" spans="2:16" x14ac:dyDescent="0.25">
      <c r="B1384" s="4"/>
      <c r="P1384" s="8" t="e">
        <f>IF(#REF!=#REF!,IF(K1384="Stroke",IF(K1385="Stroke",IF(#REF!=#REF!,IF(Q1384=Q1385,IF((J1385-J1384)&lt;0,1000+J1385-J1384-O1384,J1385-J1384-O1384),""),""),""),""),"")</f>
        <v>#REF!</v>
      </c>
    </row>
    <row r="1385" spans="2:16" x14ac:dyDescent="0.25">
      <c r="B1385" s="4"/>
      <c r="P1385" s="8" t="e">
        <f>IF(#REF!=#REF!,IF(K1385="Stroke",IF(K1386="Stroke",IF(#REF!=#REF!,IF(Q1385=Q1386,IF((J1386-J1385)&lt;0,1000+J1386-J1385-O1385,J1386-J1385-O1385),""),""),""),""),"")</f>
        <v>#REF!</v>
      </c>
    </row>
    <row r="1386" spans="2:16" x14ac:dyDescent="0.25">
      <c r="B1386" s="4"/>
      <c r="P1386" s="8" t="e">
        <f>IF(#REF!=#REF!,IF(K1386="Stroke",IF(K1387="Stroke",IF(#REF!=#REF!,IF(Q1386=Q1387,IF((J1387-J1386)&lt;0,1000+J1387-J1386-O1386,J1387-J1386-O1386),""),""),""),""),"")</f>
        <v>#REF!</v>
      </c>
    </row>
    <row r="1387" spans="2:16" x14ac:dyDescent="0.25">
      <c r="B1387" s="4"/>
      <c r="P1387" s="8" t="e">
        <f>IF(#REF!=#REF!,IF(K1387="Stroke",IF(K1388="Stroke",IF(#REF!=#REF!,IF(Q1387=Q1388,IF((J1388-J1387)&lt;0,1000+J1388-J1387-O1387,J1388-J1387-O1387),""),""),""),""),"")</f>
        <v>#REF!</v>
      </c>
    </row>
    <row r="1388" spans="2:16" x14ac:dyDescent="0.25">
      <c r="B1388" s="4"/>
      <c r="P1388" s="8" t="e">
        <f>IF(#REF!=#REF!,IF(K1388="Stroke",IF(K1389="Stroke",IF(#REF!=#REF!,IF(Q1388=Q1389,IF((J1389-J1388)&lt;0,1000+J1389-J1388-O1388,J1389-J1388-O1388),""),""),""),""),"")</f>
        <v>#REF!</v>
      </c>
    </row>
    <row r="1389" spans="2:16" x14ac:dyDescent="0.25">
      <c r="B1389" s="4"/>
      <c r="P1389" s="8" t="e">
        <f>IF(#REF!=#REF!,IF(K1389="Stroke",IF(K1390="Stroke",IF(#REF!=#REF!,IF(Q1389=Q1390,IF((J1390-J1389)&lt;0,1000+J1390-J1389-O1389,J1390-J1389-O1389),""),""),""),""),"")</f>
        <v>#REF!</v>
      </c>
    </row>
    <row r="1390" spans="2:16" x14ac:dyDescent="0.25">
      <c r="B1390" s="4"/>
      <c r="P1390" s="8" t="e">
        <f>IF(#REF!=#REF!,IF(K1390="Stroke",IF(K1391="Stroke",IF(#REF!=#REF!,IF(Q1390=Q1391,IF((J1391-J1390)&lt;0,1000+J1391-J1390-O1390,J1391-J1390-O1390),""),""),""),""),"")</f>
        <v>#REF!</v>
      </c>
    </row>
    <row r="1391" spans="2:16" x14ac:dyDescent="0.25">
      <c r="B1391" s="4"/>
      <c r="P1391" s="8" t="e">
        <f>IF(#REF!=#REF!,IF(K1391="Stroke",IF(K1392="Stroke",IF(#REF!=#REF!,IF(Q1391=Q1392,IF((J1392-J1391)&lt;0,1000+J1392-J1391-O1391,J1392-J1391-O1391),""),""),""),""),"")</f>
        <v>#REF!</v>
      </c>
    </row>
    <row r="1392" spans="2:16" x14ac:dyDescent="0.25">
      <c r="B1392" s="4"/>
      <c r="P1392" s="8" t="e">
        <f>IF(#REF!=#REF!,IF(K1392="Stroke",IF(K1393="Stroke",IF(#REF!=#REF!,IF(Q1392=Q1393,IF((J1393-J1392)&lt;0,1000+J1393-J1392-O1392,J1393-J1392-O1392),""),""),""),""),"")</f>
        <v>#REF!</v>
      </c>
    </row>
    <row r="1393" spans="2:16" x14ac:dyDescent="0.25">
      <c r="B1393" s="4"/>
      <c r="P1393" s="8" t="e">
        <f>IF(#REF!=#REF!,IF(K1393="Stroke",IF(K1394="Stroke",IF(#REF!=#REF!,IF(Q1393=Q1394,IF((J1394-J1393)&lt;0,1000+J1394-J1393-O1393,J1394-J1393-O1393),""),""),""),""),"")</f>
        <v>#REF!</v>
      </c>
    </row>
    <row r="1394" spans="2:16" x14ac:dyDescent="0.25">
      <c r="B1394" s="4"/>
      <c r="P1394" s="8" t="e">
        <f>IF(#REF!=#REF!,IF(K1394="Stroke",IF(K1395="Stroke",IF(#REF!=#REF!,IF(Q1394=Q1395,IF((J1395-J1394)&lt;0,1000+J1395-J1394-O1394,J1395-J1394-O1394),""),""),""),""),"")</f>
        <v>#REF!</v>
      </c>
    </row>
    <row r="1395" spans="2:16" x14ac:dyDescent="0.25">
      <c r="B1395" s="4"/>
      <c r="P1395" s="8" t="e">
        <f>IF(#REF!=#REF!,IF(K1395="Stroke",IF(K1396="Stroke",IF(#REF!=#REF!,IF(Q1395=Q1396,IF((J1396-J1395)&lt;0,1000+J1396-J1395-O1395,J1396-J1395-O1395),""),""),""),""),"")</f>
        <v>#REF!</v>
      </c>
    </row>
    <row r="1396" spans="2:16" x14ac:dyDescent="0.25">
      <c r="B1396" s="4"/>
      <c r="P1396" s="8" t="e">
        <f>IF(#REF!=#REF!,IF(K1396="Stroke",IF(K1397="Stroke",IF(#REF!=#REF!,IF(Q1396=Q1397,IF((J1397-J1396)&lt;0,1000+J1397-J1396-O1396,J1397-J1396-O1396),""),""),""),""),"")</f>
        <v>#REF!</v>
      </c>
    </row>
    <row r="1397" spans="2:16" x14ac:dyDescent="0.25">
      <c r="B1397" s="4"/>
      <c r="P1397" s="8" t="e">
        <f>IF(#REF!=#REF!,IF(K1397="Stroke",IF(K1398="Stroke",IF(#REF!=#REF!,IF(Q1397=Q1398,IF((J1398-J1397)&lt;0,1000+J1398-J1397-O1397,J1398-J1397-O1397),""),""),""),""),"")</f>
        <v>#REF!</v>
      </c>
    </row>
    <row r="1398" spans="2:16" x14ac:dyDescent="0.25">
      <c r="B1398" s="4"/>
      <c r="P1398" s="8" t="e">
        <f>IF(#REF!=#REF!,IF(K1398="Stroke",IF(K1399="Stroke",IF(#REF!=#REF!,IF(Q1398=Q1399,IF((J1399-J1398)&lt;0,1000+J1399-J1398-O1398,J1399-J1398-O1398),""),""),""),""),"")</f>
        <v>#REF!</v>
      </c>
    </row>
    <row r="1399" spans="2:16" x14ac:dyDescent="0.25">
      <c r="B1399" s="4"/>
      <c r="P1399" s="8" t="e">
        <f>IF(#REF!=#REF!,IF(K1399="Stroke",IF(K1400="Stroke",IF(#REF!=#REF!,IF(Q1399=Q1400,IF((J1400-J1399)&lt;0,1000+J1400-J1399-O1399,J1400-J1399-O1399),""),""),""),""),"")</f>
        <v>#REF!</v>
      </c>
    </row>
    <row r="1400" spans="2:16" x14ac:dyDescent="0.25">
      <c r="B1400" s="4"/>
      <c r="P1400" s="8" t="e">
        <f>IF(#REF!=#REF!,IF(K1400="Stroke",IF(K1401="Stroke",IF(#REF!=#REF!,IF(Q1400=Q1401,IF((J1401-J1400)&lt;0,1000+J1401-J1400-O1400,J1401-J1400-O1400),""),""),""),""),"")</f>
        <v>#REF!</v>
      </c>
    </row>
    <row r="1401" spans="2:16" x14ac:dyDescent="0.25">
      <c r="B1401" s="4"/>
      <c r="P1401" s="8" t="e">
        <f>IF(#REF!=#REF!,IF(K1401="Stroke",IF(K1402="Stroke",IF(#REF!=#REF!,IF(Q1401=Q1402,IF((J1402-J1401)&lt;0,1000+J1402-J1401-O1401,J1402-J1401-O1401),""),""),""),""),"")</f>
        <v>#REF!</v>
      </c>
    </row>
    <row r="1402" spans="2:16" x14ac:dyDescent="0.25">
      <c r="B1402" s="4"/>
      <c r="P1402" s="8" t="e">
        <f>IF(#REF!=#REF!,IF(K1402="Stroke",IF(K1403="Stroke",IF(#REF!=#REF!,IF(Q1402=Q1403,IF((J1403-J1402)&lt;0,1000+J1403-J1402-O1402,J1403-J1402-O1402),""),""),""),""),"")</f>
        <v>#REF!</v>
      </c>
    </row>
    <row r="1403" spans="2:16" x14ac:dyDescent="0.25">
      <c r="B1403" s="4"/>
      <c r="P1403" s="8" t="e">
        <f>IF(#REF!=#REF!,IF(K1403="Stroke",IF(K1404="Stroke",IF(#REF!=#REF!,IF(Q1403=Q1404,IF((J1404-J1403)&lt;0,1000+J1404-J1403-O1403,J1404-J1403-O1403),""),""),""),""),"")</f>
        <v>#REF!</v>
      </c>
    </row>
    <row r="1404" spans="2:16" x14ac:dyDescent="0.25">
      <c r="B1404" s="4"/>
      <c r="P1404" s="8" t="e">
        <f>IF(#REF!=#REF!,IF(K1404="Stroke",IF(K1405="Stroke",IF(#REF!=#REF!,IF(Q1404=Q1405,IF((J1405-J1404)&lt;0,1000+J1405-J1404-O1404,J1405-J1404-O1404),""),""),""),""),"")</f>
        <v>#REF!</v>
      </c>
    </row>
    <row r="1405" spans="2:16" x14ac:dyDescent="0.25">
      <c r="B1405" s="4"/>
      <c r="P1405" s="8" t="e">
        <f>IF(#REF!=#REF!,IF(K1405="Stroke",IF(K1406="Stroke",IF(#REF!=#REF!,IF(Q1405=Q1406,IF((J1406-J1405)&lt;0,1000+J1406-J1405-O1405,J1406-J1405-O1405),""),""),""),""),"")</f>
        <v>#REF!</v>
      </c>
    </row>
    <row r="1406" spans="2:16" x14ac:dyDescent="0.25">
      <c r="B1406" s="4"/>
      <c r="P1406" s="8" t="e">
        <f>IF(#REF!=#REF!,IF(K1406="Stroke",IF(K1407="Stroke",IF(#REF!=#REF!,IF(Q1406=Q1407,IF((J1407-J1406)&lt;0,1000+J1407-J1406-O1406,J1407-J1406-O1406),""),""),""),""),"")</f>
        <v>#REF!</v>
      </c>
    </row>
    <row r="1407" spans="2:16" x14ac:dyDescent="0.25">
      <c r="B1407" s="4"/>
      <c r="P1407" s="8" t="e">
        <f>IF(#REF!=#REF!,IF(K1407="Stroke",IF(K1408="Stroke",IF(#REF!=#REF!,IF(Q1407=Q1408,IF((J1408-J1407)&lt;0,1000+J1408-J1407-O1407,J1408-J1407-O1407),""),""),""),""),"")</f>
        <v>#REF!</v>
      </c>
    </row>
    <row r="1408" spans="2:16" x14ac:dyDescent="0.25">
      <c r="B1408" s="4"/>
      <c r="P1408" s="8" t="e">
        <f>IF(#REF!=#REF!,IF(K1408="Stroke",IF(K1409="Stroke",IF(#REF!=#REF!,IF(Q1408=Q1409,IF((J1409-J1408)&lt;0,1000+J1409-J1408-O1408,J1409-J1408-O1408),""),""),""),""),"")</f>
        <v>#REF!</v>
      </c>
    </row>
    <row r="1409" spans="2:16" x14ac:dyDescent="0.25">
      <c r="B1409" s="4"/>
      <c r="P1409" s="8" t="e">
        <f>IF(#REF!=#REF!,IF(K1409="Stroke",IF(K1410="Stroke",IF(#REF!=#REF!,IF(Q1409=Q1410,IF((J1410-J1409)&lt;0,1000+J1410-J1409-O1409,J1410-J1409-O1409),""),""),""),""),"")</f>
        <v>#REF!</v>
      </c>
    </row>
    <row r="1410" spans="2:16" x14ac:dyDescent="0.25">
      <c r="B1410" s="4"/>
      <c r="P1410" s="8" t="e">
        <f>IF(#REF!=#REF!,IF(K1410="Stroke",IF(K1411="Stroke",IF(#REF!=#REF!,IF(Q1410=Q1411,IF((J1411-J1410)&lt;0,1000+J1411-J1410-O1410,J1411-J1410-O1410),""),""),""),""),"")</f>
        <v>#REF!</v>
      </c>
    </row>
    <row r="1411" spans="2:16" x14ac:dyDescent="0.25">
      <c r="B1411" s="4"/>
      <c r="P1411" s="8" t="e">
        <f>IF(#REF!=#REF!,IF(K1411="Stroke",IF(K1412="Stroke",IF(#REF!=#REF!,IF(Q1411=Q1412,IF((J1412-J1411)&lt;0,1000+J1412-J1411-O1411,J1412-J1411-O1411),""),""),""),""),"")</f>
        <v>#REF!</v>
      </c>
    </row>
    <row r="1412" spans="2:16" x14ac:dyDescent="0.25">
      <c r="B1412" s="4"/>
      <c r="P1412" s="8" t="e">
        <f>IF(#REF!=#REF!,IF(K1412="Stroke",IF(K1413="Stroke",IF(#REF!=#REF!,IF(Q1412=Q1413,IF((J1413-J1412)&lt;0,1000+J1413-J1412-O1412,J1413-J1412-O1412),""),""),""),""),"")</f>
        <v>#REF!</v>
      </c>
    </row>
    <row r="1413" spans="2:16" x14ac:dyDescent="0.25">
      <c r="B1413" s="4"/>
      <c r="P1413" s="8" t="e">
        <f>IF(#REF!=#REF!,IF(K1413="Stroke",IF(K1414="Stroke",IF(#REF!=#REF!,IF(Q1413=Q1414,IF((J1414-J1413)&lt;0,1000+J1414-J1413-O1413,J1414-J1413-O1413),""),""),""),""),"")</f>
        <v>#REF!</v>
      </c>
    </row>
    <row r="1414" spans="2:16" x14ac:dyDescent="0.25">
      <c r="B1414" s="4"/>
      <c r="P1414" s="8" t="e">
        <f>IF(#REF!=#REF!,IF(K1414="Stroke",IF(K1415="Stroke",IF(#REF!=#REF!,IF(Q1414=Q1415,IF((J1415-J1414)&lt;0,1000+J1415-J1414-O1414,J1415-J1414-O1414),""),""),""),""),"")</f>
        <v>#REF!</v>
      </c>
    </row>
    <row r="1415" spans="2:16" x14ac:dyDescent="0.25">
      <c r="B1415" s="4"/>
      <c r="P1415" s="8" t="e">
        <f>IF(#REF!=#REF!,IF(K1415="Stroke",IF(K1416="Stroke",IF(#REF!=#REF!,IF(Q1415=Q1416,IF((J1416-J1415)&lt;0,1000+J1416-J1415-O1415,J1416-J1415-O1415),""),""),""),""),"")</f>
        <v>#REF!</v>
      </c>
    </row>
    <row r="1416" spans="2:16" x14ac:dyDescent="0.25">
      <c r="B1416" s="4"/>
      <c r="P1416" s="8" t="e">
        <f>IF(#REF!=#REF!,IF(K1416="Stroke",IF(K1417="Stroke",IF(#REF!=#REF!,IF(Q1416=Q1417,IF((J1417-J1416)&lt;0,1000+J1417-J1416-O1416,J1417-J1416-O1416),""),""),""),""),"")</f>
        <v>#REF!</v>
      </c>
    </row>
    <row r="1417" spans="2:16" x14ac:dyDescent="0.25">
      <c r="B1417" s="4"/>
      <c r="P1417" s="8" t="e">
        <f>IF(#REF!=#REF!,IF(K1417="Stroke",IF(K1418="Stroke",IF(#REF!=#REF!,IF(Q1417=Q1418,IF((J1418-J1417)&lt;0,1000+J1418-J1417-O1417,J1418-J1417-O1417),""),""),""),""),"")</f>
        <v>#REF!</v>
      </c>
    </row>
    <row r="1418" spans="2:16" x14ac:dyDescent="0.25">
      <c r="B1418" s="4"/>
      <c r="P1418" s="8" t="e">
        <f>IF(#REF!=#REF!,IF(K1418="Stroke",IF(K1419="Stroke",IF(#REF!=#REF!,IF(Q1418=Q1419,IF((J1419-J1418)&lt;0,1000+J1419-J1418-O1418,J1419-J1418-O1418),""),""),""),""),"")</f>
        <v>#REF!</v>
      </c>
    </row>
    <row r="1419" spans="2:16" x14ac:dyDescent="0.25">
      <c r="B1419" s="4"/>
      <c r="P1419" s="8" t="e">
        <f>IF(#REF!=#REF!,IF(K1419="Stroke",IF(K1420="Stroke",IF(#REF!=#REF!,IF(Q1419=Q1420,IF((J1420-J1419)&lt;0,1000+J1420-J1419-O1419,J1420-J1419-O1419),""),""),""),""),"")</f>
        <v>#REF!</v>
      </c>
    </row>
    <row r="1420" spans="2:16" x14ac:dyDescent="0.25">
      <c r="B1420" s="4"/>
      <c r="P1420" s="8" t="e">
        <f>IF(#REF!=#REF!,IF(K1420="Stroke",IF(K1421="Stroke",IF(#REF!=#REF!,IF(Q1420=Q1421,IF((J1421-J1420)&lt;0,1000+J1421-J1420-O1420,J1421-J1420-O1420),""),""),""),""),"")</f>
        <v>#REF!</v>
      </c>
    </row>
    <row r="1421" spans="2:16" x14ac:dyDescent="0.25">
      <c r="B1421" s="4"/>
      <c r="P1421" s="8" t="e">
        <f>IF(#REF!=#REF!,IF(K1421="Stroke",IF(K1422="Stroke",IF(#REF!=#REF!,IF(Q1421=Q1422,IF((J1422-J1421)&lt;0,1000+J1422-J1421-O1421,J1422-J1421-O1421),""),""),""),""),"")</f>
        <v>#REF!</v>
      </c>
    </row>
    <row r="1422" spans="2:16" x14ac:dyDescent="0.25">
      <c r="B1422" s="4"/>
      <c r="P1422" s="8" t="e">
        <f>IF(#REF!=#REF!,IF(K1422="Stroke",IF(K1423="Stroke",IF(#REF!=#REF!,IF(Q1422=Q1423,IF((J1423-J1422)&lt;0,1000+J1423-J1422-O1422,J1423-J1422-O1422),""),""),""),""),"")</f>
        <v>#REF!</v>
      </c>
    </row>
    <row r="1423" spans="2:16" x14ac:dyDescent="0.25">
      <c r="B1423" s="4"/>
      <c r="P1423" s="8" t="e">
        <f>IF(#REF!=#REF!,IF(K1423="Stroke",IF(K1424="Stroke",IF(#REF!=#REF!,IF(Q1423=Q1424,IF((J1424-J1423)&lt;0,1000+J1424-J1423-O1423,J1424-J1423-O1423),""),""),""),""),"")</f>
        <v>#REF!</v>
      </c>
    </row>
    <row r="1424" spans="2:16" x14ac:dyDescent="0.25">
      <c r="B1424" s="4"/>
      <c r="P1424" s="8" t="e">
        <f>IF(#REF!=#REF!,IF(K1424="Stroke",IF(K1425="Stroke",IF(#REF!=#REF!,IF(Q1424=Q1425,IF((J1425-J1424)&lt;0,1000+J1425-J1424-O1424,J1425-J1424-O1424),""),""),""),""),"")</f>
        <v>#REF!</v>
      </c>
    </row>
    <row r="1425" spans="2:16" x14ac:dyDescent="0.25">
      <c r="B1425" s="4"/>
      <c r="P1425" s="8" t="e">
        <f>IF(#REF!=#REF!,IF(K1425="Stroke",IF(K1426="Stroke",IF(#REF!=#REF!,IF(Q1425=Q1426,IF((J1426-J1425)&lt;0,1000+J1426-J1425-O1425,J1426-J1425-O1425),""),""),""),""),"")</f>
        <v>#REF!</v>
      </c>
    </row>
    <row r="1426" spans="2:16" x14ac:dyDescent="0.25">
      <c r="B1426" s="4"/>
      <c r="P1426" s="8" t="e">
        <f>IF(#REF!=#REF!,IF(K1426="Stroke",IF(K1427="Stroke",IF(#REF!=#REF!,IF(Q1426=Q1427,IF((J1427-J1426)&lt;0,1000+J1427-J1426-O1426,J1427-J1426-O1426),""),""),""),""),"")</f>
        <v>#REF!</v>
      </c>
    </row>
    <row r="1427" spans="2:16" x14ac:dyDescent="0.25">
      <c r="B1427" s="4"/>
      <c r="P1427" s="8" t="e">
        <f>IF(#REF!=#REF!,IF(K1427="Stroke",IF(K1428="Stroke",IF(#REF!=#REF!,IF(Q1427=Q1428,IF((J1428-J1427)&lt;0,1000+J1428-J1427-O1427,J1428-J1427-O1427),""),""),""),""),"")</f>
        <v>#REF!</v>
      </c>
    </row>
    <row r="1428" spans="2:16" x14ac:dyDescent="0.25">
      <c r="B1428" s="4"/>
      <c r="P1428" s="8" t="e">
        <f>IF(#REF!=#REF!,IF(K1428="Stroke",IF(K1429="Stroke",IF(#REF!=#REF!,IF(Q1428=Q1429,IF((J1429-J1428)&lt;0,1000+J1429-J1428-O1428,J1429-J1428-O1428),""),""),""),""),"")</f>
        <v>#REF!</v>
      </c>
    </row>
    <row r="1429" spans="2:16" x14ac:dyDescent="0.25">
      <c r="B1429" s="4"/>
      <c r="P1429" s="8" t="e">
        <f>IF(#REF!=#REF!,IF(K1429="Stroke",IF(K1430="Stroke",IF(#REF!=#REF!,IF(Q1429=Q1430,IF((J1430-J1429)&lt;0,1000+J1430-J1429-O1429,J1430-J1429-O1429),""),""),""),""),"")</f>
        <v>#REF!</v>
      </c>
    </row>
    <row r="1430" spans="2:16" x14ac:dyDescent="0.25">
      <c r="B1430" s="4"/>
      <c r="P1430" s="8" t="e">
        <f>IF(#REF!=#REF!,IF(K1430="Stroke",IF(K1431="Stroke",IF(#REF!=#REF!,IF(Q1430=Q1431,IF((J1431-J1430)&lt;0,1000+J1431-J1430-O1430,J1431-J1430-O1430),""),""),""),""),"")</f>
        <v>#REF!</v>
      </c>
    </row>
    <row r="1431" spans="2:16" x14ac:dyDescent="0.25">
      <c r="B1431" s="4"/>
      <c r="P1431" s="8" t="e">
        <f>IF(#REF!=#REF!,IF(K1431="Stroke",IF(K1432="Stroke",IF(#REF!=#REF!,IF(Q1431=Q1432,IF((J1432-J1431)&lt;0,1000+J1432-J1431-O1431,J1432-J1431-O1431),""),""),""),""),"")</f>
        <v>#REF!</v>
      </c>
    </row>
    <row r="1432" spans="2:16" x14ac:dyDescent="0.25">
      <c r="B1432" s="4"/>
      <c r="P1432" s="8" t="e">
        <f>IF(#REF!=#REF!,IF(K1432="Stroke",IF(K1433="Stroke",IF(#REF!=#REF!,IF(Q1432=Q1433,IF((J1433-J1432)&lt;0,1000+J1433-J1432-O1432,J1433-J1432-O1432),""),""),""),""),"")</f>
        <v>#REF!</v>
      </c>
    </row>
    <row r="1433" spans="2:16" x14ac:dyDescent="0.25">
      <c r="B1433" s="4"/>
      <c r="P1433" s="8" t="e">
        <f>IF(#REF!=#REF!,IF(K1433="Stroke",IF(K1434="Stroke",IF(#REF!=#REF!,IF(Q1433=Q1434,IF((J1434-J1433)&lt;0,1000+J1434-J1433-O1433,J1434-J1433-O1433),""),""),""),""),"")</f>
        <v>#REF!</v>
      </c>
    </row>
    <row r="1434" spans="2:16" x14ac:dyDescent="0.25">
      <c r="B1434" s="4"/>
      <c r="P1434" s="8" t="e">
        <f>IF(#REF!=#REF!,IF(K1434="Stroke",IF(K1435="Stroke",IF(#REF!=#REF!,IF(Q1434=Q1435,IF((J1435-J1434)&lt;0,1000+J1435-J1434-O1434,J1435-J1434-O1434),""),""),""),""),"")</f>
        <v>#REF!</v>
      </c>
    </row>
    <row r="1435" spans="2:16" x14ac:dyDescent="0.25">
      <c r="B1435" s="4"/>
      <c r="P1435" s="8" t="e">
        <f>IF(#REF!=#REF!,IF(K1435="Stroke",IF(K1436="Stroke",IF(#REF!=#REF!,IF(Q1435=Q1436,IF((J1436-J1435)&lt;0,1000+J1436-J1435-O1435,J1436-J1435-O1435),""),""),""),""),"")</f>
        <v>#REF!</v>
      </c>
    </row>
    <row r="1436" spans="2:16" x14ac:dyDescent="0.25">
      <c r="B1436" s="4"/>
      <c r="P1436" s="8" t="e">
        <f>IF(#REF!=#REF!,IF(K1436="Stroke",IF(K1437="Stroke",IF(#REF!=#REF!,IF(Q1436=Q1437,IF((J1437-J1436)&lt;0,1000+J1437-J1436-O1436,J1437-J1436-O1436),""),""),""),""),"")</f>
        <v>#REF!</v>
      </c>
    </row>
    <row r="1437" spans="2:16" x14ac:dyDescent="0.25">
      <c r="B1437" s="4"/>
      <c r="P1437" s="8" t="e">
        <f>IF(#REF!=#REF!,IF(K1437="Stroke",IF(K1438="Stroke",IF(#REF!=#REF!,IF(Q1437=Q1438,IF((J1438-J1437)&lt;0,1000+J1438-J1437-O1437,J1438-J1437-O1437),""),""),""),""),"")</f>
        <v>#REF!</v>
      </c>
    </row>
    <row r="1438" spans="2:16" x14ac:dyDescent="0.25">
      <c r="B1438" s="4"/>
      <c r="P1438" s="8" t="e">
        <f>IF(#REF!=#REF!,IF(K1438="Stroke",IF(K1439="Stroke",IF(#REF!=#REF!,IF(Q1438=Q1439,IF((J1439-J1438)&lt;0,1000+J1439-J1438-O1438,J1439-J1438-O1438),""),""),""),""),"")</f>
        <v>#REF!</v>
      </c>
    </row>
    <row r="1439" spans="2:16" x14ac:dyDescent="0.25">
      <c r="B1439" s="4"/>
      <c r="P1439" s="8" t="e">
        <f>IF(#REF!=#REF!,IF(K1439="Stroke",IF(K1440="Stroke",IF(#REF!=#REF!,IF(Q1439=Q1440,IF((J1440-J1439)&lt;0,1000+J1440-J1439-O1439,J1440-J1439-O1439),""),""),""),""),"")</f>
        <v>#REF!</v>
      </c>
    </row>
    <row r="1440" spans="2:16" x14ac:dyDescent="0.25">
      <c r="B1440" s="4"/>
      <c r="P1440" s="8" t="e">
        <f>IF(#REF!=#REF!,IF(K1440="Stroke",IF(K1441="Stroke",IF(#REF!=#REF!,IF(Q1440=Q1441,IF((J1441-J1440)&lt;0,1000+J1441-J1440-O1440,J1441-J1440-O1440),""),""),""),""),"")</f>
        <v>#REF!</v>
      </c>
    </row>
    <row r="1441" spans="2:16" x14ac:dyDescent="0.25">
      <c r="B1441" s="4"/>
      <c r="P1441" s="8" t="e">
        <f>IF(#REF!=#REF!,IF(K1441="Stroke",IF(K1442="Stroke",IF(#REF!=#REF!,IF(Q1441=Q1442,IF((J1442-J1441)&lt;0,1000+J1442-J1441-O1441,J1442-J1441-O1441),""),""),""),""),"")</f>
        <v>#REF!</v>
      </c>
    </row>
    <row r="1442" spans="2:16" x14ac:dyDescent="0.25">
      <c r="B1442" s="4"/>
      <c r="P1442" s="8" t="e">
        <f>IF(#REF!=#REF!,IF(K1442="Stroke",IF(K1443="Stroke",IF(#REF!=#REF!,IF(Q1442=Q1443,IF((J1443-J1442)&lt;0,1000+J1443-J1442-O1442,J1443-J1442-O1442),""),""),""),""),"")</f>
        <v>#REF!</v>
      </c>
    </row>
    <row r="1443" spans="2:16" x14ac:dyDescent="0.25">
      <c r="B1443" s="4"/>
      <c r="P1443" s="8" t="e">
        <f>IF(#REF!=#REF!,IF(K1443="Stroke",IF(K1444="Stroke",IF(#REF!=#REF!,IF(Q1443=Q1444,IF((J1444-J1443)&lt;0,1000+J1444-J1443-O1443,J1444-J1443-O1443),""),""),""),""),"")</f>
        <v>#REF!</v>
      </c>
    </row>
    <row r="1444" spans="2:16" x14ac:dyDescent="0.25">
      <c r="B1444" s="4"/>
      <c r="P1444" s="8" t="e">
        <f>IF(#REF!=#REF!,IF(K1444="Stroke",IF(K1445="Stroke",IF(#REF!=#REF!,IF(Q1444=Q1445,IF((J1445-J1444)&lt;0,1000+J1445-J1444-O1444,J1445-J1444-O1444),""),""),""),""),"")</f>
        <v>#REF!</v>
      </c>
    </row>
    <row r="1445" spans="2:16" x14ac:dyDescent="0.25">
      <c r="B1445" s="4"/>
      <c r="P1445" s="8" t="e">
        <f>IF(#REF!=#REF!,IF(K1445="Stroke",IF(K1446="Stroke",IF(#REF!=#REF!,IF(Q1445=Q1446,IF((J1446-J1445)&lt;0,1000+J1446-J1445-O1445,J1446-J1445-O1445),""),""),""),""),"")</f>
        <v>#REF!</v>
      </c>
    </row>
    <row r="1446" spans="2:16" x14ac:dyDescent="0.25">
      <c r="B1446" s="4"/>
      <c r="P1446" s="8" t="e">
        <f>IF(#REF!=#REF!,IF(K1446="Stroke",IF(K1447="Stroke",IF(#REF!=#REF!,IF(Q1446=Q1447,IF((J1447-J1446)&lt;0,1000+J1447-J1446-O1446,J1447-J1446-O1446),""),""),""),""),"")</f>
        <v>#REF!</v>
      </c>
    </row>
    <row r="1447" spans="2:16" x14ac:dyDescent="0.25">
      <c r="B1447" s="4"/>
      <c r="P1447" s="8" t="e">
        <f>IF(#REF!=#REF!,IF(K1447="Stroke",IF(K1448="Stroke",IF(#REF!=#REF!,IF(Q1447=Q1448,IF((J1448-J1447)&lt;0,1000+J1448-J1447-O1447,J1448-J1447-O1447),""),""),""),""),"")</f>
        <v>#REF!</v>
      </c>
    </row>
    <row r="1448" spans="2:16" x14ac:dyDescent="0.25">
      <c r="B1448" s="4"/>
      <c r="P1448" s="8" t="e">
        <f>IF(#REF!=#REF!,IF(K1448="Stroke",IF(K1449="Stroke",IF(#REF!=#REF!,IF(Q1448=Q1449,IF((J1449-J1448)&lt;0,1000+J1449-J1448-O1448,J1449-J1448-O1448),""),""),""),""),"")</f>
        <v>#REF!</v>
      </c>
    </row>
    <row r="1449" spans="2:16" x14ac:dyDescent="0.25">
      <c r="B1449" s="4"/>
      <c r="P1449" s="8" t="e">
        <f>IF(#REF!=#REF!,IF(K1449="Stroke",IF(K1450="Stroke",IF(#REF!=#REF!,IF(Q1449=Q1450,IF((J1450-J1449)&lt;0,1000+J1450-J1449-O1449,J1450-J1449-O1449),""),""),""),""),"")</f>
        <v>#REF!</v>
      </c>
    </row>
    <row r="1450" spans="2:16" x14ac:dyDescent="0.25">
      <c r="B1450" s="4"/>
      <c r="P1450" s="8" t="e">
        <f>IF(#REF!=#REF!,IF(K1450="Stroke",IF(K1451="Stroke",IF(#REF!=#REF!,IF(Q1450=Q1451,IF((J1451-J1450)&lt;0,1000+J1451-J1450-O1450,J1451-J1450-O1450),""),""),""),""),"")</f>
        <v>#REF!</v>
      </c>
    </row>
    <row r="1451" spans="2:16" x14ac:dyDescent="0.25">
      <c r="B1451" s="4"/>
      <c r="P1451" s="8" t="e">
        <f>IF(#REF!=#REF!,IF(K1451="Stroke",IF(K1452="Stroke",IF(#REF!=#REF!,IF(Q1451=Q1452,IF((J1452-J1451)&lt;0,1000+J1452-J1451-O1451,J1452-J1451-O1451),""),""),""),""),"")</f>
        <v>#REF!</v>
      </c>
    </row>
    <row r="1452" spans="2:16" x14ac:dyDescent="0.25">
      <c r="B1452" s="4"/>
      <c r="P1452" s="8" t="e">
        <f>IF(#REF!=#REF!,IF(K1452="Stroke",IF(K1453="Stroke",IF(#REF!=#REF!,IF(Q1452=Q1453,IF((J1453-J1452)&lt;0,1000+J1453-J1452-O1452,J1453-J1452-O1452),""),""),""),""),"")</f>
        <v>#REF!</v>
      </c>
    </row>
    <row r="1453" spans="2:16" x14ac:dyDescent="0.25">
      <c r="B1453" s="4"/>
      <c r="P1453" s="8" t="e">
        <f>IF(#REF!=#REF!,IF(K1453="Stroke",IF(K1454="Stroke",IF(#REF!=#REF!,IF(Q1453=Q1454,IF((J1454-J1453)&lt;0,1000+J1454-J1453-O1453,J1454-J1453-O1453),""),""),""),""),"")</f>
        <v>#REF!</v>
      </c>
    </row>
    <row r="1454" spans="2:16" x14ac:dyDescent="0.25">
      <c r="B1454" s="4"/>
      <c r="P1454" s="8" t="e">
        <f>IF(#REF!=#REF!,IF(K1454="Stroke",IF(K1455="Stroke",IF(#REF!=#REF!,IF(Q1454=Q1455,IF((J1455-J1454)&lt;0,1000+J1455-J1454-O1454,J1455-J1454-O1454),""),""),""),""),"")</f>
        <v>#REF!</v>
      </c>
    </row>
    <row r="1455" spans="2:16" x14ac:dyDescent="0.25">
      <c r="B1455" s="4"/>
      <c r="P1455" s="8" t="e">
        <f>IF(#REF!=#REF!,IF(K1455="Stroke",IF(K1456="Stroke",IF(#REF!=#REF!,IF(Q1455=Q1456,IF((J1456-J1455)&lt;0,1000+J1456-J1455-O1455,J1456-J1455-O1455),""),""),""),""),"")</f>
        <v>#REF!</v>
      </c>
    </row>
    <row r="1456" spans="2:16" x14ac:dyDescent="0.25">
      <c r="B1456" s="4"/>
      <c r="P1456" s="8" t="e">
        <f>IF(#REF!=#REF!,IF(K1456="Stroke",IF(K1457="Stroke",IF(#REF!=#REF!,IF(Q1456=Q1457,IF((J1457-J1456)&lt;0,1000+J1457-J1456-O1456,J1457-J1456-O1456),""),""),""),""),"")</f>
        <v>#REF!</v>
      </c>
    </row>
    <row r="1457" spans="2:16" x14ac:dyDescent="0.25">
      <c r="B1457" s="4"/>
      <c r="P1457" s="8" t="e">
        <f>IF(#REF!=#REF!,IF(K1457="Stroke",IF(K1458="Stroke",IF(#REF!=#REF!,IF(Q1457=Q1458,IF((J1458-J1457)&lt;0,1000+J1458-J1457-O1457,J1458-J1457-O1457),""),""),""),""),"")</f>
        <v>#REF!</v>
      </c>
    </row>
    <row r="1458" spans="2:16" x14ac:dyDescent="0.25">
      <c r="B1458" s="4"/>
      <c r="P1458" s="8" t="e">
        <f>IF(#REF!=#REF!,IF(K1458="Stroke",IF(K1459="Stroke",IF(#REF!=#REF!,IF(Q1458=Q1459,IF((J1459-J1458)&lt;0,1000+J1459-J1458-O1458,J1459-J1458-O1458),""),""),""),""),"")</f>
        <v>#REF!</v>
      </c>
    </row>
    <row r="1459" spans="2:16" x14ac:dyDescent="0.25">
      <c r="B1459" s="4"/>
      <c r="P1459" s="8" t="e">
        <f>IF(#REF!=#REF!,IF(K1459="Stroke",IF(K1460="Stroke",IF(#REF!=#REF!,IF(Q1459=Q1460,IF((J1460-J1459)&lt;0,1000+J1460-J1459-O1459,J1460-J1459-O1459),""),""),""),""),"")</f>
        <v>#REF!</v>
      </c>
    </row>
    <row r="1460" spans="2:16" x14ac:dyDescent="0.25">
      <c r="B1460" s="4"/>
      <c r="P1460" s="8" t="e">
        <f>IF(#REF!=#REF!,IF(K1460="Stroke",IF(K1461="Stroke",IF(#REF!=#REF!,IF(Q1460=Q1461,IF((J1461-J1460)&lt;0,1000+J1461-J1460-O1460,J1461-J1460-O1460),""),""),""),""),"")</f>
        <v>#REF!</v>
      </c>
    </row>
    <row r="1461" spans="2:16" x14ac:dyDescent="0.25">
      <c r="B1461" s="4"/>
      <c r="P1461" s="8" t="e">
        <f>IF(#REF!=#REF!,IF(K1461="Stroke",IF(K1462="Stroke",IF(#REF!=#REF!,IF(Q1461=Q1462,IF((J1462-J1461)&lt;0,1000+J1462-J1461-O1461,J1462-J1461-O1461),""),""),""),""),"")</f>
        <v>#REF!</v>
      </c>
    </row>
    <row r="1462" spans="2:16" x14ac:dyDescent="0.25">
      <c r="B1462" s="4"/>
      <c r="P1462" s="8" t="e">
        <f>IF(#REF!=#REF!,IF(K1462="Stroke",IF(K1463="Stroke",IF(#REF!=#REF!,IF(Q1462=Q1463,IF((J1463-J1462)&lt;0,1000+J1463-J1462-O1462,J1463-J1462-O1462),""),""),""),""),"")</f>
        <v>#REF!</v>
      </c>
    </row>
    <row r="1463" spans="2:16" x14ac:dyDescent="0.25">
      <c r="B1463" s="4"/>
      <c r="P1463" s="8" t="e">
        <f>IF(#REF!=#REF!,IF(K1463="Stroke",IF(K1464="Stroke",IF(#REF!=#REF!,IF(Q1463=Q1464,IF((J1464-J1463)&lt;0,1000+J1464-J1463-O1463,J1464-J1463-O1463),""),""),""),""),"")</f>
        <v>#REF!</v>
      </c>
    </row>
    <row r="1464" spans="2:16" x14ac:dyDescent="0.25">
      <c r="B1464" s="4"/>
      <c r="P1464" s="8" t="e">
        <f>IF(#REF!=#REF!,IF(K1464="Stroke",IF(K1465="Stroke",IF(#REF!=#REF!,IF(Q1464=Q1465,IF((J1465-J1464)&lt;0,1000+J1465-J1464-O1464,J1465-J1464-O1464),""),""),""),""),"")</f>
        <v>#REF!</v>
      </c>
    </row>
    <row r="1465" spans="2:16" x14ac:dyDescent="0.25">
      <c r="B1465" s="4"/>
      <c r="P1465" s="8" t="e">
        <f>IF(#REF!=#REF!,IF(K1465="Stroke",IF(K1466="Stroke",IF(#REF!=#REF!,IF(Q1465=Q1466,IF((J1466-J1465)&lt;0,1000+J1466-J1465-O1465,J1466-J1465-O1465),""),""),""),""),"")</f>
        <v>#REF!</v>
      </c>
    </row>
    <row r="1466" spans="2:16" x14ac:dyDescent="0.25">
      <c r="B1466" s="4"/>
      <c r="P1466" s="8" t="e">
        <f>IF(#REF!=#REF!,IF(K1466="Stroke",IF(K1467="Stroke",IF(#REF!=#REF!,IF(Q1466=Q1467,IF((J1467-J1466)&lt;0,1000+J1467-J1466-O1466,J1467-J1466-O1466),""),""),""),""),"")</f>
        <v>#REF!</v>
      </c>
    </row>
    <row r="1467" spans="2:16" x14ac:dyDescent="0.25">
      <c r="B1467" s="4"/>
      <c r="P1467" s="8" t="e">
        <f>IF(#REF!=#REF!,IF(K1467="Stroke",IF(K1468="Stroke",IF(#REF!=#REF!,IF(Q1467=Q1468,IF((J1468-J1467)&lt;0,1000+J1468-J1467-O1467,J1468-J1467-O1467),""),""),""),""),"")</f>
        <v>#REF!</v>
      </c>
    </row>
    <row r="1468" spans="2:16" x14ac:dyDescent="0.25">
      <c r="B1468" s="4"/>
      <c r="P1468" s="8" t="e">
        <f>IF(#REF!=#REF!,IF(K1468="Stroke",IF(K1469="Stroke",IF(#REF!=#REF!,IF(Q1468=Q1469,IF((J1469-J1468)&lt;0,1000+J1469-J1468-O1468,J1469-J1468-O1468),""),""),""),""),"")</f>
        <v>#REF!</v>
      </c>
    </row>
    <row r="1469" spans="2:16" x14ac:dyDescent="0.25">
      <c r="B1469" s="4"/>
      <c r="P1469" s="8" t="e">
        <f>IF(#REF!=#REF!,IF(K1469="Stroke",IF(K1470="Stroke",IF(#REF!=#REF!,IF(Q1469=Q1470,IF((J1470-J1469)&lt;0,1000+J1470-J1469-O1469,J1470-J1469-O1469),""),""),""),""),"")</f>
        <v>#REF!</v>
      </c>
    </row>
    <row r="1470" spans="2:16" x14ac:dyDescent="0.25">
      <c r="B1470" s="4"/>
      <c r="P1470" s="8" t="e">
        <f>IF(#REF!=#REF!,IF(K1470="Stroke",IF(K1471="Stroke",IF(#REF!=#REF!,IF(Q1470=Q1471,IF((J1471-J1470)&lt;0,1000+J1471-J1470-O1470,J1471-J1470-O1470),""),""),""),""),"")</f>
        <v>#REF!</v>
      </c>
    </row>
    <row r="1471" spans="2:16" x14ac:dyDescent="0.25">
      <c r="B1471" s="4"/>
      <c r="P1471" s="8" t="e">
        <f>IF(#REF!=#REF!,IF(K1471="Stroke",IF(K1472="Stroke",IF(#REF!=#REF!,IF(Q1471=Q1472,IF((J1472-J1471)&lt;0,1000+J1472-J1471-O1471,J1472-J1471-O1471),""),""),""),""),"")</f>
        <v>#REF!</v>
      </c>
    </row>
    <row r="1472" spans="2:16" x14ac:dyDescent="0.25">
      <c r="B1472" s="4"/>
      <c r="P1472" s="8" t="e">
        <f>IF(#REF!=#REF!,IF(K1472="Stroke",IF(K1473="Stroke",IF(#REF!=#REF!,IF(Q1472=Q1473,IF((J1473-J1472)&lt;0,1000+J1473-J1472-O1472,J1473-J1472-O1472),""),""),""),""),"")</f>
        <v>#REF!</v>
      </c>
    </row>
    <row r="1473" spans="2:16" x14ac:dyDescent="0.25">
      <c r="B1473" s="4"/>
      <c r="P1473" s="8" t="e">
        <f>IF(#REF!=#REF!,IF(K1473="Stroke",IF(K1474="Stroke",IF(#REF!=#REF!,IF(Q1473=Q1474,IF((J1474-J1473)&lt;0,1000+J1474-J1473-O1473,J1474-J1473-O1473),""),""),""),""),"")</f>
        <v>#REF!</v>
      </c>
    </row>
    <row r="1474" spans="2:16" x14ac:dyDescent="0.25">
      <c r="B1474" s="4"/>
      <c r="P1474" s="8" t="e">
        <f>IF(#REF!=#REF!,IF(K1474="Stroke",IF(K1475="Stroke",IF(#REF!=#REF!,IF(Q1474=Q1475,IF((J1475-J1474)&lt;0,1000+J1475-J1474-O1474,J1475-J1474-O1474),""),""),""),""),"")</f>
        <v>#REF!</v>
      </c>
    </row>
    <row r="1475" spans="2:16" x14ac:dyDescent="0.25">
      <c r="B1475" s="4"/>
      <c r="P1475" s="8" t="e">
        <f>IF(#REF!=#REF!,IF(K1475="Stroke",IF(K1476="Stroke",IF(#REF!=#REF!,IF(Q1475=Q1476,IF((J1476-J1475)&lt;0,1000+J1476-J1475-O1475,J1476-J1475-O1475),""),""),""),""),"")</f>
        <v>#REF!</v>
      </c>
    </row>
    <row r="1476" spans="2:16" x14ac:dyDescent="0.25">
      <c r="B1476" s="4"/>
      <c r="P1476" s="8" t="e">
        <f>IF(#REF!=#REF!,IF(K1476="Stroke",IF(K1477="Stroke",IF(#REF!=#REF!,IF(Q1476=Q1477,IF((J1477-J1476)&lt;0,1000+J1477-J1476-O1476,J1477-J1476-O1476),""),""),""),""),"")</f>
        <v>#REF!</v>
      </c>
    </row>
    <row r="1477" spans="2:16" x14ac:dyDescent="0.25">
      <c r="B1477" s="4"/>
      <c r="P1477" s="8" t="e">
        <f>IF(#REF!=#REF!,IF(K1477="Stroke",IF(K1478="Stroke",IF(#REF!=#REF!,IF(Q1477=Q1478,IF((J1478-J1477)&lt;0,1000+J1478-J1477-O1477,J1478-J1477-O1477),""),""),""),""),"")</f>
        <v>#REF!</v>
      </c>
    </row>
    <row r="1478" spans="2:16" x14ac:dyDescent="0.25">
      <c r="B1478" s="4"/>
      <c r="P1478" s="8" t="e">
        <f>IF(#REF!=#REF!,IF(K1478="Stroke",IF(K1479="Stroke",IF(#REF!=#REF!,IF(Q1478=Q1479,IF((J1479-J1478)&lt;0,1000+J1479-J1478-O1478,J1479-J1478-O1478),""),""),""),""),"")</f>
        <v>#REF!</v>
      </c>
    </row>
    <row r="1479" spans="2:16" x14ac:dyDescent="0.25">
      <c r="B1479" s="4"/>
      <c r="P1479" s="8" t="e">
        <f>IF(#REF!=#REF!,IF(K1479="Stroke",IF(K1480="Stroke",IF(#REF!=#REF!,IF(Q1479=Q1480,IF((J1480-J1479)&lt;0,1000+J1480-J1479-O1479,J1480-J1479-O1479),""),""),""),""),"")</f>
        <v>#REF!</v>
      </c>
    </row>
    <row r="1480" spans="2:16" x14ac:dyDescent="0.25">
      <c r="B1480" s="4"/>
      <c r="P1480" s="8" t="e">
        <f>IF(#REF!=#REF!,IF(K1480="Stroke",IF(K1481="Stroke",IF(#REF!=#REF!,IF(Q1480=Q1481,IF((J1481-J1480)&lt;0,1000+J1481-J1480-O1480,J1481-J1480-O1480),""),""),""),""),"")</f>
        <v>#REF!</v>
      </c>
    </row>
    <row r="1481" spans="2:16" x14ac:dyDescent="0.25">
      <c r="B1481" s="4"/>
      <c r="P1481" s="8" t="e">
        <f>IF(#REF!=#REF!,IF(K1481="Stroke",IF(K1482="Stroke",IF(#REF!=#REF!,IF(Q1481=Q1482,IF((J1482-J1481)&lt;0,1000+J1482-J1481-O1481,J1482-J1481-O1481),""),""),""),""),"")</f>
        <v>#REF!</v>
      </c>
    </row>
    <row r="1482" spans="2:16" x14ac:dyDescent="0.25">
      <c r="B1482" s="4"/>
      <c r="P1482" s="8" t="e">
        <f>IF(#REF!=#REF!,IF(K1482="Stroke",IF(K1483="Stroke",IF(#REF!=#REF!,IF(Q1482=Q1483,IF((J1483-J1482)&lt;0,1000+J1483-J1482-O1482,J1483-J1482-O1482),""),""),""),""),"")</f>
        <v>#REF!</v>
      </c>
    </row>
    <row r="1483" spans="2:16" x14ac:dyDescent="0.25">
      <c r="B1483" s="4"/>
      <c r="P1483" s="8" t="e">
        <f>IF(#REF!=#REF!,IF(K1483="Stroke",IF(K1484="Stroke",IF(#REF!=#REF!,IF(Q1483=Q1484,IF((J1484-J1483)&lt;0,1000+J1484-J1483-O1483,J1484-J1483-O1483),""),""),""),""),"")</f>
        <v>#REF!</v>
      </c>
    </row>
    <row r="1484" spans="2:16" x14ac:dyDescent="0.25">
      <c r="B1484" s="4"/>
      <c r="P1484" s="8" t="e">
        <f>IF(#REF!=#REF!,IF(K1484="Stroke",IF(K1485="Stroke",IF(#REF!=#REF!,IF(Q1484=Q1485,IF((J1485-J1484)&lt;0,1000+J1485-J1484-O1484,J1485-J1484-O1484),""),""),""),""),"")</f>
        <v>#REF!</v>
      </c>
    </row>
    <row r="1485" spans="2:16" x14ac:dyDescent="0.25">
      <c r="B1485" s="4"/>
      <c r="P1485" s="8" t="e">
        <f>IF(#REF!=#REF!,IF(K1485="Stroke",IF(K1486="Stroke",IF(#REF!=#REF!,IF(Q1485=Q1486,IF((J1486-J1485)&lt;0,1000+J1486-J1485-O1485,J1486-J1485-O1485),""),""),""),""),"")</f>
        <v>#REF!</v>
      </c>
    </row>
    <row r="1486" spans="2:16" x14ac:dyDescent="0.25">
      <c r="B1486" s="4"/>
      <c r="P1486" s="8" t="e">
        <f>IF(#REF!=#REF!,IF(K1486="Stroke",IF(K1487="Stroke",IF(#REF!=#REF!,IF(Q1486=Q1487,IF((J1487-J1486)&lt;0,1000+J1487-J1486-O1486,J1487-J1486-O1486),""),""),""),""),"")</f>
        <v>#REF!</v>
      </c>
    </row>
    <row r="1487" spans="2:16" x14ac:dyDescent="0.25">
      <c r="B1487" s="4"/>
      <c r="P1487" s="8" t="e">
        <f>IF(#REF!=#REF!,IF(K1487="Stroke",IF(K1488="Stroke",IF(#REF!=#REF!,IF(Q1487=Q1488,IF((J1488-J1487)&lt;0,1000+J1488-J1487-O1487,J1488-J1487-O1487),""),""),""),""),"")</f>
        <v>#REF!</v>
      </c>
    </row>
    <row r="1488" spans="2:16" x14ac:dyDescent="0.25">
      <c r="B1488" s="4"/>
      <c r="P1488" s="8" t="e">
        <f>IF(#REF!=#REF!,IF(K1488="Stroke",IF(K1489="Stroke",IF(#REF!=#REF!,IF(Q1488=Q1489,IF((J1489-J1488)&lt;0,1000+J1489-J1488-O1488,J1489-J1488-O1488),""),""),""),""),"")</f>
        <v>#REF!</v>
      </c>
    </row>
    <row r="1489" spans="2:16" x14ac:dyDescent="0.25">
      <c r="B1489" s="4"/>
      <c r="P1489" s="8" t="e">
        <f>IF(#REF!=#REF!,IF(K1489="Stroke",IF(K1490="Stroke",IF(#REF!=#REF!,IF(Q1489=Q1490,IF((J1490-J1489)&lt;0,1000+J1490-J1489-O1489,J1490-J1489-O1489),""),""),""),""),"")</f>
        <v>#REF!</v>
      </c>
    </row>
    <row r="1490" spans="2:16" x14ac:dyDescent="0.25">
      <c r="B1490" s="4"/>
      <c r="P1490" s="8" t="e">
        <f>IF(#REF!=#REF!,IF(K1490="Stroke",IF(K1491="Stroke",IF(#REF!=#REF!,IF(Q1490=Q1491,IF((J1491-J1490)&lt;0,1000+J1491-J1490-O1490,J1491-J1490-O1490),""),""),""),""),"")</f>
        <v>#REF!</v>
      </c>
    </row>
    <row r="1491" spans="2:16" x14ac:dyDescent="0.25">
      <c r="B1491" s="4"/>
      <c r="P1491" s="8" t="e">
        <f>IF(#REF!=#REF!,IF(K1491="Stroke",IF(K1492="Stroke",IF(#REF!=#REF!,IF(Q1491=Q1492,IF((J1492-J1491)&lt;0,1000+J1492-J1491-O1491,J1492-J1491-O1491),""),""),""),""),"")</f>
        <v>#REF!</v>
      </c>
    </row>
    <row r="1492" spans="2:16" x14ac:dyDescent="0.25">
      <c r="B1492" s="4"/>
      <c r="P1492" s="8" t="e">
        <f>IF(#REF!=#REF!,IF(K1492="Stroke",IF(K1493="Stroke",IF(#REF!=#REF!,IF(Q1492=Q1493,IF((J1493-J1492)&lt;0,1000+J1493-J1492-O1492,J1493-J1492-O1492),""),""),""),""),"")</f>
        <v>#REF!</v>
      </c>
    </row>
    <row r="1493" spans="2:16" x14ac:dyDescent="0.25">
      <c r="B1493" s="4"/>
      <c r="P1493" s="8" t="e">
        <f>IF(#REF!=#REF!,IF(K1493="Stroke",IF(K1494="Stroke",IF(#REF!=#REF!,IF(Q1493=Q1494,IF((J1494-J1493)&lt;0,1000+J1494-J1493-O1493,J1494-J1493-O1493),""),""),""),""),"")</f>
        <v>#REF!</v>
      </c>
    </row>
    <row r="1494" spans="2:16" x14ac:dyDescent="0.25">
      <c r="B1494" s="4"/>
      <c r="P1494" s="8" t="e">
        <f>IF(#REF!=#REF!,IF(K1494="Stroke",IF(K1495="Stroke",IF(#REF!=#REF!,IF(Q1494=Q1495,IF((J1495-J1494)&lt;0,1000+J1495-J1494-O1494,J1495-J1494-O1494),""),""),""),""),"")</f>
        <v>#REF!</v>
      </c>
    </row>
    <row r="1495" spans="2:16" x14ac:dyDescent="0.25">
      <c r="B1495" s="4"/>
      <c r="P1495" s="8" t="e">
        <f>IF(#REF!=#REF!,IF(K1495="Stroke",IF(K1496="Stroke",IF(#REF!=#REF!,IF(Q1495=Q1496,IF((J1496-J1495)&lt;0,1000+J1496-J1495-O1495,J1496-J1495-O1495),""),""),""),""),"")</f>
        <v>#REF!</v>
      </c>
    </row>
    <row r="1496" spans="2:16" x14ac:dyDescent="0.25">
      <c r="B1496" s="4"/>
      <c r="P1496" s="8" t="e">
        <f>IF(#REF!=#REF!,IF(K1496="Stroke",IF(K1497="Stroke",IF(#REF!=#REF!,IF(Q1496=Q1497,IF((J1497-J1496)&lt;0,1000+J1497-J1496-O1496,J1497-J1496-O1496),""),""),""),""),"")</f>
        <v>#REF!</v>
      </c>
    </row>
    <row r="1497" spans="2:16" x14ac:dyDescent="0.25">
      <c r="B1497" s="4"/>
      <c r="P1497" s="8" t="e">
        <f>IF(#REF!=#REF!,IF(K1497="Stroke",IF(K1498="Stroke",IF(#REF!=#REF!,IF(Q1497=Q1498,IF((J1498-J1497)&lt;0,1000+J1498-J1497-O1497,J1498-J1497-O1497),""),""),""),""),"")</f>
        <v>#REF!</v>
      </c>
    </row>
    <row r="1498" spans="2:16" x14ac:dyDescent="0.25">
      <c r="B1498" s="4"/>
      <c r="P1498" s="8" t="e">
        <f>IF(#REF!=#REF!,IF(K1498="Stroke",IF(K1499="Stroke",IF(#REF!=#REF!,IF(Q1498=Q1499,IF((J1499-J1498)&lt;0,1000+J1499-J1498-O1498,J1499-J1498-O1498),""),""),""),""),"")</f>
        <v>#REF!</v>
      </c>
    </row>
    <row r="1499" spans="2:16" x14ac:dyDescent="0.25">
      <c r="B1499" s="4"/>
      <c r="P1499" s="8" t="e">
        <f>IF(#REF!=#REF!,IF(K1499="Stroke",IF(K1500="Stroke",IF(#REF!=#REF!,IF(Q1499=Q1500,IF((J1500-J1499)&lt;0,1000+J1500-J1499-O1499,J1500-J1499-O1499),""),""),""),""),"")</f>
        <v>#REF!</v>
      </c>
    </row>
    <row r="1500" spans="2:16" x14ac:dyDescent="0.25">
      <c r="B1500" s="4"/>
      <c r="P1500" s="8" t="e">
        <f>IF(#REF!=#REF!,IF(K1500="Stroke",IF(K1501="Stroke",IF(#REF!=#REF!,IF(Q1500=Q1501,IF((J1501-J1500)&lt;0,1000+J1501-J1500-O1500,J1501-J1500-O1500),""),""),""),""),"")</f>
        <v>#REF!</v>
      </c>
    </row>
    <row r="1501" spans="2:16" x14ac:dyDescent="0.25">
      <c r="B1501" s="4"/>
      <c r="P1501" s="8" t="e">
        <f>IF(#REF!=#REF!,IF(K1501="Stroke",IF(K1502="Stroke",IF(#REF!=#REF!,IF(Q1501=Q1502,IF((J1502-J1501)&lt;0,1000+J1502-J1501-O1501,J1502-J1501-O1501),""),""),""),""),"")</f>
        <v>#REF!</v>
      </c>
    </row>
    <row r="1502" spans="2:16" x14ac:dyDescent="0.25">
      <c r="B1502" s="4"/>
      <c r="P1502" s="8" t="e">
        <f>IF(#REF!=#REF!,IF(K1502="Stroke",IF(K1503="Stroke",IF(#REF!=#REF!,IF(Q1502=Q1503,IF((J1503-J1502)&lt;0,1000+J1503-J1502-O1502,J1503-J1502-O1502),""),""),""),""),"")</f>
        <v>#REF!</v>
      </c>
    </row>
    <row r="1503" spans="2:16" x14ac:dyDescent="0.25">
      <c r="B1503" s="4"/>
      <c r="P1503" s="8" t="e">
        <f>IF(#REF!=#REF!,IF(K1503="Stroke",IF(K1504="Stroke",IF(#REF!=#REF!,IF(Q1503=Q1504,IF((J1504-J1503)&lt;0,1000+J1504-J1503-O1503,J1504-J1503-O1503),""),""),""),""),"")</f>
        <v>#REF!</v>
      </c>
    </row>
    <row r="1504" spans="2:16" x14ac:dyDescent="0.25">
      <c r="B1504" s="4"/>
      <c r="P1504" s="8" t="e">
        <f>IF(#REF!=#REF!,IF(K1504="Stroke",IF(K1505="Stroke",IF(#REF!=#REF!,IF(Q1504=Q1505,IF((J1505-J1504)&lt;0,1000+J1505-J1504-O1504,J1505-J1504-O1504),""),""),""),""),"")</f>
        <v>#REF!</v>
      </c>
    </row>
    <row r="1505" spans="2:16" x14ac:dyDescent="0.25">
      <c r="B1505" s="4"/>
      <c r="P1505" s="8" t="e">
        <f>IF(#REF!=#REF!,IF(K1505="Stroke",IF(K1506="Stroke",IF(#REF!=#REF!,IF(Q1505=Q1506,IF((J1506-J1505)&lt;0,1000+J1506-J1505-O1505,J1506-J1505-O1505),""),""),""),""),"")</f>
        <v>#REF!</v>
      </c>
    </row>
    <row r="1506" spans="2:16" x14ac:dyDescent="0.25">
      <c r="B1506" s="4"/>
      <c r="P1506" s="8" t="e">
        <f>IF(#REF!=#REF!,IF(K1506="Stroke",IF(K1507="Stroke",IF(#REF!=#REF!,IF(Q1506=Q1507,IF((J1507-J1506)&lt;0,1000+J1507-J1506-O1506,J1507-J1506-O1506),""),""),""),""),"")</f>
        <v>#REF!</v>
      </c>
    </row>
    <row r="1507" spans="2:16" x14ac:dyDescent="0.25">
      <c r="B1507" s="4"/>
      <c r="P1507" s="8" t="e">
        <f>IF(#REF!=#REF!,IF(K1507="Stroke",IF(K1508="Stroke",IF(#REF!=#REF!,IF(Q1507=Q1508,IF((J1508-J1507)&lt;0,1000+J1508-J1507-O1507,J1508-J1507-O1507),""),""),""),""),"")</f>
        <v>#REF!</v>
      </c>
    </row>
    <row r="1508" spans="2:16" x14ac:dyDescent="0.25">
      <c r="B1508" s="4"/>
      <c r="P1508" s="8" t="e">
        <f>IF(#REF!=#REF!,IF(K1508="Stroke",IF(K1509="Stroke",IF(#REF!=#REF!,IF(Q1508=Q1509,IF((J1509-J1508)&lt;0,1000+J1509-J1508-O1508,J1509-J1508-O1508),""),""),""),""),"")</f>
        <v>#REF!</v>
      </c>
    </row>
    <row r="1509" spans="2:16" x14ac:dyDescent="0.25">
      <c r="B1509" s="4"/>
      <c r="P1509" s="8" t="e">
        <f>IF(#REF!=#REF!,IF(K1509="Stroke",IF(K1510="Stroke",IF(#REF!=#REF!,IF(Q1509=Q1510,IF((J1510-J1509)&lt;0,1000+J1510-J1509-O1509,J1510-J1509-O1509),""),""),""),""),"")</f>
        <v>#REF!</v>
      </c>
    </row>
    <row r="1510" spans="2:16" x14ac:dyDescent="0.25">
      <c r="B1510" s="4"/>
      <c r="P1510" s="8" t="e">
        <f>IF(#REF!=#REF!,IF(K1510="Stroke",IF(K1511="Stroke",IF(#REF!=#REF!,IF(Q1510=Q1511,IF((J1511-J1510)&lt;0,1000+J1511-J1510-O1510,J1511-J1510-O1510),""),""),""),""),"")</f>
        <v>#REF!</v>
      </c>
    </row>
    <row r="1511" spans="2:16" x14ac:dyDescent="0.25">
      <c r="B1511" s="4"/>
      <c r="P1511" s="8" t="e">
        <f>IF(#REF!=#REF!,IF(K1511="Stroke",IF(K1512="Stroke",IF(#REF!=#REF!,IF(Q1511=Q1512,IF((J1512-J1511)&lt;0,1000+J1512-J1511-O1511,J1512-J1511-O1511),""),""),""),""),"")</f>
        <v>#REF!</v>
      </c>
    </row>
    <row r="1512" spans="2:16" x14ac:dyDescent="0.25">
      <c r="B1512" s="4"/>
      <c r="P1512" s="8" t="e">
        <f>IF(#REF!=#REF!,IF(K1512="Stroke",IF(K1513="Stroke",IF(#REF!=#REF!,IF(Q1512=Q1513,IF((J1513-J1512)&lt;0,1000+J1513-J1512-O1512,J1513-J1512-O1512),""),""),""),""),"")</f>
        <v>#REF!</v>
      </c>
    </row>
    <row r="1513" spans="2:16" x14ac:dyDescent="0.25">
      <c r="B1513" s="4"/>
      <c r="P1513" s="8" t="e">
        <f>IF(#REF!=#REF!,IF(K1513="Stroke",IF(K1514="Stroke",IF(#REF!=#REF!,IF(Q1513=Q1514,IF((J1514-J1513)&lt;0,1000+J1514-J1513-O1513,J1514-J1513-O1513),""),""),""),""),"")</f>
        <v>#REF!</v>
      </c>
    </row>
    <row r="1514" spans="2:16" x14ac:dyDescent="0.25">
      <c r="B1514" s="4"/>
      <c r="P1514" s="8" t="e">
        <f>IF(#REF!=#REF!,IF(K1514="Stroke",IF(K1515="Stroke",IF(#REF!=#REF!,IF(Q1514=Q1515,IF((J1515-J1514)&lt;0,1000+J1515-J1514-O1514,J1515-J1514-O1514),""),""),""),""),"")</f>
        <v>#REF!</v>
      </c>
    </row>
    <row r="1515" spans="2:16" x14ac:dyDescent="0.25">
      <c r="B1515" s="4"/>
      <c r="P1515" s="8" t="e">
        <f>IF(#REF!=#REF!,IF(K1515="Stroke",IF(K1516="Stroke",IF(#REF!=#REF!,IF(Q1515=Q1516,IF((J1516-J1515)&lt;0,1000+J1516-J1515-O1515,J1516-J1515-O1515),""),""),""),""),"")</f>
        <v>#REF!</v>
      </c>
    </row>
    <row r="1516" spans="2:16" x14ac:dyDescent="0.25">
      <c r="B1516" s="4"/>
      <c r="P1516" s="8" t="e">
        <f>IF(#REF!=#REF!,IF(K1516="Stroke",IF(K1517="Stroke",IF(#REF!=#REF!,IF(Q1516=Q1517,IF((J1517-J1516)&lt;0,1000+J1517-J1516-O1516,J1517-J1516-O1516),""),""),""),""),"")</f>
        <v>#REF!</v>
      </c>
    </row>
    <row r="1517" spans="2:16" x14ac:dyDescent="0.25">
      <c r="B1517" s="4"/>
      <c r="P1517" s="8" t="e">
        <f>IF(#REF!=#REF!,IF(K1517="Stroke",IF(K1518="Stroke",IF(#REF!=#REF!,IF(Q1517=Q1518,IF((J1518-J1517)&lt;0,1000+J1518-J1517-O1517,J1518-J1517-O1517),""),""),""),""),"")</f>
        <v>#REF!</v>
      </c>
    </row>
    <row r="1518" spans="2:16" x14ac:dyDescent="0.25">
      <c r="B1518" s="4"/>
      <c r="P1518" s="8" t="e">
        <f>IF(#REF!=#REF!,IF(K1518="Stroke",IF(K1519="Stroke",IF(#REF!=#REF!,IF(Q1518=Q1519,IF((J1519-J1518)&lt;0,1000+J1519-J1518-O1518,J1519-J1518-O1518),""),""),""),""),"")</f>
        <v>#REF!</v>
      </c>
    </row>
    <row r="1519" spans="2:16" x14ac:dyDescent="0.25">
      <c r="B1519" s="4"/>
      <c r="P1519" s="8" t="e">
        <f>IF(#REF!=#REF!,IF(K1519="Stroke",IF(K1520="Stroke",IF(#REF!=#REF!,IF(Q1519=Q1520,IF((J1520-J1519)&lt;0,1000+J1520-J1519-O1519,J1520-J1519-O1519),""),""),""),""),"")</f>
        <v>#REF!</v>
      </c>
    </row>
    <row r="1520" spans="2:16" x14ac:dyDescent="0.25">
      <c r="B1520" s="4"/>
      <c r="P1520" s="8" t="e">
        <f>IF(#REF!=#REF!,IF(K1520="Stroke",IF(K1521="Stroke",IF(#REF!=#REF!,IF(Q1520=Q1521,IF((J1521-J1520)&lt;0,1000+J1521-J1520-O1520,J1521-J1520-O1520),""),""),""),""),"")</f>
        <v>#REF!</v>
      </c>
    </row>
    <row r="1521" spans="2:16" x14ac:dyDescent="0.25">
      <c r="B1521" s="4"/>
      <c r="P1521" s="8" t="e">
        <f>IF(#REF!=#REF!,IF(K1521="Stroke",IF(K1522="Stroke",IF(#REF!=#REF!,IF(Q1521=Q1522,IF((J1522-J1521)&lt;0,1000+J1522-J1521-O1521,J1522-J1521-O1521),""),""),""),""),"")</f>
        <v>#REF!</v>
      </c>
    </row>
    <row r="1522" spans="2:16" x14ac:dyDescent="0.25">
      <c r="B1522" s="4"/>
      <c r="P1522" s="8" t="e">
        <f>IF(#REF!=#REF!,IF(K1522="Stroke",IF(K1523="Stroke",IF(#REF!=#REF!,IF(Q1522=Q1523,IF((J1523-J1522)&lt;0,1000+J1523-J1522-O1522,J1523-J1522-O1522),""),""),""),""),"")</f>
        <v>#REF!</v>
      </c>
    </row>
    <row r="1523" spans="2:16" x14ac:dyDescent="0.25">
      <c r="B1523" s="4"/>
      <c r="P1523" s="8" t="e">
        <f>IF(#REF!=#REF!,IF(K1523="Stroke",IF(K1524="Stroke",IF(#REF!=#REF!,IF(Q1523=Q1524,IF((J1524-J1523)&lt;0,1000+J1524-J1523-O1523,J1524-J1523-O1523),""),""),""),""),"")</f>
        <v>#REF!</v>
      </c>
    </row>
    <row r="1524" spans="2:16" x14ac:dyDescent="0.25">
      <c r="B1524" s="4"/>
      <c r="P1524" s="8" t="e">
        <f>IF(#REF!=#REF!,IF(K1524="Stroke",IF(K1525="Stroke",IF(#REF!=#REF!,IF(Q1524=Q1525,IF((J1525-J1524)&lt;0,1000+J1525-J1524-O1524,J1525-J1524-O1524),""),""),""),""),"")</f>
        <v>#REF!</v>
      </c>
    </row>
    <row r="1525" spans="2:16" x14ac:dyDescent="0.25">
      <c r="B1525" s="4"/>
      <c r="P1525" s="8" t="e">
        <f>IF(#REF!=#REF!,IF(K1525="Stroke",IF(K1526="Stroke",IF(#REF!=#REF!,IF(Q1525=Q1526,IF((J1526-J1525)&lt;0,1000+J1526-J1525-O1525,J1526-J1525-O1525),""),""),""),""),"")</f>
        <v>#REF!</v>
      </c>
    </row>
    <row r="1526" spans="2:16" x14ac:dyDescent="0.25">
      <c r="B1526" s="4"/>
      <c r="P1526" s="8" t="e">
        <f>IF(#REF!=#REF!,IF(K1526="Stroke",IF(K1527="Stroke",IF(#REF!=#REF!,IF(Q1526=Q1527,IF((J1527-J1526)&lt;0,1000+J1527-J1526-O1526,J1527-J1526-O1526),""),""),""),""),"")</f>
        <v>#REF!</v>
      </c>
    </row>
    <row r="1527" spans="2:16" x14ac:dyDescent="0.25">
      <c r="B1527" s="4"/>
      <c r="P1527" s="8" t="e">
        <f>IF(#REF!=#REF!,IF(K1527="Stroke",IF(K1528="Stroke",IF(#REF!=#REF!,IF(Q1527=Q1528,IF((J1528-J1527)&lt;0,1000+J1528-J1527-O1527,J1528-J1527-O1527),""),""),""),""),"")</f>
        <v>#REF!</v>
      </c>
    </row>
    <row r="1528" spans="2:16" x14ac:dyDescent="0.25">
      <c r="B1528" s="4"/>
      <c r="P1528" s="8" t="e">
        <f>IF(#REF!=#REF!,IF(K1528="Stroke",IF(K1529="Stroke",IF(#REF!=#REF!,IF(Q1528=Q1529,IF((J1529-J1528)&lt;0,1000+J1529-J1528-O1528,J1529-J1528-O1528),""),""),""),""),"")</f>
        <v>#REF!</v>
      </c>
    </row>
    <row r="1529" spans="2:16" x14ac:dyDescent="0.25">
      <c r="B1529" s="4"/>
      <c r="P1529" s="8" t="e">
        <f>IF(#REF!=#REF!,IF(K1529="Stroke",IF(K1530="Stroke",IF(#REF!=#REF!,IF(Q1529=Q1530,IF((J1530-J1529)&lt;0,1000+J1530-J1529-O1529,J1530-J1529-O1529),""),""),""),""),"")</f>
        <v>#REF!</v>
      </c>
    </row>
    <row r="1530" spans="2:16" x14ac:dyDescent="0.25">
      <c r="B1530" s="4"/>
      <c r="P1530" s="8" t="e">
        <f>IF(#REF!=#REF!,IF(K1530="Stroke",IF(K1531="Stroke",IF(#REF!=#REF!,IF(Q1530=Q1531,IF((J1531-J1530)&lt;0,1000+J1531-J1530-O1530,J1531-J1530-O1530),""),""),""),""),"")</f>
        <v>#REF!</v>
      </c>
    </row>
    <row r="1531" spans="2:16" x14ac:dyDescent="0.25">
      <c r="B1531" s="4"/>
      <c r="P1531" s="8" t="e">
        <f>IF(#REF!=#REF!,IF(K1531="Stroke",IF(K1532="Stroke",IF(#REF!=#REF!,IF(Q1531=Q1532,IF((J1532-J1531)&lt;0,1000+J1532-J1531-O1531,J1532-J1531-O1531),""),""),""),""),"")</f>
        <v>#REF!</v>
      </c>
    </row>
    <row r="1532" spans="2:16" x14ac:dyDescent="0.25">
      <c r="B1532" s="4"/>
      <c r="P1532" s="8" t="e">
        <f>IF(#REF!=#REF!,IF(K1532="Stroke",IF(K1533="Stroke",IF(#REF!=#REF!,IF(Q1532=Q1533,IF((J1533-J1532)&lt;0,1000+J1533-J1532-O1532,J1533-J1532-O1532),""),""),""),""),"")</f>
        <v>#REF!</v>
      </c>
    </row>
    <row r="1533" spans="2:16" x14ac:dyDescent="0.25">
      <c r="B1533" s="4"/>
      <c r="P1533" s="8" t="e">
        <f>IF(#REF!=#REF!,IF(K1533="Stroke",IF(K1534="Stroke",IF(#REF!=#REF!,IF(Q1533=Q1534,IF((J1534-J1533)&lt;0,1000+J1534-J1533-O1533,J1534-J1533-O1533),""),""),""),""),"")</f>
        <v>#REF!</v>
      </c>
    </row>
    <row r="1534" spans="2:16" x14ac:dyDescent="0.25">
      <c r="B1534" s="4"/>
      <c r="P1534" s="8" t="e">
        <f>IF(#REF!=#REF!,IF(K1534="Stroke",IF(K1535="Stroke",IF(#REF!=#REF!,IF(Q1534=Q1535,IF((J1535-J1534)&lt;0,1000+J1535-J1534-O1534,J1535-J1534-O1534),""),""),""),""),"")</f>
        <v>#REF!</v>
      </c>
    </row>
    <row r="1535" spans="2:16" x14ac:dyDescent="0.25">
      <c r="B1535" s="4"/>
      <c r="P1535" s="8" t="e">
        <f>IF(#REF!=#REF!,IF(K1535="Stroke",IF(K1536="Stroke",IF(#REF!=#REF!,IF(Q1535=Q1536,IF((J1536-J1535)&lt;0,1000+J1536-J1535-O1535,J1536-J1535-O1535),""),""),""),""),"")</f>
        <v>#REF!</v>
      </c>
    </row>
    <row r="1536" spans="2:16" x14ac:dyDescent="0.25">
      <c r="B1536" s="4"/>
      <c r="P1536" s="8" t="e">
        <f>IF(#REF!=#REF!,IF(K1536="Stroke",IF(K1537="Stroke",IF(#REF!=#REF!,IF(Q1536=Q1537,IF((J1537-J1536)&lt;0,1000+J1537-J1536-O1536,J1537-J1536-O1536),""),""),""),""),"")</f>
        <v>#REF!</v>
      </c>
    </row>
    <row r="1537" spans="2:16" x14ac:dyDescent="0.25">
      <c r="B1537" s="4"/>
      <c r="P1537" s="8" t="e">
        <f>IF(#REF!=#REF!,IF(K1537="Stroke",IF(K1538="Stroke",IF(#REF!=#REF!,IF(Q1537=Q1538,IF((J1538-J1537)&lt;0,1000+J1538-J1537-O1537,J1538-J1537-O1537),""),""),""),""),"")</f>
        <v>#REF!</v>
      </c>
    </row>
    <row r="1538" spans="2:16" x14ac:dyDescent="0.25">
      <c r="B1538" s="4"/>
      <c r="P1538" s="8" t="e">
        <f>IF(#REF!=#REF!,IF(K1538="Stroke",IF(K1539="Stroke",IF(#REF!=#REF!,IF(Q1538=Q1539,IF((J1539-J1538)&lt;0,1000+J1539-J1538-O1538,J1539-J1538-O1538),""),""),""),""),"")</f>
        <v>#REF!</v>
      </c>
    </row>
    <row r="1539" spans="2:16" x14ac:dyDescent="0.25">
      <c r="B1539" s="4"/>
      <c r="P1539" s="8" t="e">
        <f>IF(#REF!=#REF!,IF(K1539="Stroke",IF(K1540="Stroke",IF(#REF!=#REF!,IF(Q1539=Q1540,IF((J1540-J1539)&lt;0,1000+J1540-J1539-O1539,J1540-J1539-O1539),""),""),""),""),"")</f>
        <v>#REF!</v>
      </c>
    </row>
    <row r="1540" spans="2:16" x14ac:dyDescent="0.25">
      <c r="B1540" s="4"/>
      <c r="P1540" s="8" t="e">
        <f>IF(#REF!=#REF!,IF(K1540="Stroke",IF(K1541="Stroke",IF(#REF!=#REF!,IF(Q1540=Q1541,IF((J1541-J1540)&lt;0,1000+J1541-J1540-O1540,J1541-J1540-O1540),""),""),""),""),"")</f>
        <v>#REF!</v>
      </c>
    </row>
    <row r="1541" spans="2:16" x14ac:dyDescent="0.25">
      <c r="B1541" s="4"/>
      <c r="P1541" s="8" t="e">
        <f>IF(#REF!=#REF!,IF(K1541="Stroke",IF(K1542="Stroke",IF(#REF!=#REF!,IF(Q1541=Q1542,IF((J1542-J1541)&lt;0,1000+J1542-J1541-O1541,J1542-J1541-O1541),""),""),""),""),"")</f>
        <v>#REF!</v>
      </c>
    </row>
    <row r="1542" spans="2:16" x14ac:dyDescent="0.25">
      <c r="B1542" s="4"/>
      <c r="P1542" s="8" t="e">
        <f>IF(#REF!=#REF!,IF(K1542="Stroke",IF(K1543="Stroke",IF(#REF!=#REF!,IF(Q1542=Q1543,IF((J1543-J1542)&lt;0,1000+J1543-J1542-O1542,J1543-J1542-O1542),""),""),""),""),"")</f>
        <v>#REF!</v>
      </c>
    </row>
    <row r="1543" spans="2:16" x14ac:dyDescent="0.25">
      <c r="B1543" s="4"/>
      <c r="P1543" s="8" t="e">
        <f>IF(#REF!=#REF!,IF(K1543="Stroke",IF(K1544="Stroke",IF(#REF!=#REF!,IF(Q1543=Q1544,IF((J1544-J1543)&lt;0,1000+J1544-J1543-O1543,J1544-J1543-O1543),""),""),""),""),"")</f>
        <v>#REF!</v>
      </c>
    </row>
    <row r="1544" spans="2:16" x14ac:dyDescent="0.25">
      <c r="B1544" s="4"/>
      <c r="P1544" s="8" t="e">
        <f>IF(#REF!=#REF!,IF(K1544="Stroke",IF(K1545="Stroke",IF(#REF!=#REF!,IF(Q1544=Q1545,IF((J1545-J1544)&lt;0,1000+J1545-J1544-O1544,J1545-J1544-O1544),""),""),""),""),"")</f>
        <v>#REF!</v>
      </c>
    </row>
    <row r="1545" spans="2:16" x14ac:dyDescent="0.25">
      <c r="B1545" s="4"/>
      <c r="P1545" s="8" t="e">
        <f>IF(#REF!=#REF!,IF(K1545="Stroke",IF(K1546="Stroke",IF(#REF!=#REF!,IF(Q1545=Q1546,IF((J1546-J1545)&lt;0,1000+J1546-J1545-O1545,J1546-J1545-O1545),""),""),""),""),"")</f>
        <v>#REF!</v>
      </c>
    </row>
    <row r="1546" spans="2:16" x14ac:dyDescent="0.25">
      <c r="B1546" s="4"/>
      <c r="P1546" s="8" t="e">
        <f>IF(#REF!=#REF!,IF(K1546="Stroke",IF(K1547="Stroke",IF(#REF!=#REF!,IF(Q1546=Q1547,IF((J1547-J1546)&lt;0,1000+J1547-J1546-O1546,J1547-J1546-O1546),""),""),""),""),"")</f>
        <v>#REF!</v>
      </c>
    </row>
    <row r="1547" spans="2:16" x14ac:dyDescent="0.25">
      <c r="B1547" s="4"/>
      <c r="P1547" s="8" t="e">
        <f>IF(#REF!=#REF!,IF(K1547="Stroke",IF(K1548="Stroke",IF(#REF!=#REF!,IF(Q1547=Q1548,IF((J1548-J1547)&lt;0,1000+J1548-J1547-O1547,J1548-J1547-O1547),""),""),""),""),"")</f>
        <v>#REF!</v>
      </c>
    </row>
    <row r="1548" spans="2:16" x14ac:dyDescent="0.25">
      <c r="B1548" s="4"/>
      <c r="P1548" s="8" t="e">
        <f>IF(#REF!=#REF!,IF(K1548="Stroke",IF(K1549="Stroke",IF(#REF!=#REF!,IF(Q1548=Q1549,IF((J1549-J1548)&lt;0,1000+J1549-J1548-O1548,J1549-J1548-O1548),""),""),""),""),"")</f>
        <v>#REF!</v>
      </c>
    </row>
    <row r="1549" spans="2:16" x14ac:dyDescent="0.25">
      <c r="B1549" s="4"/>
      <c r="P1549" s="8" t="e">
        <f>IF(#REF!=#REF!,IF(K1549="Stroke",IF(K1550="Stroke",IF(#REF!=#REF!,IF(Q1549=Q1550,IF((J1550-J1549)&lt;0,1000+J1550-J1549-O1549,J1550-J1549-O1549),""),""),""),""),"")</f>
        <v>#REF!</v>
      </c>
    </row>
    <row r="1550" spans="2:16" x14ac:dyDescent="0.25">
      <c r="B1550" s="4"/>
      <c r="P1550" s="8" t="e">
        <f>IF(#REF!=#REF!,IF(K1550="Stroke",IF(K1551="Stroke",IF(#REF!=#REF!,IF(Q1550=Q1551,IF((J1551-J1550)&lt;0,1000+J1551-J1550-O1550,J1551-J1550-O1550),""),""),""),""),"")</f>
        <v>#REF!</v>
      </c>
    </row>
    <row r="1551" spans="2:16" x14ac:dyDescent="0.25">
      <c r="B1551" s="4"/>
      <c r="P1551" s="8" t="e">
        <f>IF(#REF!=#REF!,IF(K1551="Stroke",IF(K1552="Stroke",IF(#REF!=#REF!,IF(Q1551=Q1552,IF((J1552-J1551)&lt;0,1000+J1552-J1551-O1551,J1552-J1551-O1551),""),""),""),""),"")</f>
        <v>#REF!</v>
      </c>
    </row>
    <row r="1552" spans="2:16" x14ac:dyDescent="0.25">
      <c r="B1552" s="4"/>
      <c r="P1552" s="8" t="e">
        <f>IF(#REF!=#REF!,IF(K1552="Stroke",IF(K1553="Stroke",IF(#REF!=#REF!,IF(Q1552=Q1553,IF((J1553-J1552)&lt;0,1000+J1553-J1552-O1552,J1553-J1552-O1552),""),""),""),""),"")</f>
        <v>#REF!</v>
      </c>
    </row>
    <row r="1553" spans="2:16" x14ac:dyDescent="0.25">
      <c r="B1553" s="4"/>
      <c r="P1553" s="8" t="e">
        <f>IF(#REF!=#REF!,IF(K1553="Stroke",IF(K1554="Stroke",IF(#REF!=#REF!,IF(Q1553=Q1554,IF((J1554-J1553)&lt;0,1000+J1554-J1553-O1553,J1554-J1553-O1553),""),""),""),""),"")</f>
        <v>#REF!</v>
      </c>
    </row>
    <row r="1554" spans="2:16" x14ac:dyDescent="0.25">
      <c r="B1554" s="4"/>
      <c r="P1554" s="8" t="e">
        <f>IF(#REF!=#REF!,IF(K1554="Stroke",IF(K1555="Stroke",IF(#REF!=#REF!,IF(Q1554=Q1555,IF((J1555-J1554)&lt;0,1000+J1555-J1554-O1554,J1555-J1554-O1554),""),""),""),""),"")</f>
        <v>#REF!</v>
      </c>
    </row>
    <row r="1555" spans="2:16" x14ac:dyDescent="0.25">
      <c r="B1555" s="4"/>
      <c r="P1555" s="8" t="e">
        <f>IF(#REF!=#REF!,IF(K1555="Stroke",IF(K1556="Stroke",IF(#REF!=#REF!,IF(Q1555=Q1556,IF((J1556-J1555)&lt;0,1000+J1556-J1555-O1555,J1556-J1555-O1555),""),""),""),""),"")</f>
        <v>#REF!</v>
      </c>
    </row>
    <row r="1556" spans="2:16" x14ac:dyDescent="0.25">
      <c r="B1556" s="4"/>
      <c r="P1556" s="8" t="e">
        <f>IF(#REF!=#REF!,IF(K1556="Stroke",IF(K1557="Stroke",IF(#REF!=#REF!,IF(Q1556=Q1557,IF((J1557-J1556)&lt;0,1000+J1557-J1556-O1556,J1557-J1556-O1556),""),""),""),""),"")</f>
        <v>#REF!</v>
      </c>
    </row>
    <row r="1557" spans="2:16" x14ac:dyDescent="0.25">
      <c r="B1557" s="4"/>
      <c r="P1557" s="8" t="e">
        <f>IF(#REF!=#REF!,IF(K1557="Stroke",IF(K1558="Stroke",IF(#REF!=#REF!,IF(Q1557=Q1558,IF((J1558-J1557)&lt;0,1000+J1558-J1557-O1557,J1558-J1557-O1557),""),""),""),""),"")</f>
        <v>#REF!</v>
      </c>
    </row>
    <row r="1558" spans="2:16" x14ac:dyDescent="0.25">
      <c r="B1558" s="4"/>
      <c r="P1558" s="8" t="e">
        <f>IF(#REF!=#REF!,IF(K1558="Stroke",IF(K1559="Stroke",IF(#REF!=#REF!,IF(Q1558=Q1559,IF((J1559-J1558)&lt;0,1000+J1559-J1558-O1558,J1559-J1558-O1558),""),""),""),""),"")</f>
        <v>#REF!</v>
      </c>
    </row>
    <row r="1559" spans="2:16" x14ac:dyDescent="0.25">
      <c r="B1559" s="4"/>
      <c r="P1559" s="8" t="e">
        <f>IF(#REF!=#REF!,IF(K1559="Stroke",IF(K1560="Stroke",IF(#REF!=#REF!,IF(Q1559=Q1560,IF((J1560-J1559)&lt;0,1000+J1560-J1559-O1559,J1560-J1559-O1559),""),""),""),""),"")</f>
        <v>#REF!</v>
      </c>
    </row>
    <row r="1560" spans="2:16" x14ac:dyDescent="0.25">
      <c r="B1560" s="4"/>
      <c r="P1560" s="8" t="e">
        <f>IF(#REF!=#REF!,IF(K1560="Stroke",IF(K1561="Stroke",IF(#REF!=#REF!,IF(Q1560=Q1561,IF((J1561-J1560)&lt;0,1000+J1561-J1560-O1560,J1561-J1560-O1560),""),""),""),""),"")</f>
        <v>#REF!</v>
      </c>
    </row>
    <row r="1561" spans="2:16" x14ac:dyDescent="0.25">
      <c r="B1561" s="4"/>
      <c r="P1561" s="8" t="e">
        <f>IF(#REF!=#REF!,IF(K1561="Stroke",IF(K1562="Stroke",IF(#REF!=#REF!,IF(Q1561=Q1562,IF((J1562-J1561)&lt;0,1000+J1562-J1561-O1561,J1562-J1561-O1561),""),""),""),""),"")</f>
        <v>#REF!</v>
      </c>
    </row>
    <row r="1562" spans="2:16" x14ac:dyDescent="0.25">
      <c r="B1562" s="4"/>
      <c r="P1562" s="8" t="e">
        <f>IF(#REF!=#REF!,IF(K1562="Stroke",IF(K1563="Stroke",IF(#REF!=#REF!,IF(Q1562=Q1563,IF((J1563-J1562)&lt;0,1000+J1563-J1562-O1562,J1563-J1562-O1562),""),""),""),""),"")</f>
        <v>#REF!</v>
      </c>
    </row>
    <row r="1563" spans="2:16" x14ac:dyDescent="0.25">
      <c r="B1563" s="4"/>
      <c r="P1563" s="8" t="e">
        <f>IF(#REF!=#REF!,IF(K1563="Stroke",IF(K1564="Stroke",IF(#REF!=#REF!,IF(Q1563=Q1564,IF((J1564-J1563)&lt;0,1000+J1564-J1563-O1563,J1564-J1563-O1563),""),""),""),""),"")</f>
        <v>#REF!</v>
      </c>
    </row>
    <row r="1564" spans="2:16" x14ac:dyDescent="0.25">
      <c r="B1564" s="4"/>
      <c r="P1564" s="8" t="e">
        <f>IF(#REF!=#REF!,IF(K1564="Stroke",IF(K1565="Stroke",IF(#REF!=#REF!,IF(Q1564=Q1565,IF((J1565-J1564)&lt;0,1000+J1565-J1564-O1564,J1565-J1564-O1564),""),""),""),""),"")</f>
        <v>#REF!</v>
      </c>
    </row>
    <row r="1565" spans="2:16" x14ac:dyDescent="0.25">
      <c r="B1565" s="4"/>
      <c r="P1565" s="8" t="e">
        <f>IF(#REF!=#REF!,IF(K1565="Stroke",IF(K1566="Stroke",IF(#REF!=#REF!,IF(Q1565=Q1566,IF((J1566-J1565)&lt;0,1000+J1566-J1565-O1565,J1566-J1565-O1565),""),""),""),""),"")</f>
        <v>#REF!</v>
      </c>
    </row>
    <row r="1566" spans="2:16" x14ac:dyDescent="0.25">
      <c r="B1566" s="4"/>
      <c r="P1566" s="8" t="e">
        <f>IF(#REF!=#REF!,IF(K1566="Stroke",IF(K1567="Stroke",IF(#REF!=#REF!,IF(Q1566=Q1567,IF((J1567-J1566)&lt;0,1000+J1567-J1566-O1566,J1567-J1566-O1566),""),""),""),""),"")</f>
        <v>#REF!</v>
      </c>
    </row>
    <row r="1567" spans="2:16" x14ac:dyDescent="0.25">
      <c r="B1567" s="4"/>
      <c r="P1567" s="8" t="e">
        <f>IF(#REF!=#REF!,IF(K1567="Stroke",IF(K1568="Stroke",IF(#REF!=#REF!,IF(Q1567=Q1568,IF((J1568-J1567)&lt;0,1000+J1568-J1567-O1567,J1568-J1567-O1567),""),""),""),""),"")</f>
        <v>#REF!</v>
      </c>
    </row>
    <row r="1568" spans="2:16" x14ac:dyDescent="0.25">
      <c r="B1568" s="4"/>
      <c r="P1568" s="8" t="e">
        <f>IF(#REF!=#REF!,IF(K1568="Stroke",IF(K1569="Stroke",IF(#REF!=#REF!,IF(Q1568=Q1569,IF((J1569-J1568)&lt;0,1000+J1569-J1568-O1568,J1569-J1568-O1568),""),""),""),""),"")</f>
        <v>#REF!</v>
      </c>
    </row>
    <row r="1569" spans="2:16" x14ac:dyDescent="0.25">
      <c r="B1569" s="4"/>
      <c r="P1569" s="8" t="e">
        <f>IF(#REF!=#REF!,IF(K1569="Stroke",IF(K1570="Stroke",IF(#REF!=#REF!,IF(Q1569=Q1570,IF((J1570-J1569)&lt;0,1000+J1570-J1569-O1569,J1570-J1569-O1569),""),""),""),""),"")</f>
        <v>#REF!</v>
      </c>
    </row>
    <row r="1570" spans="2:16" x14ac:dyDescent="0.25">
      <c r="B1570" s="4"/>
      <c r="P1570" s="8" t="e">
        <f>IF(#REF!=#REF!,IF(K1570="Stroke",IF(K1571="Stroke",IF(#REF!=#REF!,IF(Q1570=Q1571,IF((J1571-J1570)&lt;0,1000+J1571-J1570-O1570,J1571-J1570-O1570),""),""),""),""),"")</f>
        <v>#REF!</v>
      </c>
    </row>
    <row r="1571" spans="2:16" x14ac:dyDescent="0.25">
      <c r="B1571" s="4"/>
      <c r="P1571" s="8" t="e">
        <f>IF(#REF!=#REF!,IF(K1571="Stroke",IF(K1572="Stroke",IF(#REF!=#REF!,IF(Q1571=Q1572,IF((J1572-J1571)&lt;0,1000+J1572-J1571-O1571,J1572-J1571-O1571),""),""),""),""),"")</f>
        <v>#REF!</v>
      </c>
    </row>
    <row r="1572" spans="2:16" x14ac:dyDescent="0.25">
      <c r="B1572" s="4"/>
      <c r="P1572" s="8" t="e">
        <f>IF(#REF!=#REF!,IF(K1572="Stroke",IF(K1573="Stroke",IF(#REF!=#REF!,IF(Q1572=Q1573,IF((J1573-J1572)&lt;0,1000+J1573-J1572-O1572,J1573-J1572-O1572),""),""),""),""),"")</f>
        <v>#REF!</v>
      </c>
    </row>
    <row r="1573" spans="2:16" x14ac:dyDescent="0.25">
      <c r="B1573" s="4"/>
      <c r="P1573" s="8" t="e">
        <f>IF(#REF!=#REF!,IF(K1573="Stroke",IF(K1574="Stroke",IF(#REF!=#REF!,IF(Q1573=Q1574,IF((J1574-J1573)&lt;0,1000+J1574-J1573-O1573,J1574-J1573-O1573),""),""),""),""),"")</f>
        <v>#REF!</v>
      </c>
    </row>
    <row r="1574" spans="2:16" x14ac:dyDescent="0.25">
      <c r="B1574" s="4"/>
      <c r="P1574" s="8" t="e">
        <f>IF(#REF!=#REF!,IF(K1574="Stroke",IF(K1575="Stroke",IF(#REF!=#REF!,IF(Q1574=Q1575,IF((J1575-J1574)&lt;0,1000+J1575-J1574-O1574,J1575-J1574-O1574),""),""),""),""),"")</f>
        <v>#REF!</v>
      </c>
    </row>
    <row r="1575" spans="2:16" x14ac:dyDescent="0.25">
      <c r="B1575" s="4"/>
      <c r="P1575" s="8" t="e">
        <f>IF(#REF!=#REF!,IF(K1575="Stroke",IF(K1576="Stroke",IF(#REF!=#REF!,IF(Q1575=Q1576,IF((J1576-J1575)&lt;0,1000+J1576-J1575-O1575,J1576-J1575-O1575),""),""),""),""),"")</f>
        <v>#REF!</v>
      </c>
    </row>
    <row r="1576" spans="2:16" x14ac:dyDescent="0.25">
      <c r="B1576" s="4"/>
      <c r="P1576" s="8" t="e">
        <f>IF(#REF!=#REF!,IF(K1576="Stroke",IF(K1577="Stroke",IF(#REF!=#REF!,IF(Q1576=Q1577,IF((J1577-J1576)&lt;0,1000+J1577-J1576-O1576,J1577-J1576-O1576),""),""),""),""),"")</f>
        <v>#REF!</v>
      </c>
    </row>
    <row r="1577" spans="2:16" x14ac:dyDescent="0.25">
      <c r="B1577" s="4"/>
      <c r="P1577" s="8" t="e">
        <f>IF(#REF!=#REF!,IF(K1577="Stroke",IF(K1578="Stroke",IF(#REF!=#REF!,IF(Q1577=Q1578,IF((J1578-J1577)&lt;0,1000+J1578-J1577-O1577,J1578-J1577-O1577),""),""),""),""),"")</f>
        <v>#REF!</v>
      </c>
    </row>
    <row r="1578" spans="2:16" x14ac:dyDescent="0.25">
      <c r="B1578" s="4"/>
      <c r="P1578" s="8" t="e">
        <f>IF(#REF!=#REF!,IF(K1578="Stroke",IF(K1579="Stroke",IF(#REF!=#REF!,IF(Q1578=Q1579,IF((J1579-J1578)&lt;0,1000+J1579-J1578-O1578,J1579-J1578-O1578),""),""),""),""),"")</f>
        <v>#REF!</v>
      </c>
    </row>
    <row r="1579" spans="2:16" x14ac:dyDescent="0.25">
      <c r="B1579" s="4"/>
      <c r="P1579" s="8" t="e">
        <f>IF(#REF!=#REF!,IF(K1579="Stroke",IF(K1580="Stroke",IF(#REF!=#REF!,IF(Q1579=Q1580,IF((J1580-J1579)&lt;0,1000+J1580-J1579-O1579,J1580-J1579-O1579),""),""),""),""),"")</f>
        <v>#REF!</v>
      </c>
    </row>
    <row r="1580" spans="2:16" x14ac:dyDescent="0.25">
      <c r="B1580" s="4"/>
      <c r="P1580" s="8" t="e">
        <f>IF(#REF!=#REF!,IF(K1580="Stroke",IF(K1581="Stroke",IF(#REF!=#REF!,IF(Q1580=Q1581,IF((J1581-J1580)&lt;0,1000+J1581-J1580-O1580,J1581-J1580-O1580),""),""),""),""),"")</f>
        <v>#REF!</v>
      </c>
    </row>
    <row r="1581" spans="2:16" x14ac:dyDescent="0.25">
      <c r="B1581" s="4"/>
      <c r="P1581" s="8" t="e">
        <f>IF(#REF!=#REF!,IF(K1581="Stroke",IF(K1582="Stroke",IF(#REF!=#REF!,IF(Q1581=Q1582,IF((J1582-J1581)&lt;0,1000+J1582-J1581-O1581,J1582-J1581-O1581),""),""),""),""),"")</f>
        <v>#REF!</v>
      </c>
    </row>
    <row r="1582" spans="2:16" x14ac:dyDescent="0.25">
      <c r="B1582" s="4"/>
      <c r="P1582" s="8" t="e">
        <f>IF(#REF!=#REF!,IF(K1582="Stroke",IF(K1583="Stroke",IF(#REF!=#REF!,IF(Q1582=Q1583,IF((J1583-J1582)&lt;0,1000+J1583-J1582-O1582,J1583-J1582-O1582),""),""),""),""),"")</f>
        <v>#REF!</v>
      </c>
    </row>
    <row r="1583" spans="2:16" x14ac:dyDescent="0.25">
      <c r="B1583" s="4"/>
      <c r="P1583" s="8" t="e">
        <f>IF(#REF!=#REF!,IF(K1583="Stroke",IF(K1584="Stroke",IF(#REF!=#REF!,IF(Q1583=Q1584,IF((J1584-J1583)&lt;0,1000+J1584-J1583-O1583,J1584-J1583-O1583),""),""),""),""),"")</f>
        <v>#REF!</v>
      </c>
    </row>
    <row r="1584" spans="2:16" x14ac:dyDescent="0.25">
      <c r="B1584" s="4"/>
      <c r="P1584" s="8" t="e">
        <f>IF(#REF!=#REF!,IF(K1584="Stroke",IF(K1585="Stroke",IF(#REF!=#REF!,IF(Q1584=Q1585,IF((J1585-J1584)&lt;0,1000+J1585-J1584-O1584,J1585-J1584-O1584),""),""),""),""),"")</f>
        <v>#REF!</v>
      </c>
    </row>
    <row r="1585" spans="2:16" x14ac:dyDescent="0.25">
      <c r="B1585" s="4"/>
      <c r="P1585" s="8" t="e">
        <f>IF(#REF!=#REF!,IF(K1585="Stroke",IF(K1586="Stroke",IF(#REF!=#REF!,IF(Q1585=Q1586,IF((J1586-J1585)&lt;0,1000+J1586-J1585-O1585,J1586-J1585-O1585),""),""),""),""),"")</f>
        <v>#REF!</v>
      </c>
    </row>
    <row r="1586" spans="2:16" x14ac:dyDescent="0.25">
      <c r="B1586" s="4"/>
      <c r="P1586" s="8" t="e">
        <f>IF(#REF!=#REF!,IF(K1586="Stroke",IF(K1587="Stroke",IF(#REF!=#REF!,IF(Q1586=Q1587,IF((J1587-J1586)&lt;0,1000+J1587-J1586-O1586,J1587-J1586-O1586),""),""),""),""),"")</f>
        <v>#REF!</v>
      </c>
    </row>
    <row r="1587" spans="2:16" x14ac:dyDescent="0.25">
      <c r="B1587" s="4"/>
      <c r="P1587" s="8" t="e">
        <f>IF(#REF!=#REF!,IF(K1587="Stroke",IF(K1588="Stroke",IF(#REF!=#REF!,IF(Q1587=Q1588,IF((J1588-J1587)&lt;0,1000+J1588-J1587-O1587,J1588-J1587-O1587),""),""),""),""),"")</f>
        <v>#REF!</v>
      </c>
    </row>
    <row r="1588" spans="2:16" x14ac:dyDescent="0.25">
      <c r="B1588" s="4"/>
      <c r="P1588" s="8" t="e">
        <f>IF(#REF!=#REF!,IF(K1588="Stroke",IF(K1589="Stroke",IF(#REF!=#REF!,IF(Q1588=Q1589,IF((J1589-J1588)&lt;0,1000+J1589-J1588-O1588,J1589-J1588-O1588),""),""),""),""),"")</f>
        <v>#REF!</v>
      </c>
    </row>
    <row r="1589" spans="2:16" x14ac:dyDescent="0.25">
      <c r="B1589" s="4"/>
      <c r="P1589" s="8" t="e">
        <f>IF(#REF!=#REF!,IF(K1589="Stroke",IF(K1590="Stroke",IF(#REF!=#REF!,IF(Q1589=Q1590,IF((J1590-J1589)&lt;0,1000+J1590-J1589-O1589,J1590-J1589-O1589),""),""),""),""),"")</f>
        <v>#REF!</v>
      </c>
    </row>
    <row r="1590" spans="2:16" x14ac:dyDescent="0.25">
      <c r="B1590" s="4"/>
      <c r="P1590" s="8" t="e">
        <f>IF(#REF!=#REF!,IF(K1590="Stroke",IF(K1591="Stroke",IF(#REF!=#REF!,IF(Q1590=Q1591,IF((J1591-J1590)&lt;0,1000+J1591-J1590-O1590,J1591-J1590-O1590),""),""),""),""),"")</f>
        <v>#REF!</v>
      </c>
    </row>
    <row r="1591" spans="2:16" x14ac:dyDescent="0.25">
      <c r="B1591" s="4"/>
      <c r="P1591" s="8" t="e">
        <f>IF(#REF!=#REF!,IF(K1591="Stroke",IF(K1592="Stroke",IF(#REF!=#REF!,IF(Q1591=Q1592,IF((J1592-J1591)&lt;0,1000+J1592-J1591-O1591,J1592-J1591-O1591),""),""),""),""),"")</f>
        <v>#REF!</v>
      </c>
    </row>
    <row r="1592" spans="2:16" x14ac:dyDescent="0.25">
      <c r="B1592" s="4"/>
      <c r="P1592" s="8" t="e">
        <f>IF(#REF!=#REF!,IF(K1592="Stroke",IF(K1593="Stroke",IF(#REF!=#REF!,IF(Q1592=Q1593,IF((J1593-J1592)&lt;0,1000+J1593-J1592-O1592,J1593-J1592-O1592),""),""),""),""),"")</f>
        <v>#REF!</v>
      </c>
    </row>
    <row r="1593" spans="2:16" x14ac:dyDescent="0.25">
      <c r="B1593" s="4"/>
      <c r="P1593" s="8" t="e">
        <f>IF(#REF!=#REF!,IF(K1593="Stroke",IF(K1594="Stroke",IF(#REF!=#REF!,IF(Q1593=Q1594,IF((J1594-J1593)&lt;0,1000+J1594-J1593-O1593,J1594-J1593-O1593),""),""),""),""),"")</f>
        <v>#REF!</v>
      </c>
    </row>
    <row r="1594" spans="2:16" x14ac:dyDescent="0.25">
      <c r="B1594" s="4"/>
      <c r="P1594" s="8" t="e">
        <f>IF(#REF!=#REF!,IF(K1594="Stroke",IF(K1595="Stroke",IF(#REF!=#REF!,IF(Q1594=Q1595,IF((J1595-J1594)&lt;0,1000+J1595-J1594-O1594,J1595-J1594-O1594),""),""),""),""),"")</f>
        <v>#REF!</v>
      </c>
    </row>
    <row r="1595" spans="2:16" x14ac:dyDescent="0.25">
      <c r="B1595" s="4"/>
      <c r="P1595" s="8" t="e">
        <f>IF(#REF!=#REF!,IF(K1595="Stroke",IF(K1596="Stroke",IF(#REF!=#REF!,IF(Q1595=Q1596,IF((J1596-J1595)&lt;0,1000+J1596-J1595-O1595,J1596-J1595-O1595),""),""),""),""),"")</f>
        <v>#REF!</v>
      </c>
    </row>
    <row r="1596" spans="2:16" x14ac:dyDescent="0.25">
      <c r="B1596" s="4"/>
      <c r="P1596" s="8" t="e">
        <f>IF(#REF!=#REF!,IF(K1596="Stroke",IF(K1597="Stroke",IF(#REF!=#REF!,IF(Q1596=Q1597,IF((J1597-J1596)&lt;0,1000+J1597-J1596-O1596,J1597-J1596-O1596),""),""),""),""),"")</f>
        <v>#REF!</v>
      </c>
    </row>
    <row r="1597" spans="2:16" x14ac:dyDescent="0.25">
      <c r="B1597" s="4"/>
      <c r="P1597" s="8" t="e">
        <f>IF(#REF!=#REF!,IF(K1597="Stroke",IF(K1598="Stroke",IF(#REF!=#REF!,IF(Q1597=Q1598,IF((J1598-J1597)&lt;0,1000+J1598-J1597-O1597,J1598-J1597-O1597),""),""),""),""),"")</f>
        <v>#REF!</v>
      </c>
    </row>
    <row r="1598" spans="2:16" x14ac:dyDescent="0.25">
      <c r="B1598" s="4"/>
      <c r="P1598" s="8" t="e">
        <f>IF(#REF!=#REF!,IF(K1598="Stroke",IF(K1599="Stroke",IF(#REF!=#REF!,IF(Q1598=Q1599,IF((J1599-J1598)&lt;0,1000+J1599-J1598-O1598,J1599-J1598-O1598),""),""),""),""),"")</f>
        <v>#REF!</v>
      </c>
    </row>
    <row r="1599" spans="2:16" x14ac:dyDescent="0.25">
      <c r="B1599" s="4"/>
      <c r="P1599" s="8" t="e">
        <f>IF(#REF!=#REF!,IF(K1599="Stroke",IF(K1600="Stroke",IF(#REF!=#REF!,IF(Q1599=Q1600,IF((J1600-J1599)&lt;0,1000+J1600-J1599-O1599,J1600-J1599-O1599),""),""),""),""),"")</f>
        <v>#REF!</v>
      </c>
    </row>
    <row r="1600" spans="2:16" x14ac:dyDescent="0.25">
      <c r="B1600" s="4"/>
      <c r="P1600" s="8" t="e">
        <f>IF(#REF!=#REF!,IF(K1600="Stroke",IF(K1601="Stroke",IF(#REF!=#REF!,IF(Q1600=Q1601,IF((J1601-J1600)&lt;0,1000+J1601-J1600-O1600,J1601-J1600-O1600),""),""),""),""),"")</f>
        <v>#REF!</v>
      </c>
    </row>
    <row r="1601" spans="2:16" x14ac:dyDescent="0.25">
      <c r="B1601" s="4"/>
      <c r="P1601" s="8" t="e">
        <f>IF(#REF!=#REF!,IF(K1601="Stroke",IF(K1602="Stroke",IF(#REF!=#REF!,IF(Q1601=Q1602,IF((J1602-J1601)&lt;0,1000+J1602-J1601-O1601,J1602-J1601-O1601),""),""),""),""),"")</f>
        <v>#REF!</v>
      </c>
    </row>
    <row r="1602" spans="2:16" x14ac:dyDescent="0.25">
      <c r="B1602" s="4"/>
      <c r="P1602" s="8" t="e">
        <f>IF(#REF!=#REF!,IF(K1602="Stroke",IF(K1603="Stroke",IF(#REF!=#REF!,IF(Q1602=Q1603,IF((J1603-J1602)&lt;0,1000+J1603-J1602-O1602,J1603-J1602-O1602),""),""),""),""),"")</f>
        <v>#REF!</v>
      </c>
    </row>
    <row r="1603" spans="2:16" x14ac:dyDescent="0.25">
      <c r="B1603" s="4"/>
      <c r="P1603" s="8" t="e">
        <f>IF(#REF!=#REF!,IF(K1603="Stroke",IF(K1604="Stroke",IF(#REF!=#REF!,IF(Q1603=Q1604,IF((J1604-J1603)&lt;0,1000+J1604-J1603-O1603,J1604-J1603-O1603),""),""),""),""),"")</f>
        <v>#REF!</v>
      </c>
    </row>
    <row r="1604" spans="2:16" x14ac:dyDescent="0.25">
      <c r="B1604" s="4"/>
      <c r="P1604" s="8" t="e">
        <f>IF(#REF!=#REF!,IF(K1604="Stroke",IF(K1605="Stroke",IF(#REF!=#REF!,IF(Q1604=Q1605,IF((J1605-J1604)&lt;0,1000+J1605-J1604-O1604,J1605-J1604-O1604),""),""),""),""),"")</f>
        <v>#REF!</v>
      </c>
    </row>
    <row r="1605" spans="2:16" x14ac:dyDescent="0.25">
      <c r="B1605" s="4"/>
      <c r="P1605" s="8" t="e">
        <f>IF(#REF!=#REF!,IF(K1605="Stroke",IF(K1606="Stroke",IF(#REF!=#REF!,IF(Q1605=Q1606,IF((J1606-J1605)&lt;0,1000+J1606-J1605-O1605,J1606-J1605-O1605),""),""),""),""),"")</f>
        <v>#REF!</v>
      </c>
    </row>
    <row r="1606" spans="2:16" x14ac:dyDescent="0.25">
      <c r="B1606" s="4"/>
      <c r="P1606" s="8" t="e">
        <f>IF(#REF!=#REF!,IF(K1606="Stroke",IF(K1607="Stroke",IF(#REF!=#REF!,IF(Q1606=Q1607,IF((J1607-J1606)&lt;0,1000+J1607-J1606-O1606,J1607-J1606-O1606),""),""),""),""),"")</f>
        <v>#REF!</v>
      </c>
    </row>
    <row r="1607" spans="2:16" x14ac:dyDescent="0.25">
      <c r="B1607" s="4"/>
      <c r="P1607" s="8" t="e">
        <f>IF(#REF!=#REF!,IF(K1607="Stroke",IF(K1608="Stroke",IF(#REF!=#REF!,IF(Q1607=Q1608,IF((J1608-J1607)&lt;0,1000+J1608-J1607-O1607,J1608-J1607-O1607),""),""),""),""),"")</f>
        <v>#REF!</v>
      </c>
    </row>
    <row r="1608" spans="2:16" x14ac:dyDescent="0.25">
      <c r="B1608" s="4"/>
      <c r="P1608" s="8" t="e">
        <f>IF(#REF!=#REF!,IF(K1608="Stroke",IF(K1609="Stroke",IF(#REF!=#REF!,IF(Q1608=Q1609,IF((J1609-J1608)&lt;0,1000+J1609-J1608-O1608,J1609-J1608-O1608),""),""),""),""),"")</f>
        <v>#REF!</v>
      </c>
    </row>
    <row r="1609" spans="2:16" x14ac:dyDescent="0.25">
      <c r="B1609" s="4"/>
      <c r="P1609" s="8" t="e">
        <f>IF(#REF!=#REF!,IF(K1609="Stroke",IF(K1610="Stroke",IF(#REF!=#REF!,IF(Q1609=Q1610,IF((J1610-J1609)&lt;0,1000+J1610-J1609-O1609,J1610-J1609-O1609),""),""),""),""),"")</f>
        <v>#REF!</v>
      </c>
    </row>
    <row r="1610" spans="2:16" x14ac:dyDescent="0.25">
      <c r="B1610" s="4"/>
      <c r="P1610" s="8" t="e">
        <f>IF(#REF!=#REF!,IF(K1610="Stroke",IF(K1611="Stroke",IF(#REF!=#REF!,IF(Q1610=Q1611,IF((J1611-J1610)&lt;0,1000+J1611-J1610-O1610,J1611-J1610-O1610),""),""),""),""),"")</f>
        <v>#REF!</v>
      </c>
    </row>
    <row r="1611" spans="2:16" x14ac:dyDescent="0.25">
      <c r="B1611" s="4"/>
      <c r="P1611" s="8" t="e">
        <f>IF(#REF!=#REF!,IF(K1611="Stroke",IF(K1612="Stroke",IF(#REF!=#REF!,IF(Q1611=Q1612,IF((J1612-J1611)&lt;0,1000+J1612-J1611-O1611,J1612-J1611-O1611),""),""),""),""),"")</f>
        <v>#REF!</v>
      </c>
    </row>
    <row r="1612" spans="2:16" x14ac:dyDescent="0.25">
      <c r="B1612" s="4"/>
      <c r="P1612" s="8" t="e">
        <f>IF(#REF!=#REF!,IF(K1612="Stroke",IF(K1613="Stroke",IF(#REF!=#REF!,IF(Q1612=Q1613,IF((J1613-J1612)&lt;0,1000+J1613-J1612-O1612,J1613-J1612-O1612),""),""),""),""),"")</f>
        <v>#REF!</v>
      </c>
    </row>
    <row r="1613" spans="2:16" x14ac:dyDescent="0.25">
      <c r="B1613" s="4"/>
      <c r="P1613" s="8" t="e">
        <f>IF(#REF!=#REF!,IF(K1613="Stroke",IF(K1614="Stroke",IF(#REF!=#REF!,IF(Q1613=Q1614,IF((J1614-J1613)&lt;0,1000+J1614-J1613-O1613,J1614-J1613-O1613),""),""),""),""),"")</f>
        <v>#REF!</v>
      </c>
    </row>
    <row r="1614" spans="2:16" x14ac:dyDescent="0.25">
      <c r="B1614" s="4"/>
      <c r="P1614" s="8" t="e">
        <f>IF(#REF!=#REF!,IF(K1614="Stroke",IF(K1615="Stroke",IF(#REF!=#REF!,IF(Q1614=Q1615,IF((J1615-J1614)&lt;0,1000+J1615-J1614-O1614,J1615-J1614-O1614),""),""),""),""),"")</f>
        <v>#REF!</v>
      </c>
    </row>
    <row r="1615" spans="2:16" x14ac:dyDescent="0.25">
      <c r="B1615" s="4"/>
      <c r="P1615" s="8" t="e">
        <f>IF(#REF!=#REF!,IF(K1615="Stroke",IF(K1616="Stroke",IF(#REF!=#REF!,IF(Q1615=Q1616,IF((J1616-J1615)&lt;0,1000+J1616-J1615-O1615,J1616-J1615-O1615),""),""),""),""),"")</f>
        <v>#REF!</v>
      </c>
    </row>
    <row r="1616" spans="2:16" x14ac:dyDescent="0.25">
      <c r="B1616" s="4"/>
      <c r="P1616" s="8" t="e">
        <f>IF(#REF!=#REF!,IF(K1616="Stroke",IF(K1617="Stroke",IF(#REF!=#REF!,IF(Q1616=Q1617,IF((J1617-J1616)&lt;0,1000+J1617-J1616-O1616,J1617-J1616-O1616),""),""),""),""),"")</f>
        <v>#REF!</v>
      </c>
    </row>
    <row r="1617" spans="2:16" x14ac:dyDescent="0.25">
      <c r="B1617" s="4"/>
      <c r="P1617" s="8" t="e">
        <f>IF(#REF!=#REF!,IF(K1617="Stroke",IF(K1618="Stroke",IF(#REF!=#REF!,IF(Q1617=Q1618,IF((J1618-J1617)&lt;0,1000+J1618-J1617-O1617,J1618-J1617-O1617),""),""),""),""),"")</f>
        <v>#REF!</v>
      </c>
    </row>
    <row r="1618" spans="2:16" x14ac:dyDescent="0.25">
      <c r="B1618" s="4"/>
      <c r="P1618" s="8" t="e">
        <f>IF(#REF!=#REF!,IF(K1618="Stroke",IF(K1619="Stroke",IF(#REF!=#REF!,IF(Q1618=Q1619,IF((J1619-J1618)&lt;0,1000+J1619-J1618-O1618,J1619-J1618-O1618),""),""),""),""),"")</f>
        <v>#REF!</v>
      </c>
    </row>
    <row r="1619" spans="2:16" x14ac:dyDescent="0.25">
      <c r="B1619" s="4"/>
      <c r="P1619" s="8" t="e">
        <f>IF(#REF!=#REF!,IF(K1619="Stroke",IF(K1620="Stroke",IF(#REF!=#REF!,IF(Q1619=Q1620,IF((J1620-J1619)&lt;0,1000+J1620-J1619-O1619,J1620-J1619-O1619),""),""),""),""),"")</f>
        <v>#REF!</v>
      </c>
    </row>
    <row r="1620" spans="2:16" x14ac:dyDescent="0.25">
      <c r="B1620" s="4"/>
      <c r="P1620" s="8" t="e">
        <f>IF(#REF!=#REF!,IF(K1620="Stroke",IF(K1621="Stroke",IF(#REF!=#REF!,IF(Q1620=Q1621,IF((J1621-J1620)&lt;0,1000+J1621-J1620-O1620,J1621-J1620-O1620),""),""),""),""),"")</f>
        <v>#REF!</v>
      </c>
    </row>
    <row r="1621" spans="2:16" x14ac:dyDescent="0.25">
      <c r="B1621" s="4"/>
      <c r="P1621" s="8" t="e">
        <f>IF(#REF!=#REF!,IF(K1621="Stroke",IF(K1622="Stroke",IF(#REF!=#REF!,IF(Q1621=Q1622,IF((J1622-J1621)&lt;0,1000+J1622-J1621-O1621,J1622-J1621-O1621),""),""),""),""),"")</f>
        <v>#REF!</v>
      </c>
    </row>
    <row r="1622" spans="2:16" x14ac:dyDescent="0.25">
      <c r="B1622" s="4"/>
      <c r="P1622" s="8" t="e">
        <f>IF(#REF!=#REF!,IF(K1622="Stroke",IF(K1623="Stroke",IF(#REF!=#REF!,IF(Q1622=Q1623,IF((J1623-J1622)&lt;0,1000+J1623-J1622-O1622,J1623-J1622-O1622),""),""),""),""),"")</f>
        <v>#REF!</v>
      </c>
    </row>
    <row r="1623" spans="2:16" x14ac:dyDescent="0.25">
      <c r="B1623" s="4"/>
      <c r="P1623" s="8" t="e">
        <f>IF(#REF!=#REF!,IF(K1623="Stroke",IF(K1624="Stroke",IF(#REF!=#REF!,IF(Q1623=Q1624,IF((J1624-J1623)&lt;0,1000+J1624-J1623-O1623,J1624-J1623-O1623),""),""),""),""),"")</f>
        <v>#REF!</v>
      </c>
    </row>
    <row r="1624" spans="2:16" x14ac:dyDescent="0.25">
      <c r="B1624" s="4"/>
      <c r="P1624" s="8" t="e">
        <f>IF(#REF!=#REF!,IF(K1624="Stroke",IF(K1625="Stroke",IF(#REF!=#REF!,IF(Q1624=Q1625,IF((J1625-J1624)&lt;0,1000+J1625-J1624-O1624,J1625-J1624-O1624),""),""),""),""),"")</f>
        <v>#REF!</v>
      </c>
    </row>
    <row r="1625" spans="2:16" x14ac:dyDescent="0.25">
      <c r="B1625" s="4"/>
      <c r="P1625" s="8" t="e">
        <f>IF(#REF!=#REF!,IF(K1625="Stroke",IF(K1626="Stroke",IF(#REF!=#REF!,IF(Q1625=Q1626,IF((J1626-J1625)&lt;0,1000+J1626-J1625-O1625,J1626-J1625-O1625),""),""),""),""),"")</f>
        <v>#REF!</v>
      </c>
    </row>
    <row r="1626" spans="2:16" x14ac:dyDescent="0.25">
      <c r="B1626" s="4"/>
      <c r="P1626" s="8" t="e">
        <f>IF(#REF!=#REF!,IF(K1626="Stroke",IF(K1627="Stroke",IF(#REF!=#REF!,IF(Q1626=Q1627,IF((J1627-J1626)&lt;0,1000+J1627-J1626-O1626,J1627-J1626-O1626),""),""),""),""),"")</f>
        <v>#REF!</v>
      </c>
    </row>
    <row r="1627" spans="2:16" x14ac:dyDescent="0.25">
      <c r="B1627" s="4"/>
      <c r="P1627" s="8" t="e">
        <f>IF(#REF!=#REF!,IF(K1627="Stroke",IF(K1628="Stroke",IF(#REF!=#REF!,IF(Q1627=Q1628,IF((J1628-J1627)&lt;0,1000+J1628-J1627-O1627,J1628-J1627-O1627),""),""),""),""),"")</f>
        <v>#REF!</v>
      </c>
    </row>
    <row r="1628" spans="2:16" x14ac:dyDescent="0.25">
      <c r="B1628" s="4"/>
      <c r="P1628" s="8" t="e">
        <f>IF(#REF!=#REF!,IF(K1628="Stroke",IF(K1629="Stroke",IF(#REF!=#REF!,IF(Q1628=Q1629,IF((J1629-J1628)&lt;0,1000+J1629-J1628-O1628,J1629-J1628-O1628),""),""),""),""),"")</f>
        <v>#REF!</v>
      </c>
    </row>
    <row r="1629" spans="2:16" x14ac:dyDescent="0.25">
      <c r="B1629" s="4"/>
      <c r="P1629" s="8" t="e">
        <f>IF(#REF!=#REF!,IF(K1629="Stroke",IF(K1630="Stroke",IF(#REF!=#REF!,IF(Q1629=Q1630,IF((J1630-J1629)&lt;0,1000+J1630-J1629-O1629,J1630-J1629-O1629),""),""),""),""),"")</f>
        <v>#REF!</v>
      </c>
    </row>
    <row r="1630" spans="2:16" x14ac:dyDescent="0.25">
      <c r="B1630" s="4"/>
      <c r="P1630" s="8" t="e">
        <f>IF(#REF!=#REF!,IF(K1630="Stroke",IF(K1631="Stroke",IF(#REF!=#REF!,IF(Q1630=Q1631,IF((J1631-J1630)&lt;0,1000+J1631-J1630-O1630,J1631-J1630-O1630),""),""),""),""),"")</f>
        <v>#REF!</v>
      </c>
    </row>
    <row r="1631" spans="2:16" x14ac:dyDescent="0.25">
      <c r="B1631" s="4"/>
      <c r="P1631" s="8" t="e">
        <f>IF(#REF!=#REF!,IF(K1631="Stroke",IF(K1632="Stroke",IF(#REF!=#REF!,IF(Q1631=Q1632,IF((J1632-J1631)&lt;0,1000+J1632-J1631-O1631,J1632-J1631-O1631),""),""),""),""),"")</f>
        <v>#REF!</v>
      </c>
    </row>
    <row r="1632" spans="2:16" x14ac:dyDescent="0.25">
      <c r="B1632" s="4"/>
      <c r="P1632" s="8" t="e">
        <f>IF(#REF!=#REF!,IF(K1632="Stroke",IF(K1633="Stroke",IF(#REF!=#REF!,IF(Q1632=Q1633,IF((J1633-J1632)&lt;0,1000+J1633-J1632-O1632,J1633-J1632-O1632),""),""),""),""),"")</f>
        <v>#REF!</v>
      </c>
    </row>
    <row r="1633" spans="2:16" x14ac:dyDescent="0.25">
      <c r="B1633" s="4"/>
      <c r="P1633" s="8" t="e">
        <f>IF(#REF!=#REF!,IF(K1633="Stroke",IF(K1634="Stroke",IF(#REF!=#REF!,IF(Q1633=Q1634,IF((J1634-J1633)&lt;0,1000+J1634-J1633-O1633,J1634-J1633-O1633),""),""),""),""),"")</f>
        <v>#REF!</v>
      </c>
    </row>
    <row r="1634" spans="2:16" x14ac:dyDescent="0.25">
      <c r="B1634" s="4"/>
      <c r="P1634" s="8" t="e">
        <f>IF(#REF!=#REF!,IF(K1634="Stroke",IF(K1635="Stroke",IF(#REF!=#REF!,IF(Q1634=Q1635,IF((J1635-J1634)&lt;0,1000+J1635-J1634-O1634,J1635-J1634-O1634),""),""),""),""),"")</f>
        <v>#REF!</v>
      </c>
    </row>
    <row r="1635" spans="2:16" x14ac:dyDescent="0.25">
      <c r="B1635" s="4"/>
      <c r="P1635" s="8" t="e">
        <f>IF(#REF!=#REF!,IF(K1635="Stroke",IF(K1636="Stroke",IF(#REF!=#REF!,IF(Q1635=Q1636,IF((J1636-J1635)&lt;0,1000+J1636-J1635-O1635,J1636-J1635-O1635),""),""),""),""),"")</f>
        <v>#REF!</v>
      </c>
    </row>
    <row r="1636" spans="2:16" x14ac:dyDescent="0.25">
      <c r="B1636" s="4"/>
      <c r="P1636" s="8" t="e">
        <f>IF(#REF!=#REF!,IF(K1636="Stroke",IF(K1637="Stroke",IF(#REF!=#REF!,IF(Q1636=Q1637,IF((J1637-J1636)&lt;0,1000+J1637-J1636-O1636,J1637-J1636-O1636),""),""),""),""),"")</f>
        <v>#REF!</v>
      </c>
    </row>
    <row r="1637" spans="2:16" x14ac:dyDescent="0.25">
      <c r="B1637" s="4"/>
      <c r="P1637" s="8" t="e">
        <f>IF(#REF!=#REF!,IF(K1637="Stroke",IF(K1638="Stroke",IF(#REF!=#REF!,IF(Q1637=Q1638,IF((J1638-J1637)&lt;0,1000+J1638-J1637-O1637,J1638-J1637-O1637),""),""),""),""),"")</f>
        <v>#REF!</v>
      </c>
    </row>
    <row r="1638" spans="2:16" x14ac:dyDescent="0.25">
      <c r="B1638" s="4"/>
      <c r="P1638" s="8" t="e">
        <f>IF(#REF!=#REF!,IF(K1638="Stroke",IF(K1639="Stroke",IF(#REF!=#REF!,IF(Q1638=Q1639,IF((J1639-J1638)&lt;0,1000+J1639-J1638-O1638,J1639-J1638-O1638),""),""),""),""),"")</f>
        <v>#REF!</v>
      </c>
    </row>
    <row r="1639" spans="2:16" x14ac:dyDescent="0.25">
      <c r="B1639" s="4"/>
      <c r="P1639" s="8" t="e">
        <f>IF(#REF!=#REF!,IF(K1639="Stroke",IF(K1640="Stroke",IF(#REF!=#REF!,IF(Q1639=Q1640,IF((J1640-J1639)&lt;0,1000+J1640-J1639-O1639,J1640-J1639-O1639),""),""),""),""),"")</f>
        <v>#REF!</v>
      </c>
    </row>
    <row r="1640" spans="2:16" x14ac:dyDescent="0.25">
      <c r="B1640" s="4"/>
      <c r="P1640" s="8" t="e">
        <f>IF(#REF!=#REF!,IF(K1640="Stroke",IF(K1641="Stroke",IF(#REF!=#REF!,IF(Q1640=Q1641,IF((J1641-J1640)&lt;0,1000+J1641-J1640-O1640,J1641-J1640-O1640),""),""),""),""),"")</f>
        <v>#REF!</v>
      </c>
    </row>
    <row r="1641" spans="2:16" x14ac:dyDescent="0.25">
      <c r="B1641" s="4"/>
      <c r="P1641" s="8" t="e">
        <f>IF(#REF!=#REF!,IF(K1641="Stroke",IF(K1642="Stroke",IF(#REF!=#REF!,IF(Q1641=Q1642,IF((J1642-J1641)&lt;0,1000+J1642-J1641-O1641,J1642-J1641-O1641),""),""),""),""),"")</f>
        <v>#REF!</v>
      </c>
    </row>
    <row r="1642" spans="2:16" x14ac:dyDescent="0.25">
      <c r="B1642" s="4"/>
      <c r="P1642" s="8" t="e">
        <f>IF(#REF!=#REF!,IF(K1642="Stroke",IF(K1643="Stroke",IF(#REF!=#REF!,IF(Q1642=Q1643,IF((J1643-J1642)&lt;0,1000+J1643-J1642-O1642,J1643-J1642-O1642),""),""),""),""),"")</f>
        <v>#REF!</v>
      </c>
    </row>
    <row r="1643" spans="2:16" x14ac:dyDescent="0.25">
      <c r="B1643" s="4"/>
      <c r="P1643" s="8" t="e">
        <f>IF(#REF!=#REF!,IF(K1643="Stroke",IF(K1644="Stroke",IF(#REF!=#REF!,IF(Q1643=Q1644,IF((J1644-J1643)&lt;0,1000+J1644-J1643-O1643,J1644-J1643-O1643),""),""),""),""),"")</f>
        <v>#REF!</v>
      </c>
    </row>
    <row r="1644" spans="2:16" x14ac:dyDescent="0.25">
      <c r="B1644" s="4"/>
      <c r="P1644" s="8" t="e">
        <f>IF(#REF!=#REF!,IF(K1644="Stroke",IF(K1645="Stroke",IF(#REF!=#REF!,IF(Q1644=Q1645,IF((J1645-J1644)&lt;0,1000+J1645-J1644-O1644,J1645-J1644-O1644),""),""),""),""),"")</f>
        <v>#REF!</v>
      </c>
    </row>
    <row r="1645" spans="2:16" x14ac:dyDescent="0.25">
      <c r="B1645" s="4"/>
      <c r="P1645" s="8" t="e">
        <f>IF(#REF!=#REF!,IF(K1645="Stroke",IF(K1646="Stroke",IF(#REF!=#REF!,IF(Q1645=Q1646,IF((J1646-J1645)&lt;0,1000+J1646-J1645-O1645,J1646-J1645-O1645),""),""),""),""),"")</f>
        <v>#REF!</v>
      </c>
    </row>
    <row r="1646" spans="2:16" x14ac:dyDescent="0.25">
      <c r="B1646" s="4"/>
      <c r="P1646" s="8" t="e">
        <f>IF(#REF!=#REF!,IF(K1646="Stroke",IF(K1647="Stroke",IF(#REF!=#REF!,IF(Q1646=Q1647,IF((J1647-J1646)&lt;0,1000+J1647-J1646-O1646,J1647-J1646-O1646),""),""),""),""),"")</f>
        <v>#REF!</v>
      </c>
    </row>
    <row r="1647" spans="2:16" x14ac:dyDescent="0.25">
      <c r="B1647" s="4"/>
      <c r="P1647" s="8" t="e">
        <f>IF(#REF!=#REF!,IF(K1647="Stroke",IF(K1648="Stroke",IF(#REF!=#REF!,IF(Q1647=Q1648,IF((J1648-J1647)&lt;0,1000+J1648-J1647-O1647,J1648-J1647-O1647),""),""),""),""),"")</f>
        <v>#REF!</v>
      </c>
    </row>
    <row r="1648" spans="2:16" x14ac:dyDescent="0.25">
      <c r="B1648" s="4"/>
      <c r="P1648" s="8" t="e">
        <f>IF(#REF!=#REF!,IF(K1648="Stroke",IF(K1649="Stroke",IF(#REF!=#REF!,IF(Q1648=Q1649,IF((J1649-J1648)&lt;0,1000+J1649-J1648-O1648,J1649-J1648-O1648),""),""),""),""),"")</f>
        <v>#REF!</v>
      </c>
    </row>
    <row r="1649" spans="2:16" x14ac:dyDescent="0.25">
      <c r="B1649" s="4"/>
      <c r="P1649" s="8" t="e">
        <f>IF(#REF!=#REF!,IF(K1649="Stroke",IF(K1650="Stroke",IF(#REF!=#REF!,IF(Q1649=Q1650,IF((J1650-J1649)&lt;0,1000+J1650-J1649-O1649,J1650-J1649-O1649),""),""),""),""),"")</f>
        <v>#REF!</v>
      </c>
    </row>
    <row r="1650" spans="2:16" x14ac:dyDescent="0.25">
      <c r="B1650" s="4"/>
      <c r="P1650" s="8" t="e">
        <f>IF(#REF!=#REF!,IF(K1650="Stroke",IF(K1651="Stroke",IF(#REF!=#REF!,IF(Q1650=Q1651,IF((J1651-J1650)&lt;0,1000+J1651-J1650-O1650,J1651-J1650-O1650),""),""),""),""),"")</f>
        <v>#REF!</v>
      </c>
    </row>
    <row r="1651" spans="2:16" x14ac:dyDescent="0.25">
      <c r="B1651" s="4"/>
      <c r="P1651" s="8" t="e">
        <f>IF(#REF!=#REF!,IF(K1651="Stroke",IF(K1652="Stroke",IF(#REF!=#REF!,IF(Q1651=Q1652,IF((J1652-J1651)&lt;0,1000+J1652-J1651-O1651,J1652-J1651-O1651),""),""),""),""),"")</f>
        <v>#REF!</v>
      </c>
    </row>
    <row r="1652" spans="2:16" x14ac:dyDescent="0.25">
      <c r="B1652" s="4"/>
      <c r="P1652" s="8" t="e">
        <f>IF(#REF!=#REF!,IF(K1652="Stroke",IF(K1653="Stroke",IF(#REF!=#REF!,IF(Q1652=Q1653,IF((J1653-J1652)&lt;0,1000+J1653-J1652-O1652,J1653-J1652-O1652),""),""),""),""),"")</f>
        <v>#REF!</v>
      </c>
    </row>
    <row r="1653" spans="2:16" x14ac:dyDescent="0.25">
      <c r="B1653" s="4"/>
      <c r="P1653" s="8" t="e">
        <f>IF(#REF!=#REF!,IF(K1653="Stroke",IF(K1654="Stroke",IF(#REF!=#REF!,IF(Q1653=Q1654,IF((J1654-J1653)&lt;0,1000+J1654-J1653-O1653,J1654-J1653-O1653),""),""),""),""),"")</f>
        <v>#REF!</v>
      </c>
    </row>
    <row r="1654" spans="2:16" x14ac:dyDescent="0.25">
      <c r="B1654" s="4"/>
      <c r="P1654" s="8" t="e">
        <f>IF(#REF!=#REF!,IF(K1654="Stroke",IF(K1655="Stroke",IF(#REF!=#REF!,IF(Q1654=Q1655,IF((J1655-J1654)&lt;0,1000+J1655-J1654-O1654,J1655-J1654-O1654),""),""),""),""),"")</f>
        <v>#REF!</v>
      </c>
    </row>
    <row r="1655" spans="2:16" x14ac:dyDescent="0.25">
      <c r="B1655" s="4"/>
      <c r="P1655" s="8" t="e">
        <f>IF(#REF!=#REF!,IF(K1655="Stroke",IF(K1656="Stroke",IF(#REF!=#REF!,IF(Q1655=Q1656,IF((J1656-J1655)&lt;0,1000+J1656-J1655-O1655,J1656-J1655-O1655),""),""),""),""),"")</f>
        <v>#REF!</v>
      </c>
    </row>
    <row r="1656" spans="2:16" x14ac:dyDescent="0.25">
      <c r="B1656" s="4"/>
      <c r="P1656" s="8" t="e">
        <f>IF(#REF!=#REF!,IF(K1656="Stroke",IF(K1657="Stroke",IF(#REF!=#REF!,IF(Q1656=Q1657,IF((J1657-J1656)&lt;0,1000+J1657-J1656-O1656,J1657-J1656-O1656),""),""),""),""),"")</f>
        <v>#REF!</v>
      </c>
    </row>
    <row r="1657" spans="2:16" x14ac:dyDescent="0.25">
      <c r="B1657" s="4"/>
      <c r="P1657" s="8" t="e">
        <f>IF(#REF!=#REF!,IF(K1657="Stroke",IF(K1658="Stroke",IF(#REF!=#REF!,IF(Q1657=Q1658,IF((J1658-J1657)&lt;0,1000+J1658-J1657-O1657,J1658-J1657-O1657),""),""),""),""),"")</f>
        <v>#REF!</v>
      </c>
    </row>
    <row r="1658" spans="2:16" x14ac:dyDescent="0.25">
      <c r="B1658" s="4"/>
      <c r="P1658" s="8" t="e">
        <f>IF(#REF!=#REF!,IF(K1658="Stroke",IF(K1659="Stroke",IF(#REF!=#REF!,IF(Q1658=Q1659,IF((J1659-J1658)&lt;0,1000+J1659-J1658-O1658,J1659-J1658-O1658),""),""),""),""),"")</f>
        <v>#REF!</v>
      </c>
    </row>
    <row r="1659" spans="2:16" x14ac:dyDescent="0.25">
      <c r="B1659" s="4"/>
      <c r="P1659" s="8" t="e">
        <f>IF(#REF!=#REF!,IF(K1659="Stroke",IF(K1660="Stroke",IF(#REF!=#REF!,IF(Q1659=Q1660,IF((J1660-J1659)&lt;0,1000+J1660-J1659-O1659,J1660-J1659-O1659),""),""),""),""),"")</f>
        <v>#REF!</v>
      </c>
    </row>
    <row r="1660" spans="2:16" x14ac:dyDescent="0.25">
      <c r="B1660" s="4"/>
      <c r="P1660" s="8" t="e">
        <f>IF(#REF!=#REF!,IF(K1660="Stroke",IF(K1661="Stroke",IF(#REF!=#REF!,IF(Q1660=Q1661,IF((J1661-J1660)&lt;0,1000+J1661-J1660-O1660,J1661-J1660-O1660),""),""),""),""),"")</f>
        <v>#REF!</v>
      </c>
    </row>
    <row r="1661" spans="2:16" x14ac:dyDescent="0.25">
      <c r="B1661" s="4"/>
      <c r="P1661" s="8" t="e">
        <f>IF(#REF!=#REF!,IF(K1661="Stroke",IF(K1662="Stroke",IF(#REF!=#REF!,IF(Q1661=Q1662,IF((J1662-J1661)&lt;0,1000+J1662-J1661-O1661,J1662-J1661-O1661),""),""),""),""),"")</f>
        <v>#REF!</v>
      </c>
    </row>
    <row r="1662" spans="2:16" x14ac:dyDescent="0.25">
      <c r="B1662" s="4"/>
      <c r="P1662" s="8" t="e">
        <f>IF(#REF!=#REF!,IF(K1662="Stroke",IF(K1663="Stroke",IF(#REF!=#REF!,IF(Q1662=Q1663,IF((J1663-J1662)&lt;0,1000+J1663-J1662-O1662,J1663-J1662-O1662),""),""),""),""),"")</f>
        <v>#REF!</v>
      </c>
    </row>
    <row r="1663" spans="2:16" x14ac:dyDescent="0.25">
      <c r="B1663" s="4"/>
      <c r="P1663" s="8" t="e">
        <f>IF(#REF!=#REF!,IF(K1663="Stroke",IF(K1664="Stroke",IF(#REF!=#REF!,IF(Q1663=Q1664,IF((J1664-J1663)&lt;0,1000+J1664-J1663-O1663,J1664-J1663-O1663),""),""),""),""),"")</f>
        <v>#REF!</v>
      </c>
    </row>
    <row r="1664" spans="2:16" x14ac:dyDescent="0.25">
      <c r="B1664" s="4"/>
      <c r="P1664" s="8" t="e">
        <f>IF(#REF!=#REF!,IF(K1664="Stroke",IF(K1665="Stroke",IF(#REF!=#REF!,IF(Q1664=Q1665,IF((J1665-J1664)&lt;0,1000+J1665-J1664-O1664,J1665-J1664-O1664),""),""),""),""),"")</f>
        <v>#REF!</v>
      </c>
    </row>
    <row r="1665" spans="2:16" x14ac:dyDescent="0.25">
      <c r="B1665" s="4"/>
      <c r="P1665" s="8" t="e">
        <f>IF(#REF!=#REF!,IF(K1665="Stroke",IF(K1666="Stroke",IF(#REF!=#REF!,IF(Q1665=Q1666,IF((J1666-J1665)&lt;0,1000+J1666-J1665-O1665,J1666-J1665-O1665),""),""),""),""),"")</f>
        <v>#REF!</v>
      </c>
    </row>
    <row r="1666" spans="2:16" x14ac:dyDescent="0.25">
      <c r="B1666" s="4"/>
      <c r="P1666" s="8" t="e">
        <f>IF(#REF!=#REF!,IF(K1666="Stroke",IF(K1667="Stroke",IF(#REF!=#REF!,IF(Q1666=Q1667,IF((J1667-J1666)&lt;0,1000+J1667-J1666-O1666,J1667-J1666-O1666),""),""),""),""),"")</f>
        <v>#REF!</v>
      </c>
    </row>
    <row r="1667" spans="2:16" x14ac:dyDescent="0.25">
      <c r="B1667" s="4"/>
      <c r="P1667" s="8" t="e">
        <f>IF(#REF!=#REF!,IF(K1667="Stroke",IF(K1668="Stroke",IF(#REF!=#REF!,IF(Q1667=Q1668,IF((J1668-J1667)&lt;0,1000+J1668-J1667-O1667,J1668-J1667-O1667),""),""),""),""),"")</f>
        <v>#REF!</v>
      </c>
    </row>
    <row r="1668" spans="2:16" x14ac:dyDescent="0.25">
      <c r="B1668" s="4"/>
      <c r="P1668" s="8" t="e">
        <f>IF(#REF!=#REF!,IF(K1668="Stroke",IF(K1669="Stroke",IF(#REF!=#REF!,IF(Q1668=Q1669,IF((J1669-J1668)&lt;0,1000+J1669-J1668-O1668,J1669-J1668-O1668),""),""),""),""),"")</f>
        <v>#REF!</v>
      </c>
    </row>
    <row r="1669" spans="2:16" x14ac:dyDescent="0.25">
      <c r="B1669" s="4"/>
      <c r="P1669" s="8" t="e">
        <f>IF(#REF!=#REF!,IF(K1669="Stroke",IF(K1670="Stroke",IF(#REF!=#REF!,IF(Q1669=Q1670,IF((J1670-J1669)&lt;0,1000+J1670-J1669-O1669,J1670-J1669-O1669),""),""),""),""),"")</f>
        <v>#REF!</v>
      </c>
    </row>
    <row r="1670" spans="2:16" x14ac:dyDescent="0.25">
      <c r="B1670" s="4"/>
      <c r="P1670" s="8" t="e">
        <f>IF(#REF!=#REF!,IF(K1670="Stroke",IF(K1671="Stroke",IF(#REF!=#REF!,IF(Q1670=Q1671,IF((J1671-J1670)&lt;0,1000+J1671-J1670-O1670,J1671-J1670-O1670),""),""),""),""),"")</f>
        <v>#REF!</v>
      </c>
    </row>
    <row r="1671" spans="2:16" x14ac:dyDescent="0.25">
      <c r="B1671" s="4"/>
      <c r="P1671" s="8" t="e">
        <f>IF(#REF!=#REF!,IF(K1671="Stroke",IF(K1672="Stroke",IF(#REF!=#REF!,IF(Q1671=Q1672,IF((J1672-J1671)&lt;0,1000+J1672-J1671-O1671,J1672-J1671-O1671),""),""),""),""),"")</f>
        <v>#REF!</v>
      </c>
    </row>
    <row r="1672" spans="2:16" x14ac:dyDescent="0.25">
      <c r="B1672" s="4"/>
      <c r="P1672" s="8" t="e">
        <f>IF(#REF!=#REF!,IF(K1672="Stroke",IF(K1673="Stroke",IF(#REF!=#REF!,IF(Q1672=Q1673,IF((J1673-J1672)&lt;0,1000+J1673-J1672-O1672,J1673-J1672-O1672),""),""),""),""),"")</f>
        <v>#REF!</v>
      </c>
    </row>
    <row r="1673" spans="2:16" x14ac:dyDescent="0.25">
      <c r="B1673" s="4"/>
      <c r="P1673" s="8" t="e">
        <f>IF(#REF!=#REF!,IF(K1673="Stroke",IF(K1674="Stroke",IF(#REF!=#REF!,IF(Q1673=Q1674,IF((J1674-J1673)&lt;0,1000+J1674-J1673-O1673,J1674-J1673-O1673),""),""),""),""),"")</f>
        <v>#REF!</v>
      </c>
    </row>
    <row r="1674" spans="2:16" x14ac:dyDescent="0.25">
      <c r="B1674" s="4"/>
      <c r="P1674" s="8" t="e">
        <f>IF(#REF!=#REF!,IF(K1674="Stroke",IF(K1675="Stroke",IF(#REF!=#REF!,IF(Q1674=Q1675,IF((J1675-J1674)&lt;0,1000+J1675-J1674-O1674,J1675-J1674-O1674),""),""),""),""),"")</f>
        <v>#REF!</v>
      </c>
    </row>
    <row r="1675" spans="2:16" x14ac:dyDescent="0.25">
      <c r="B1675" s="4"/>
      <c r="P1675" s="8" t="e">
        <f>IF(#REF!=#REF!,IF(K1675="Stroke",IF(K1676="Stroke",IF(#REF!=#REF!,IF(Q1675=Q1676,IF((J1676-J1675)&lt;0,1000+J1676-J1675-O1675,J1676-J1675-O1675),""),""),""),""),"")</f>
        <v>#REF!</v>
      </c>
    </row>
    <row r="1676" spans="2:16" x14ac:dyDescent="0.25">
      <c r="B1676" s="4"/>
      <c r="P1676" s="8" t="e">
        <f>IF(#REF!=#REF!,IF(K1676="Stroke",IF(K1677="Stroke",IF(#REF!=#REF!,IF(Q1676=Q1677,IF((J1677-J1676)&lt;0,1000+J1677-J1676-O1676,J1677-J1676-O1676),""),""),""),""),"")</f>
        <v>#REF!</v>
      </c>
    </row>
    <row r="1677" spans="2:16" x14ac:dyDescent="0.25">
      <c r="B1677" s="4"/>
      <c r="P1677" s="8" t="e">
        <f>IF(#REF!=#REF!,IF(K1677="Stroke",IF(K1678="Stroke",IF(#REF!=#REF!,IF(Q1677=Q1678,IF((J1678-J1677)&lt;0,1000+J1678-J1677-O1677,J1678-J1677-O1677),""),""),""),""),"")</f>
        <v>#REF!</v>
      </c>
    </row>
    <row r="1678" spans="2:16" x14ac:dyDescent="0.25">
      <c r="B1678" s="4"/>
      <c r="P1678" s="8" t="e">
        <f>IF(#REF!=#REF!,IF(K1678="Stroke",IF(K1679="Stroke",IF(#REF!=#REF!,IF(Q1678=Q1679,IF((J1679-J1678)&lt;0,1000+J1679-J1678-O1678,J1679-J1678-O1678),""),""),""),""),"")</f>
        <v>#REF!</v>
      </c>
    </row>
    <row r="1679" spans="2:16" x14ac:dyDescent="0.25">
      <c r="B1679" s="4"/>
      <c r="P1679" s="8" t="e">
        <f>IF(#REF!=#REF!,IF(K1679="Stroke",IF(K1680="Stroke",IF(#REF!=#REF!,IF(Q1679=Q1680,IF((J1680-J1679)&lt;0,1000+J1680-J1679-O1679,J1680-J1679-O1679),""),""),""),""),"")</f>
        <v>#REF!</v>
      </c>
    </row>
    <row r="1680" spans="2:16" x14ac:dyDescent="0.25">
      <c r="B1680" s="4"/>
      <c r="P1680" s="8" t="e">
        <f>IF(#REF!=#REF!,IF(K1680="Stroke",IF(K1681="Stroke",IF(#REF!=#REF!,IF(Q1680=Q1681,IF((J1681-J1680)&lt;0,1000+J1681-J1680-O1680,J1681-J1680-O1680),""),""),""),""),"")</f>
        <v>#REF!</v>
      </c>
    </row>
    <row r="1681" spans="2:16" x14ac:dyDescent="0.25">
      <c r="B1681" s="4"/>
      <c r="P1681" s="8" t="e">
        <f>IF(#REF!=#REF!,IF(K1681="Stroke",IF(K1682="Stroke",IF(#REF!=#REF!,IF(Q1681=Q1682,IF((J1682-J1681)&lt;0,1000+J1682-J1681-O1681,J1682-J1681-O1681),""),""),""),""),"")</f>
        <v>#REF!</v>
      </c>
    </row>
    <row r="1682" spans="2:16" x14ac:dyDescent="0.25">
      <c r="B1682" s="4"/>
      <c r="P1682" s="8" t="e">
        <f>IF(#REF!=#REF!,IF(K1682="Stroke",IF(K1683="Stroke",IF(#REF!=#REF!,IF(Q1682=Q1683,IF((J1683-J1682)&lt;0,1000+J1683-J1682-O1682,J1683-J1682-O1682),""),""),""),""),"")</f>
        <v>#REF!</v>
      </c>
    </row>
    <row r="1683" spans="2:16" x14ac:dyDescent="0.25">
      <c r="B1683" s="4"/>
      <c r="P1683" s="8" t="e">
        <f>IF(#REF!=#REF!,IF(K1683="Stroke",IF(K1684="Stroke",IF(#REF!=#REF!,IF(Q1683=Q1684,IF((J1684-J1683)&lt;0,1000+J1684-J1683-O1683,J1684-J1683-O1683),""),""),""),""),"")</f>
        <v>#REF!</v>
      </c>
    </row>
    <row r="1684" spans="2:16" x14ac:dyDescent="0.25">
      <c r="B1684" s="4"/>
      <c r="P1684" s="8" t="e">
        <f>IF(#REF!=#REF!,IF(K1684="Stroke",IF(K1685="Stroke",IF(#REF!=#REF!,IF(Q1684=Q1685,IF((J1685-J1684)&lt;0,1000+J1685-J1684-O1684,J1685-J1684-O1684),""),""),""),""),"")</f>
        <v>#REF!</v>
      </c>
    </row>
    <row r="1685" spans="2:16" x14ac:dyDescent="0.25">
      <c r="B1685" s="4"/>
      <c r="P1685" s="8" t="e">
        <f>IF(#REF!=#REF!,IF(K1685="Stroke",IF(K1686="Stroke",IF(#REF!=#REF!,IF(Q1685=Q1686,IF((J1686-J1685)&lt;0,1000+J1686-J1685-O1685,J1686-J1685-O1685),""),""),""),""),"")</f>
        <v>#REF!</v>
      </c>
    </row>
    <row r="1686" spans="2:16" x14ac:dyDescent="0.25">
      <c r="B1686" s="4"/>
      <c r="P1686" s="8" t="e">
        <f>IF(#REF!=#REF!,IF(K1686="Stroke",IF(K1687="Stroke",IF(#REF!=#REF!,IF(Q1686=Q1687,IF((J1687-J1686)&lt;0,1000+J1687-J1686-O1686,J1687-J1686-O1686),""),""),""),""),"")</f>
        <v>#REF!</v>
      </c>
    </row>
    <row r="1687" spans="2:16" x14ac:dyDescent="0.25">
      <c r="B1687" s="4"/>
      <c r="P1687" s="8" t="e">
        <f>IF(#REF!=#REF!,IF(K1687="Stroke",IF(K1688="Stroke",IF(#REF!=#REF!,IF(Q1687=Q1688,IF((J1688-J1687)&lt;0,1000+J1688-J1687-O1687,J1688-J1687-O1687),""),""),""),""),"")</f>
        <v>#REF!</v>
      </c>
    </row>
    <row r="1688" spans="2:16" x14ac:dyDescent="0.25">
      <c r="B1688" s="4"/>
      <c r="P1688" s="8" t="e">
        <f>IF(#REF!=#REF!,IF(K1688="Stroke",IF(K1689="Stroke",IF(#REF!=#REF!,IF(Q1688=Q1689,IF((J1689-J1688)&lt;0,1000+J1689-J1688-O1688,J1689-J1688-O1688),""),""),""),""),"")</f>
        <v>#REF!</v>
      </c>
    </row>
    <row r="1689" spans="2:16" x14ac:dyDescent="0.25">
      <c r="B1689" s="4"/>
      <c r="P1689" s="8" t="e">
        <f>IF(#REF!=#REF!,IF(K1689="Stroke",IF(K1690="Stroke",IF(#REF!=#REF!,IF(Q1689=Q1690,IF((J1690-J1689)&lt;0,1000+J1690-J1689-O1689,J1690-J1689-O1689),""),""),""),""),"")</f>
        <v>#REF!</v>
      </c>
    </row>
    <row r="1690" spans="2:16" x14ac:dyDescent="0.25">
      <c r="B1690" s="4"/>
      <c r="P1690" s="8" t="e">
        <f>IF(#REF!=#REF!,IF(K1690="Stroke",IF(K1691="Stroke",IF(#REF!=#REF!,IF(Q1690=Q1691,IF((J1691-J1690)&lt;0,1000+J1691-J1690-O1690,J1691-J1690-O1690),""),""),""),""),"")</f>
        <v>#REF!</v>
      </c>
    </row>
    <row r="1691" spans="2:16" x14ac:dyDescent="0.25">
      <c r="B1691" s="4"/>
      <c r="P1691" s="8" t="e">
        <f>IF(#REF!=#REF!,IF(K1691="Stroke",IF(K1692="Stroke",IF(#REF!=#REF!,IF(Q1691=Q1692,IF((J1692-J1691)&lt;0,1000+J1692-J1691-O1691,J1692-J1691-O1691),""),""),""),""),"")</f>
        <v>#REF!</v>
      </c>
    </row>
    <row r="1692" spans="2:16" x14ac:dyDescent="0.25">
      <c r="B1692" s="4"/>
      <c r="P1692" s="8" t="e">
        <f>IF(#REF!=#REF!,IF(K1692="Stroke",IF(K1693="Stroke",IF(#REF!=#REF!,IF(Q1692=Q1693,IF((J1693-J1692)&lt;0,1000+J1693-J1692-O1692,J1693-J1692-O1692),""),""),""),""),"")</f>
        <v>#REF!</v>
      </c>
    </row>
    <row r="1693" spans="2:16" x14ac:dyDescent="0.25">
      <c r="B1693" s="4"/>
      <c r="P1693" s="8" t="e">
        <f>IF(#REF!=#REF!,IF(K1693="Stroke",IF(K1694="Stroke",IF(#REF!=#REF!,IF(Q1693=Q1694,IF((J1694-J1693)&lt;0,1000+J1694-J1693-O1693,J1694-J1693-O1693),""),""),""),""),"")</f>
        <v>#REF!</v>
      </c>
    </row>
    <row r="1694" spans="2:16" x14ac:dyDescent="0.25">
      <c r="B1694" s="4"/>
      <c r="P1694" s="8" t="e">
        <f>IF(#REF!=#REF!,IF(K1694="Stroke",IF(K1695="Stroke",IF(#REF!=#REF!,IF(Q1694=Q1695,IF((J1695-J1694)&lt;0,1000+J1695-J1694-O1694,J1695-J1694-O1694),""),""),""),""),"")</f>
        <v>#REF!</v>
      </c>
    </row>
    <row r="1695" spans="2:16" x14ac:dyDescent="0.25">
      <c r="B1695" s="4"/>
      <c r="P1695" s="8" t="e">
        <f>IF(#REF!=#REF!,IF(K1695="Stroke",IF(K1696="Stroke",IF(#REF!=#REF!,IF(Q1695=Q1696,IF((J1696-J1695)&lt;0,1000+J1696-J1695-O1695,J1696-J1695-O1695),""),""),""),""),"")</f>
        <v>#REF!</v>
      </c>
    </row>
    <row r="1696" spans="2:16" x14ac:dyDescent="0.25">
      <c r="B1696" s="4"/>
      <c r="P1696" s="8" t="e">
        <f>IF(#REF!=#REF!,IF(K1696="Stroke",IF(K1697="Stroke",IF(#REF!=#REF!,IF(Q1696=Q1697,IF((J1697-J1696)&lt;0,1000+J1697-J1696-O1696,J1697-J1696-O1696),""),""),""),""),"")</f>
        <v>#REF!</v>
      </c>
    </row>
    <row r="1697" spans="2:16" x14ac:dyDescent="0.25">
      <c r="B1697" s="4"/>
      <c r="P1697" s="8" t="e">
        <f>IF(#REF!=#REF!,IF(K1697="Stroke",IF(K1698="Stroke",IF(#REF!=#REF!,IF(Q1697=Q1698,IF((J1698-J1697)&lt;0,1000+J1698-J1697-O1697,J1698-J1697-O1697),""),""),""),""),"")</f>
        <v>#REF!</v>
      </c>
    </row>
    <row r="1698" spans="2:16" x14ac:dyDescent="0.25">
      <c r="B1698" s="4"/>
      <c r="P1698" s="8" t="e">
        <f>IF(#REF!=#REF!,IF(K1698="Stroke",IF(K1699="Stroke",IF(#REF!=#REF!,IF(Q1698=Q1699,IF((J1699-J1698)&lt;0,1000+J1699-J1698-O1698,J1699-J1698-O1698),""),""),""),""),"")</f>
        <v>#REF!</v>
      </c>
    </row>
    <row r="1699" spans="2:16" x14ac:dyDescent="0.25">
      <c r="B1699" s="4"/>
      <c r="P1699" s="8" t="e">
        <f>IF(#REF!=#REF!,IF(K1699="Stroke",IF(K1700="Stroke",IF(#REF!=#REF!,IF(Q1699=Q1700,IF((J1700-J1699)&lt;0,1000+J1700-J1699-O1699,J1700-J1699-O1699),""),""),""),""),"")</f>
        <v>#REF!</v>
      </c>
    </row>
    <row r="1700" spans="2:16" x14ac:dyDescent="0.25">
      <c r="B1700" s="4"/>
      <c r="P1700" s="8" t="e">
        <f>IF(#REF!=#REF!,IF(K1700="Stroke",IF(K1701="Stroke",IF(#REF!=#REF!,IF(Q1700=Q1701,IF((J1701-J1700)&lt;0,1000+J1701-J1700-O1700,J1701-J1700-O1700),""),""),""),""),"")</f>
        <v>#REF!</v>
      </c>
    </row>
    <row r="1701" spans="2:16" x14ac:dyDescent="0.25">
      <c r="B1701" s="4"/>
      <c r="P1701" s="8" t="e">
        <f>IF(#REF!=#REF!,IF(K1701="Stroke",IF(K1702="Stroke",IF(#REF!=#REF!,IF(Q1701=Q1702,IF((J1702-J1701)&lt;0,1000+J1702-J1701-O1701,J1702-J1701-O1701),""),""),""),""),"")</f>
        <v>#REF!</v>
      </c>
    </row>
    <row r="1702" spans="2:16" x14ac:dyDescent="0.25">
      <c r="B1702" s="4"/>
      <c r="P1702" s="8" t="e">
        <f>IF(#REF!=#REF!,IF(K1702="Stroke",IF(K1703="Stroke",IF(#REF!=#REF!,IF(Q1702=Q1703,IF((J1703-J1702)&lt;0,1000+J1703-J1702-O1702,J1703-J1702-O1702),""),""),""),""),"")</f>
        <v>#REF!</v>
      </c>
    </row>
    <row r="1703" spans="2:16" x14ac:dyDescent="0.25">
      <c r="B1703" s="4"/>
      <c r="P1703" s="8" t="e">
        <f>IF(#REF!=#REF!,IF(K1703="Stroke",IF(K1704="Stroke",IF(#REF!=#REF!,IF(Q1703=Q1704,IF((J1704-J1703)&lt;0,1000+J1704-J1703-O1703,J1704-J1703-O1703),""),""),""),""),"")</f>
        <v>#REF!</v>
      </c>
    </row>
    <row r="1704" spans="2:16" x14ac:dyDescent="0.25">
      <c r="B1704" s="4"/>
      <c r="P1704" s="8" t="e">
        <f>IF(#REF!=#REF!,IF(K1704="Stroke",IF(K1705="Stroke",IF(#REF!=#REF!,IF(Q1704=Q1705,IF((J1705-J1704)&lt;0,1000+J1705-J1704-O1704,J1705-J1704-O1704),""),""),""),""),"")</f>
        <v>#REF!</v>
      </c>
    </row>
    <row r="1705" spans="2:16" x14ac:dyDescent="0.25">
      <c r="B1705" s="4"/>
      <c r="P1705" s="8" t="e">
        <f>IF(#REF!=#REF!,IF(K1705="Stroke",IF(K1706="Stroke",IF(#REF!=#REF!,IF(Q1705=Q1706,IF((J1706-J1705)&lt;0,1000+J1706-J1705-O1705,J1706-J1705-O1705),""),""),""),""),"")</f>
        <v>#REF!</v>
      </c>
    </row>
    <row r="1706" spans="2:16" x14ac:dyDescent="0.25">
      <c r="B1706" s="4"/>
      <c r="P1706" s="8" t="e">
        <f>IF(#REF!=#REF!,IF(K1706="Stroke",IF(K1707="Stroke",IF(#REF!=#REF!,IF(Q1706=Q1707,IF((J1707-J1706)&lt;0,1000+J1707-J1706-O1706,J1707-J1706-O1706),""),""),""),""),"")</f>
        <v>#REF!</v>
      </c>
    </row>
    <row r="1707" spans="2:16" x14ac:dyDescent="0.25">
      <c r="B1707" s="4"/>
      <c r="P1707" s="8" t="e">
        <f>IF(#REF!=#REF!,IF(K1707="Stroke",IF(K1708="Stroke",IF(#REF!=#REF!,IF(Q1707=Q1708,IF((J1708-J1707)&lt;0,1000+J1708-J1707-O1707,J1708-J1707-O1707),""),""),""),""),"")</f>
        <v>#REF!</v>
      </c>
    </row>
    <row r="1708" spans="2:16" x14ac:dyDescent="0.25">
      <c r="B1708" s="4"/>
      <c r="P1708" s="8" t="e">
        <f>IF(#REF!=#REF!,IF(K1708="Stroke",IF(K1709="Stroke",IF(#REF!=#REF!,IF(Q1708=Q1709,IF((J1709-J1708)&lt;0,1000+J1709-J1708-O1708,J1709-J1708-O1708),""),""),""),""),"")</f>
        <v>#REF!</v>
      </c>
    </row>
    <row r="1709" spans="2:16" x14ac:dyDescent="0.25">
      <c r="B1709" s="4"/>
      <c r="P1709" s="8" t="e">
        <f>IF(#REF!=#REF!,IF(K1709="Stroke",IF(K1710="Stroke",IF(#REF!=#REF!,IF(Q1709=Q1710,IF((J1710-J1709)&lt;0,1000+J1710-J1709-O1709,J1710-J1709-O1709),""),""),""),""),"")</f>
        <v>#REF!</v>
      </c>
    </row>
    <row r="1710" spans="2:16" x14ac:dyDescent="0.25">
      <c r="B1710" s="4"/>
      <c r="P1710" s="8" t="e">
        <f>IF(#REF!=#REF!,IF(K1710="Stroke",IF(K1711="Stroke",IF(#REF!=#REF!,IF(Q1710=Q1711,IF((J1711-J1710)&lt;0,1000+J1711-J1710-O1710,J1711-J1710-O1710),""),""),""),""),"")</f>
        <v>#REF!</v>
      </c>
    </row>
    <row r="1711" spans="2:16" x14ac:dyDescent="0.25">
      <c r="B1711" s="4"/>
      <c r="P1711" s="8" t="e">
        <f>IF(#REF!=#REF!,IF(K1711="Stroke",IF(K1712="Stroke",IF(#REF!=#REF!,IF(Q1711=Q1712,IF((J1712-J1711)&lt;0,1000+J1712-J1711-O1711,J1712-J1711-O1711),""),""),""),""),"")</f>
        <v>#REF!</v>
      </c>
    </row>
    <row r="1712" spans="2:16" x14ac:dyDescent="0.25">
      <c r="B1712" s="4"/>
      <c r="P1712" s="8" t="e">
        <f>IF(#REF!=#REF!,IF(K1712="Stroke",IF(K1713="Stroke",IF(#REF!=#REF!,IF(Q1712=Q1713,IF((J1713-J1712)&lt;0,1000+J1713-J1712-O1712,J1713-J1712-O1712),""),""),""),""),"")</f>
        <v>#REF!</v>
      </c>
    </row>
    <row r="1713" spans="2:16" x14ac:dyDescent="0.25">
      <c r="B1713" s="4"/>
      <c r="P1713" s="8" t="e">
        <f>IF(#REF!=#REF!,IF(K1713="Stroke",IF(K1714="Stroke",IF(#REF!=#REF!,IF(Q1713=Q1714,IF((J1714-J1713)&lt;0,1000+J1714-J1713-O1713,J1714-J1713-O1713),""),""),""),""),"")</f>
        <v>#REF!</v>
      </c>
    </row>
    <row r="1714" spans="2:16" x14ac:dyDescent="0.25">
      <c r="B1714" s="4"/>
      <c r="P1714" s="8" t="e">
        <f>IF(#REF!=#REF!,IF(K1714="Stroke",IF(K1715="Stroke",IF(#REF!=#REF!,IF(Q1714=Q1715,IF((J1715-J1714)&lt;0,1000+J1715-J1714-O1714,J1715-J1714-O1714),""),""),""),""),"")</f>
        <v>#REF!</v>
      </c>
    </row>
    <row r="1715" spans="2:16" x14ac:dyDescent="0.25">
      <c r="B1715" s="4"/>
      <c r="P1715" s="8" t="e">
        <f>IF(#REF!=#REF!,IF(K1715="Stroke",IF(K1716="Stroke",IF(#REF!=#REF!,IF(Q1715=Q1716,IF((J1716-J1715)&lt;0,1000+J1716-J1715-O1715,J1716-J1715-O1715),""),""),""),""),"")</f>
        <v>#REF!</v>
      </c>
    </row>
    <row r="1716" spans="2:16" x14ac:dyDescent="0.25">
      <c r="B1716" s="4"/>
      <c r="P1716" s="8" t="e">
        <f>IF(#REF!=#REF!,IF(K1716="Stroke",IF(K1717="Stroke",IF(#REF!=#REF!,IF(Q1716=Q1717,IF((J1717-J1716)&lt;0,1000+J1717-J1716-O1716,J1717-J1716-O1716),""),""),""),""),"")</f>
        <v>#REF!</v>
      </c>
    </row>
    <row r="1717" spans="2:16" x14ac:dyDescent="0.25">
      <c r="B1717" s="4"/>
      <c r="P1717" s="8" t="e">
        <f>IF(#REF!=#REF!,IF(K1717="Stroke",IF(K1718="Stroke",IF(#REF!=#REF!,IF(Q1717=Q1718,IF((J1718-J1717)&lt;0,1000+J1718-J1717-O1717,J1718-J1717-O1717),""),""),""),""),"")</f>
        <v>#REF!</v>
      </c>
    </row>
    <row r="1718" spans="2:16" x14ac:dyDescent="0.25">
      <c r="B1718" s="4"/>
      <c r="P1718" s="8" t="e">
        <f>IF(#REF!=#REF!,IF(K1718="Stroke",IF(K1719="Stroke",IF(#REF!=#REF!,IF(Q1718=Q1719,IF((J1719-J1718)&lt;0,1000+J1719-J1718-O1718,J1719-J1718-O1718),""),""),""),""),"")</f>
        <v>#REF!</v>
      </c>
    </row>
    <row r="1719" spans="2:16" x14ac:dyDescent="0.25">
      <c r="B1719" s="4"/>
      <c r="P1719" s="8" t="e">
        <f>IF(#REF!=#REF!,IF(K1719="Stroke",IF(K1720="Stroke",IF(#REF!=#REF!,IF(Q1719=Q1720,IF((J1720-J1719)&lt;0,1000+J1720-J1719-O1719,J1720-J1719-O1719),""),""),""),""),"")</f>
        <v>#REF!</v>
      </c>
    </row>
    <row r="1720" spans="2:16" x14ac:dyDescent="0.25">
      <c r="B1720" s="4"/>
      <c r="P1720" s="8" t="e">
        <f>IF(#REF!=#REF!,IF(K1720="Stroke",IF(K1721="Stroke",IF(#REF!=#REF!,IF(Q1720=Q1721,IF((J1721-J1720)&lt;0,1000+J1721-J1720-O1720,J1721-J1720-O1720),""),""),""),""),"")</f>
        <v>#REF!</v>
      </c>
    </row>
    <row r="1721" spans="2:16" x14ac:dyDescent="0.25">
      <c r="B1721" s="4"/>
      <c r="P1721" s="8" t="e">
        <f>IF(#REF!=#REF!,IF(K1721="Stroke",IF(K1722="Stroke",IF(#REF!=#REF!,IF(Q1721=Q1722,IF((J1722-J1721)&lt;0,1000+J1722-J1721-O1721,J1722-J1721-O1721),""),""),""),""),"")</f>
        <v>#REF!</v>
      </c>
    </row>
    <row r="1722" spans="2:16" x14ac:dyDescent="0.25">
      <c r="B1722" s="4"/>
      <c r="P1722" s="8" t="e">
        <f>IF(#REF!=#REF!,IF(K1722="Stroke",IF(K1723="Stroke",IF(#REF!=#REF!,IF(Q1722=Q1723,IF((J1723-J1722)&lt;0,1000+J1723-J1722-O1722,J1723-J1722-O1722),""),""),""),""),"")</f>
        <v>#REF!</v>
      </c>
    </row>
    <row r="1723" spans="2:16" x14ac:dyDescent="0.25">
      <c r="B1723" s="4"/>
      <c r="P1723" s="8" t="e">
        <f>IF(#REF!=#REF!,IF(K1723="Stroke",IF(K1724="Stroke",IF(#REF!=#REF!,IF(Q1723=Q1724,IF((J1724-J1723)&lt;0,1000+J1724-J1723-O1723,J1724-J1723-O1723),""),""),""),""),"")</f>
        <v>#REF!</v>
      </c>
    </row>
    <row r="1724" spans="2:16" x14ac:dyDescent="0.25">
      <c r="B1724" s="4"/>
      <c r="P1724" s="8" t="e">
        <f>IF(#REF!=#REF!,IF(K1724="Stroke",IF(K1725="Stroke",IF(#REF!=#REF!,IF(Q1724=Q1725,IF((J1725-J1724)&lt;0,1000+J1725-J1724-O1724,J1725-J1724-O1724),""),""),""),""),"")</f>
        <v>#REF!</v>
      </c>
    </row>
    <row r="1725" spans="2:16" x14ac:dyDescent="0.25">
      <c r="B1725" s="4"/>
      <c r="P1725" s="8" t="e">
        <f>IF(#REF!=#REF!,IF(K1725="Stroke",IF(K1726="Stroke",IF(#REF!=#REF!,IF(Q1725=Q1726,IF((J1726-J1725)&lt;0,1000+J1726-J1725-O1725,J1726-J1725-O1725),""),""),""),""),"")</f>
        <v>#REF!</v>
      </c>
    </row>
    <row r="1726" spans="2:16" x14ac:dyDescent="0.25">
      <c r="B1726" s="4"/>
      <c r="P1726" s="8" t="e">
        <f>IF(#REF!=#REF!,IF(K1726="Stroke",IF(K1727="Stroke",IF(#REF!=#REF!,IF(Q1726=Q1727,IF((J1727-J1726)&lt;0,1000+J1727-J1726-O1726,J1727-J1726-O1726),""),""),""),""),"")</f>
        <v>#REF!</v>
      </c>
    </row>
    <row r="1727" spans="2:16" x14ac:dyDescent="0.25">
      <c r="B1727" s="4"/>
      <c r="P1727" s="8" t="e">
        <f>IF(#REF!=#REF!,IF(K1727="Stroke",IF(K1728="Stroke",IF(#REF!=#REF!,IF(Q1727=Q1728,IF((J1728-J1727)&lt;0,1000+J1728-J1727-O1727,J1728-J1727-O1727),""),""),""),""),"")</f>
        <v>#REF!</v>
      </c>
    </row>
    <row r="1728" spans="2:16" x14ac:dyDescent="0.25">
      <c r="B1728" s="4"/>
      <c r="P1728" s="8" t="e">
        <f>IF(#REF!=#REF!,IF(K1728="Stroke",IF(K1729="Stroke",IF(#REF!=#REF!,IF(Q1728=Q1729,IF((J1729-J1728)&lt;0,1000+J1729-J1728-O1728,J1729-J1728-O1728),""),""),""),""),"")</f>
        <v>#REF!</v>
      </c>
    </row>
    <row r="1729" spans="2:16" x14ac:dyDescent="0.25">
      <c r="B1729" s="4"/>
      <c r="P1729" s="8" t="e">
        <f>IF(#REF!=#REF!,IF(K1729="Stroke",IF(K1730="Stroke",IF(#REF!=#REF!,IF(Q1729=Q1730,IF((J1730-J1729)&lt;0,1000+J1730-J1729-O1729,J1730-J1729-O1729),""),""),""),""),"")</f>
        <v>#REF!</v>
      </c>
    </row>
    <row r="1730" spans="2:16" x14ac:dyDescent="0.25">
      <c r="B1730" s="4"/>
      <c r="P1730" s="8" t="e">
        <f>IF(#REF!=#REF!,IF(K1730="Stroke",IF(K1731="Stroke",IF(#REF!=#REF!,IF(Q1730=Q1731,IF((J1731-J1730)&lt;0,1000+J1731-J1730-O1730,J1731-J1730-O1730),""),""),""),""),"")</f>
        <v>#REF!</v>
      </c>
    </row>
    <row r="1731" spans="2:16" x14ac:dyDescent="0.25">
      <c r="B1731" s="4"/>
      <c r="P1731" s="8" t="e">
        <f>IF(#REF!=#REF!,IF(K1731="Stroke",IF(K1732="Stroke",IF(#REF!=#REF!,IF(Q1731=Q1732,IF((J1732-J1731)&lt;0,1000+J1732-J1731-O1731,J1732-J1731-O1731),""),""),""),""),"")</f>
        <v>#REF!</v>
      </c>
    </row>
    <row r="1732" spans="2:16" x14ac:dyDescent="0.25">
      <c r="B1732" s="4"/>
      <c r="P1732" s="8" t="e">
        <f>IF(#REF!=#REF!,IF(K1732="Stroke",IF(K1733="Stroke",IF(#REF!=#REF!,IF(Q1732=Q1733,IF((J1733-J1732)&lt;0,1000+J1733-J1732-O1732,J1733-J1732-O1732),""),""),""),""),"")</f>
        <v>#REF!</v>
      </c>
    </row>
    <row r="1733" spans="2:16" x14ac:dyDescent="0.25">
      <c r="B1733" s="4"/>
      <c r="P1733" s="8" t="e">
        <f>IF(#REF!=#REF!,IF(K1733="Stroke",IF(K1734="Stroke",IF(#REF!=#REF!,IF(Q1733=Q1734,IF((J1734-J1733)&lt;0,1000+J1734-J1733-O1733,J1734-J1733-O1733),""),""),""),""),"")</f>
        <v>#REF!</v>
      </c>
    </row>
    <row r="1734" spans="2:16" x14ac:dyDescent="0.25">
      <c r="B1734" s="4"/>
      <c r="P1734" s="8" t="e">
        <f>IF(#REF!=#REF!,IF(K1734="Stroke",IF(K1735="Stroke",IF(#REF!=#REF!,IF(Q1734=Q1735,IF((J1735-J1734)&lt;0,1000+J1735-J1734-O1734,J1735-J1734-O1734),""),""),""),""),"")</f>
        <v>#REF!</v>
      </c>
    </row>
    <row r="1735" spans="2:16" x14ac:dyDescent="0.25">
      <c r="B1735" s="4"/>
      <c r="P1735" s="8" t="e">
        <f>IF(#REF!=#REF!,IF(K1735="Stroke",IF(K1736="Stroke",IF(#REF!=#REF!,IF(Q1735=Q1736,IF((J1736-J1735)&lt;0,1000+J1736-J1735-O1735,J1736-J1735-O1735),""),""),""),""),"")</f>
        <v>#REF!</v>
      </c>
    </row>
    <row r="1736" spans="2:16" x14ac:dyDescent="0.25">
      <c r="B1736" s="4"/>
      <c r="P1736" s="8" t="e">
        <f>IF(#REF!=#REF!,IF(K1736="Stroke",IF(K1737="Stroke",IF(#REF!=#REF!,IF(Q1736=Q1737,IF((J1737-J1736)&lt;0,1000+J1737-J1736-O1736,J1737-J1736-O1736),""),""),""),""),"")</f>
        <v>#REF!</v>
      </c>
    </row>
    <row r="1737" spans="2:16" x14ac:dyDescent="0.25">
      <c r="B1737" s="4"/>
      <c r="P1737" s="8" t="e">
        <f>IF(#REF!=#REF!,IF(K1737="Stroke",IF(K1738="Stroke",IF(#REF!=#REF!,IF(Q1737=Q1738,IF((J1738-J1737)&lt;0,1000+J1738-J1737-O1737,J1738-J1737-O1737),""),""),""),""),"")</f>
        <v>#REF!</v>
      </c>
    </row>
    <row r="1738" spans="2:16" x14ac:dyDescent="0.25">
      <c r="B1738" s="4"/>
      <c r="P1738" s="8" t="e">
        <f>IF(#REF!=#REF!,IF(K1738="Stroke",IF(K1739="Stroke",IF(#REF!=#REF!,IF(Q1738=Q1739,IF((J1739-J1738)&lt;0,1000+J1739-J1738-O1738,J1739-J1738-O1738),""),""),""),""),"")</f>
        <v>#REF!</v>
      </c>
    </row>
    <row r="1739" spans="2:16" x14ac:dyDescent="0.25">
      <c r="B1739" s="4"/>
      <c r="P1739" s="8" t="e">
        <f>IF(#REF!=#REF!,IF(K1739="Stroke",IF(K1740="Stroke",IF(#REF!=#REF!,IF(Q1739=Q1740,IF((J1740-J1739)&lt;0,1000+J1740-J1739-O1739,J1740-J1739-O1739),""),""),""),""),"")</f>
        <v>#REF!</v>
      </c>
    </row>
    <row r="1740" spans="2:16" x14ac:dyDescent="0.25">
      <c r="B1740" s="4"/>
      <c r="P1740" s="8" t="e">
        <f>IF(#REF!=#REF!,IF(K1740="Stroke",IF(K1741="Stroke",IF(#REF!=#REF!,IF(Q1740=Q1741,IF((J1741-J1740)&lt;0,1000+J1741-J1740-O1740,J1741-J1740-O1740),""),""),""),""),"")</f>
        <v>#REF!</v>
      </c>
    </row>
    <row r="1741" spans="2:16" x14ac:dyDescent="0.25">
      <c r="B1741" s="4"/>
      <c r="P1741" s="8" t="e">
        <f>IF(#REF!=#REF!,IF(K1741="Stroke",IF(K1742="Stroke",IF(#REF!=#REF!,IF(Q1741=Q1742,IF((J1742-J1741)&lt;0,1000+J1742-J1741-O1741,J1742-J1741-O1741),""),""),""),""),"")</f>
        <v>#REF!</v>
      </c>
    </row>
    <row r="1742" spans="2:16" x14ac:dyDescent="0.25">
      <c r="B1742" s="4"/>
      <c r="P1742" s="8" t="e">
        <f>IF(#REF!=#REF!,IF(K1742="Stroke",IF(K1743="Stroke",IF(#REF!=#REF!,IF(Q1742=Q1743,IF((J1743-J1742)&lt;0,1000+J1743-J1742-O1742,J1743-J1742-O1742),""),""),""),""),"")</f>
        <v>#REF!</v>
      </c>
    </row>
    <row r="1743" spans="2:16" x14ac:dyDescent="0.25">
      <c r="B1743" s="4"/>
      <c r="P1743" s="8" t="e">
        <f>IF(#REF!=#REF!,IF(K1743="Stroke",IF(K1744="Stroke",IF(#REF!=#REF!,IF(Q1743=Q1744,IF((J1744-J1743)&lt;0,1000+J1744-J1743-O1743,J1744-J1743-O1743),""),""),""),""),"")</f>
        <v>#REF!</v>
      </c>
    </row>
    <row r="1744" spans="2:16" x14ac:dyDescent="0.25">
      <c r="B1744" s="4"/>
      <c r="P1744" s="8" t="e">
        <f>IF(#REF!=#REF!,IF(K1744="Stroke",IF(K1745="Stroke",IF(#REF!=#REF!,IF(Q1744=Q1745,IF((J1745-J1744)&lt;0,1000+J1745-J1744-O1744,J1745-J1744-O1744),""),""),""),""),"")</f>
        <v>#REF!</v>
      </c>
    </row>
    <row r="1745" spans="2:16" x14ac:dyDescent="0.25">
      <c r="B1745" s="4"/>
      <c r="P1745" s="8" t="e">
        <f>IF(#REF!=#REF!,IF(K1745="Stroke",IF(K1746="Stroke",IF(#REF!=#REF!,IF(Q1745=Q1746,IF((J1746-J1745)&lt;0,1000+J1746-J1745-O1745,J1746-J1745-O1745),""),""),""),""),"")</f>
        <v>#REF!</v>
      </c>
    </row>
    <row r="1746" spans="2:16" x14ac:dyDescent="0.25">
      <c r="B1746" s="4"/>
      <c r="P1746" s="8" t="e">
        <f>IF(#REF!=#REF!,IF(K1746="Stroke",IF(K1747="Stroke",IF(#REF!=#REF!,IF(Q1746=Q1747,IF((J1747-J1746)&lt;0,1000+J1747-J1746-O1746,J1747-J1746-O1746),""),""),""),""),"")</f>
        <v>#REF!</v>
      </c>
    </row>
    <row r="1747" spans="2:16" x14ac:dyDescent="0.25">
      <c r="B1747" s="4"/>
      <c r="P1747" s="8" t="e">
        <f>IF(#REF!=#REF!,IF(K1747="Stroke",IF(K1748="Stroke",IF(#REF!=#REF!,IF(Q1747=Q1748,IF((J1748-J1747)&lt;0,1000+J1748-J1747-O1747,J1748-J1747-O1747),""),""),""),""),"")</f>
        <v>#REF!</v>
      </c>
    </row>
    <row r="1748" spans="2:16" x14ac:dyDescent="0.25">
      <c r="B1748" s="4"/>
      <c r="P1748" s="8" t="e">
        <f>IF(#REF!=#REF!,IF(K1748="Stroke",IF(K1749="Stroke",IF(#REF!=#REF!,IF(Q1748=Q1749,IF((J1749-J1748)&lt;0,1000+J1749-J1748-O1748,J1749-J1748-O1748),""),""),""),""),"")</f>
        <v>#REF!</v>
      </c>
    </row>
    <row r="1749" spans="2:16" x14ac:dyDescent="0.25">
      <c r="B1749" s="4"/>
      <c r="P1749" s="8" t="e">
        <f>IF(#REF!=#REF!,IF(K1749="Stroke",IF(K1750="Stroke",IF(#REF!=#REF!,IF(Q1749=Q1750,IF((J1750-J1749)&lt;0,1000+J1750-J1749-O1749,J1750-J1749-O1749),""),""),""),""),"")</f>
        <v>#REF!</v>
      </c>
    </row>
    <row r="1750" spans="2:16" x14ac:dyDescent="0.25">
      <c r="B1750" s="4"/>
      <c r="P1750" s="8" t="e">
        <f>IF(#REF!=#REF!,IF(K1750="Stroke",IF(K1751="Stroke",IF(#REF!=#REF!,IF(Q1750=Q1751,IF((J1751-J1750)&lt;0,1000+J1751-J1750-O1750,J1751-J1750-O1750),""),""),""),""),"")</f>
        <v>#REF!</v>
      </c>
    </row>
    <row r="1751" spans="2:16" x14ac:dyDescent="0.25">
      <c r="B1751" s="4"/>
      <c r="P1751" s="8" t="e">
        <f>IF(#REF!=#REF!,IF(K1751="Stroke",IF(K1752="Stroke",IF(#REF!=#REF!,IF(Q1751=Q1752,IF((J1752-J1751)&lt;0,1000+J1752-J1751-O1751,J1752-J1751-O1751),""),""),""),""),"")</f>
        <v>#REF!</v>
      </c>
    </row>
    <row r="1752" spans="2:16" x14ac:dyDescent="0.25">
      <c r="B1752" s="4"/>
      <c r="P1752" s="8" t="e">
        <f>IF(#REF!=#REF!,IF(K1752="Stroke",IF(K1753="Stroke",IF(#REF!=#REF!,IF(Q1752=Q1753,IF((J1753-J1752)&lt;0,1000+J1753-J1752-O1752,J1753-J1752-O1752),""),""),""),""),"")</f>
        <v>#REF!</v>
      </c>
    </row>
    <row r="1753" spans="2:16" x14ac:dyDescent="0.25">
      <c r="B1753" s="4"/>
      <c r="P1753" s="8" t="e">
        <f>IF(#REF!=#REF!,IF(K1753="Stroke",IF(K1754="Stroke",IF(#REF!=#REF!,IF(Q1753=Q1754,IF((J1754-J1753)&lt;0,1000+J1754-J1753-O1753,J1754-J1753-O1753),""),""),""),""),"")</f>
        <v>#REF!</v>
      </c>
    </row>
    <row r="1754" spans="2:16" x14ac:dyDescent="0.25">
      <c r="B1754" s="4"/>
      <c r="P1754" s="8" t="e">
        <f>IF(#REF!=#REF!,IF(K1754="Stroke",IF(K1755="Stroke",IF(#REF!=#REF!,IF(Q1754=Q1755,IF((J1755-J1754)&lt;0,1000+J1755-J1754-O1754,J1755-J1754-O1754),""),""),""),""),"")</f>
        <v>#REF!</v>
      </c>
    </row>
    <row r="1755" spans="2:16" x14ac:dyDescent="0.25">
      <c r="B1755" s="4"/>
      <c r="P1755" s="8" t="e">
        <f>IF(#REF!=#REF!,IF(K1755="Stroke",IF(K1756="Stroke",IF(#REF!=#REF!,IF(Q1755=Q1756,IF((J1756-J1755)&lt;0,1000+J1756-J1755-O1755,J1756-J1755-O1755),""),""),""),""),"")</f>
        <v>#REF!</v>
      </c>
    </row>
    <row r="1756" spans="2:16" x14ac:dyDescent="0.25">
      <c r="B1756" s="4"/>
      <c r="P1756" s="8" t="e">
        <f>IF(#REF!=#REF!,IF(K1756="Stroke",IF(K1757="Stroke",IF(#REF!=#REF!,IF(Q1756=Q1757,IF((J1757-J1756)&lt;0,1000+J1757-J1756-O1756,J1757-J1756-O1756),""),""),""),""),"")</f>
        <v>#REF!</v>
      </c>
    </row>
    <row r="1757" spans="2:16" x14ac:dyDescent="0.25">
      <c r="B1757" s="4"/>
      <c r="P1757" s="8" t="e">
        <f>IF(#REF!=#REF!,IF(K1757="Stroke",IF(K1758="Stroke",IF(#REF!=#REF!,IF(Q1757=Q1758,IF((J1758-J1757)&lt;0,1000+J1758-J1757-O1757,J1758-J1757-O1757),""),""),""),""),"")</f>
        <v>#REF!</v>
      </c>
    </row>
    <row r="1758" spans="2:16" x14ac:dyDescent="0.25">
      <c r="B1758" s="4"/>
      <c r="P1758" s="8" t="e">
        <f>IF(#REF!=#REF!,IF(K1758="Stroke",IF(K1759="Stroke",IF(#REF!=#REF!,IF(Q1758=Q1759,IF((J1759-J1758)&lt;0,1000+J1759-J1758-O1758,J1759-J1758-O1758),""),""),""),""),"")</f>
        <v>#REF!</v>
      </c>
    </row>
    <row r="1759" spans="2:16" x14ac:dyDescent="0.25">
      <c r="B1759" s="4"/>
      <c r="P1759" s="8" t="e">
        <f>IF(#REF!=#REF!,IF(K1759="Stroke",IF(K1760="Stroke",IF(#REF!=#REF!,IF(Q1759=Q1760,IF((J1760-J1759)&lt;0,1000+J1760-J1759-O1759,J1760-J1759-O1759),""),""),""),""),"")</f>
        <v>#REF!</v>
      </c>
    </row>
    <row r="1760" spans="2:16" x14ac:dyDescent="0.25">
      <c r="B1760" s="4"/>
      <c r="P1760" s="8" t="e">
        <f>IF(#REF!=#REF!,IF(K1760="Stroke",IF(K1761="Stroke",IF(#REF!=#REF!,IF(Q1760=Q1761,IF((J1761-J1760)&lt;0,1000+J1761-J1760-O1760,J1761-J1760-O1760),""),""),""),""),"")</f>
        <v>#REF!</v>
      </c>
    </row>
    <row r="1761" spans="2:16" x14ac:dyDescent="0.25">
      <c r="B1761" s="4"/>
      <c r="P1761" s="8" t="e">
        <f>IF(#REF!=#REF!,IF(K1761="Stroke",IF(K1762="Stroke",IF(#REF!=#REF!,IF(Q1761=Q1762,IF((J1762-J1761)&lt;0,1000+J1762-J1761-O1761,J1762-J1761-O1761),""),""),""),""),"")</f>
        <v>#REF!</v>
      </c>
    </row>
    <row r="1762" spans="2:16" x14ac:dyDescent="0.25">
      <c r="B1762" s="4"/>
      <c r="P1762" s="8" t="e">
        <f>IF(#REF!=#REF!,IF(K1762="Stroke",IF(K1763="Stroke",IF(#REF!=#REF!,IF(Q1762=Q1763,IF((J1763-J1762)&lt;0,1000+J1763-J1762-O1762,J1763-J1762-O1762),""),""),""),""),"")</f>
        <v>#REF!</v>
      </c>
    </row>
    <row r="1763" spans="2:16" x14ac:dyDescent="0.25">
      <c r="B1763" s="4"/>
      <c r="P1763" s="8" t="e">
        <f>IF(#REF!=#REF!,IF(K1763="Stroke",IF(K1764="Stroke",IF(#REF!=#REF!,IF(Q1763=Q1764,IF((J1764-J1763)&lt;0,1000+J1764-J1763-O1763,J1764-J1763-O1763),""),""),""),""),"")</f>
        <v>#REF!</v>
      </c>
    </row>
    <row r="1764" spans="2:16" x14ac:dyDescent="0.25">
      <c r="B1764" s="4"/>
      <c r="P1764" s="8" t="e">
        <f>IF(#REF!=#REF!,IF(K1764="Stroke",IF(K1765="Stroke",IF(#REF!=#REF!,IF(Q1764=Q1765,IF((J1765-J1764)&lt;0,1000+J1765-J1764-O1764,J1765-J1764-O1764),""),""),""),""),"")</f>
        <v>#REF!</v>
      </c>
    </row>
    <row r="1765" spans="2:16" x14ac:dyDescent="0.25">
      <c r="B1765" s="4"/>
      <c r="P1765" s="8" t="e">
        <f>IF(#REF!=#REF!,IF(K1765="Stroke",IF(K1766="Stroke",IF(#REF!=#REF!,IF(Q1765=Q1766,IF((J1766-J1765)&lt;0,1000+J1766-J1765-O1765,J1766-J1765-O1765),""),""),""),""),"")</f>
        <v>#REF!</v>
      </c>
    </row>
    <row r="1766" spans="2:16" x14ac:dyDescent="0.25">
      <c r="B1766" s="4"/>
      <c r="P1766" s="8" t="e">
        <f>IF(#REF!=#REF!,IF(K1766="Stroke",IF(K1767="Stroke",IF(#REF!=#REF!,IF(Q1766=Q1767,IF((J1767-J1766)&lt;0,1000+J1767-J1766-O1766,J1767-J1766-O1766),""),""),""),""),"")</f>
        <v>#REF!</v>
      </c>
    </row>
    <row r="1767" spans="2:16" x14ac:dyDescent="0.25">
      <c r="B1767" s="4"/>
      <c r="P1767" s="8" t="e">
        <f>IF(#REF!=#REF!,IF(K1767="Stroke",IF(K1768="Stroke",IF(#REF!=#REF!,IF(Q1767=Q1768,IF((J1768-J1767)&lt;0,1000+J1768-J1767-O1767,J1768-J1767-O1767),""),""),""),""),"")</f>
        <v>#REF!</v>
      </c>
    </row>
    <row r="1768" spans="2:16" x14ac:dyDescent="0.25">
      <c r="B1768" s="4"/>
      <c r="P1768" s="8" t="e">
        <f>IF(#REF!=#REF!,IF(K1768="Stroke",IF(K1769="Stroke",IF(#REF!=#REF!,IF(Q1768=Q1769,IF((J1769-J1768)&lt;0,1000+J1769-J1768-O1768,J1769-J1768-O1768),""),""),""),""),"")</f>
        <v>#REF!</v>
      </c>
    </row>
    <row r="1769" spans="2:16" x14ac:dyDescent="0.25">
      <c r="B1769" s="4"/>
      <c r="P1769" s="8" t="e">
        <f>IF(#REF!=#REF!,IF(K1769="Stroke",IF(K1770="Stroke",IF(#REF!=#REF!,IF(Q1769=Q1770,IF((J1770-J1769)&lt;0,1000+J1770-J1769-O1769,J1770-J1769-O1769),""),""),""),""),"")</f>
        <v>#REF!</v>
      </c>
    </row>
    <row r="1770" spans="2:16" x14ac:dyDescent="0.25">
      <c r="B1770" s="4"/>
      <c r="P1770" s="8" t="e">
        <f>IF(#REF!=#REF!,IF(K1770="Stroke",IF(K1771="Stroke",IF(#REF!=#REF!,IF(Q1770=Q1771,IF((J1771-J1770)&lt;0,1000+J1771-J1770-O1770,J1771-J1770-O1770),""),""),""),""),"")</f>
        <v>#REF!</v>
      </c>
    </row>
    <row r="1771" spans="2:16" x14ac:dyDescent="0.25">
      <c r="B1771" s="4"/>
      <c r="P1771" s="8" t="e">
        <f>IF(#REF!=#REF!,IF(K1771="Stroke",IF(K1772="Stroke",IF(#REF!=#REF!,IF(Q1771=Q1772,IF((J1772-J1771)&lt;0,1000+J1772-J1771-O1771,J1772-J1771-O1771),""),""),""),""),"")</f>
        <v>#REF!</v>
      </c>
    </row>
    <row r="1772" spans="2:16" x14ac:dyDescent="0.25">
      <c r="B1772" s="4"/>
      <c r="P1772" s="8" t="e">
        <f>IF(#REF!=#REF!,IF(K1772="Stroke",IF(K1773="Stroke",IF(#REF!=#REF!,IF(Q1772=Q1773,IF((J1773-J1772)&lt;0,1000+J1773-J1772-O1772,J1773-J1772-O1772),""),""),""),""),"")</f>
        <v>#REF!</v>
      </c>
    </row>
    <row r="1773" spans="2:16" x14ac:dyDescent="0.25">
      <c r="B1773" s="4"/>
      <c r="P1773" s="8" t="e">
        <f>IF(#REF!=#REF!,IF(K1773="Stroke",IF(K1774="Stroke",IF(#REF!=#REF!,IF(Q1773=Q1774,IF((J1774-J1773)&lt;0,1000+J1774-J1773-O1773,J1774-J1773-O1773),""),""),""),""),"")</f>
        <v>#REF!</v>
      </c>
    </row>
    <row r="1774" spans="2:16" x14ac:dyDescent="0.25">
      <c r="B1774" s="4"/>
      <c r="P1774" s="8" t="e">
        <f>IF(#REF!=#REF!,IF(K1774="Stroke",IF(K1775="Stroke",IF(#REF!=#REF!,IF(Q1774=Q1775,IF((J1775-J1774)&lt;0,1000+J1775-J1774-O1774,J1775-J1774-O1774),""),""),""),""),"")</f>
        <v>#REF!</v>
      </c>
    </row>
    <row r="1775" spans="2:16" x14ac:dyDescent="0.25">
      <c r="B1775" s="4"/>
      <c r="P1775" s="8" t="e">
        <f>IF(#REF!=#REF!,IF(K1775="Stroke",IF(K1776="Stroke",IF(#REF!=#REF!,IF(Q1775=Q1776,IF((J1776-J1775)&lt;0,1000+J1776-J1775-O1775,J1776-J1775-O1775),""),""),""),""),"")</f>
        <v>#REF!</v>
      </c>
    </row>
    <row r="1776" spans="2:16" x14ac:dyDescent="0.25">
      <c r="B1776" s="4"/>
      <c r="P1776" s="8" t="e">
        <f>IF(#REF!=#REF!,IF(K1776="Stroke",IF(K1777="Stroke",IF(#REF!=#REF!,IF(Q1776=Q1777,IF((J1777-J1776)&lt;0,1000+J1777-J1776-O1776,J1777-J1776-O1776),""),""),""),""),"")</f>
        <v>#REF!</v>
      </c>
    </row>
    <row r="1777" spans="2:16" x14ac:dyDescent="0.25">
      <c r="B1777" s="4"/>
      <c r="P1777" s="8" t="e">
        <f>IF(#REF!=#REF!,IF(K1777="Stroke",IF(K1778="Stroke",IF(#REF!=#REF!,IF(Q1777=Q1778,IF((J1778-J1777)&lt;0,1000+J1778-J1777-O1777,J1778-J1777-O1777),""),""),""),""),"")</f>
        <v>#REF!</v>
      </c>
    </row>
    <row r="1778" spans="2:16" x14ac:dyDescent="0.25">
      <c r="B1778" s="4"/>
      <c r="P1778" s="8" t="e">
        <f>IF(#REF!=#REF!,IF(K1778="Stroke",IF(K1779="Stroke",IF(#REF!=#REF!,IF(Q1778=Q1779,IF((J1779-J1778)&lt;0,1000+J1779-J1778-O1778,J1779-J1778-O1778),""),""),""),""),"")</f>
        <v>#REF!</v>
      </c>
    </row>
    <row r="1779" spans="2:16" x14ac:dyDescent="0.25">
      <c r="B1779" s="4"/>
      <c r="P1779" s="8" t="e">
        <f>IF(#REF!=#REF!,IF(K1779="Stroke",IF(K1780="Stroke",IF(#REF!=#REF!,IF(Q1779=Q1780,IF((J1780-J1779)&lt;0,1000+J1780-J1779-O1779,J1780-J1779-O1779),""),""),""),""),"")</f>
        <v>#REF!</v>
      </c>
    </row>
    <row r="1780" spans="2:16" x14ac:dyDescent="0.25">
      <c r="B1780" s="4"/>
      <c r="P1780" s="8" t="e">
        <f>IF(#REF!=#REF!,IF(K1780="Stroke",IF(K1781="Stroke",IF(#REF!=#REF!,IF(Q1780=Q1781,IF((J1781-J1780)&lt;0,1000+J1781-J1780-O1780,J1781-J1780-O1780),""),""),""),""),"")</f>
        <v>#REF!</v>
      </c>
    </row>
    <row r="1781" spans="2:16" x14ac:dyDescent="0.25">
      <c r="B1781" s="4"/>
      <c r="P1781" s="8" t="e">
        <f>IF(#REF!=#REF!,IF(K1781="Stroke",IF(K1782="Stroke",IF(#REF!=#REF!,IF(Q1781=Q1782,IF((J1782-J1781)&lt;0,1000+J1782-J1781-O1781,J1782-J1781-O1781),""),""),""),""),"")</f>
        <v>#REF!</v>
      </c>
    </row>
    <row r="1782" spans="2:16" x14ac:dyDescent="0.25">
      <c r="B1782" s="4"/>
      <c r="P1782" s="8" t="e">
        <f>IF(#REF!=#REF!,IF(K1782="Stroke",IF(K1783="Stroke",IF(#REF!=#REF!,IF(Q1782=Q1783,IF((J1783-J1782)&lt;0,1000+J1783-J1782-O1782,J1783-J1782-O1782),""),""),""),""),"")</f>
        <v>#REF!</v>
      </c>
    </row>
    <row r="1783" spans="2:16" x14ac:dyDescent="0.25">
      <c r="B1783" s="4"/>
      <c r="P1783" s="8" t="e">
        <f>IF(#REF!=#REF!,IF(K1783="Stroke",IF(K1784="Stroke",IF(#REF!=#REF!,IF(Q1783=Q1784,IF((J1784-J1783)&lt;0,1000+J1784-J1783-O1783,J1784-J1783-O1783),""),""),""),""),"")</f>
        <v>#REF!</v>
      </c>
    </row>
    <row r="1784" spans="2:16" x14ac:dyDescent="0.25">
      <c r="B1784" s="4"/>
      <c r="P1784" s="8" t="e">
        <f>IF(#REF!=#REF!,IF(K1784="Stroke",IF(K1785="Stroke",IF(#REF!=#REF!,IF(Q1784=Q1785,IF((J1785-J1784)&lt;0,1000+J1785-J1784-O1784,J1785-J1784-O1784),""),""),""),""),"")</f>
        <v>#REF!</v>
      </c>
    </row>
    <row r="1785" spans="2:16" x14ac:dyDescent="0.25">
      <c r="B1785" s="4"/>
      <c r="P1785" s="8" t="e">
        <f>IF(#REF!=#REF!,IF(K1785="Stroke",IF(K1786="Stroke",IF(#REF!=#REF!,IF(Q1785=Q1786,IF((J1786-J1785)&lt;0,1000+J1786-J1785-O1785,J1786-J1785-O1785),""),""),""),""),"")</f>
        <v>#REF!</v>
      </c>
    </row>
    <row r="1786" spans="2:16" x14ac:dyDescent="0.25">
      <c r="B1786" s="4"/>
      <c r="P1786" s="8" t="e">
        <f>IF(#REF!=#REF!,IF(K1786="Stroke",IF(K1787="Stroke",IF(#REF!=#REF!,IF(Q1786=Q1787,IF((J1787-J1786)&lt;0,1000+J1787-J1786-O1786,J1787-J1786-O1786),""),""),""),""),"")</f>
        <v>#REF!</v>
      </c>
    </row>
    <row r="1787" spans="2:16" x14ac:dyDescent="0.25">
      <c r="B1787" s="4"/>
      <c r="P1787" s="8" t="e">
        <f>IF(#REF!=#REF!,IF(K1787="Stroke",IF(K1788="Stroke",IF(#REF!=#REF!,IF(Q1787=Q1788,IF((J1788-J1787)&lt;0,1000+J1788-J1787-O1787,J1788-J1787-O1787),""),""),""),""),"")</f>
        <v>#REF!</v>
      </c>
    </row>
    <row r="1788" spans="2:16" x14ac:dyDescent="0.25">
      <c r="B1788" s="4"/>
      <c r="P1788" s="8" t="e">
        <f>IF(#REF!=#REF!,IF(K1788="Stroke",IF(K1789="Stroke",IF(#REF!=#REF!,IF(Q1788=Q1789,IF((J1789-J1788)&lt;0,1000+J1789-J1788-O1788,J1789-J1788-O1788),""),""),""),""),"")</f>
        <v>#REF!</v>
      </c>
    </row>
    <row r="1789" spans="2:16" x14ac:dyDescent="0.25">
      <c r="B1789" s="4"/>
      <c r="P1789" s="8" t="e">
        <f>IF(#REF!=#REF!,IF(K1789="Stroke",IF(K1790="Stroke",IF(#REF!=#REF!,IF(Q1789=Q1790,IF((J1790-J1789)&lt;0,1000+J1790-J1789-O1789,J1790-J1789-O1789),""),""),""),""),"")</f>
        <v>#REF!</v>
      </c>
    </row>
    <row r="1790" spans="2:16" x14ac:dyDescent="0.25">
      <c r="B1790" s="4"/>
      <c r="P1790" s="8" t="e">
        <f>IF(#REF!=#REF!,IF(K1790="Stroke",IF(K1791="Stroke",IF(#REF!=#REF!,IF(Q1790=Q1791,IF((J1791-J1790)&lt;0,1000+J1791-J1790-O1790,J1791-J1790-O1790),""),""),""),""),"")</f>
        <v>#REF!</v>
      </c>
    </row>
    <row r="1791" spans="2:16" x14ac:dyDescent="0.25">
      <c r="B1791" s="4"/>
      <c r="P1791" s="8" t="e">
        <f>IF(#REF!=#REF!,IF(K1791="Stroke",IF(K1792="Stroke",IF(#REF!=#REF!,IF(Q1791=Q1792,IF((J1792-J1791)&lt;0,1000+J1792-J1791-O1791,J1792-J1791-O1791),""),""),""),""),"")</f>
        <v>#REF!</v>
      </c>
    </row>
    <row r="1792" spans="2:16" x14ac:dyDescent="0.25">
      <c r="B1792" s="4"/>
      <c r="P1792" s="8" t="e">
        <f>IF(#REF!=#REF!,IF(K1792="Stroke",IF(K1793="Stroke",IF(#REF!=#REF!,IF(Q1792=Q1793,IF((J1793-J1792)&lt;0,1000+J1793-J1792-O1792,J1793-J1792-O1792),""),""),""),""),"")</f>
        <v>#REF!</v>
      </c>
    </row>
    <row r="1793" spans="2:16" x14ac:dyDescent="0.25">
      <c r="B1793" s="4"/>
      <c r="P1793" s="8" t="e">
        <f>IF(#REF!=#REF!,IF(K1793="Stroke",IF(K1794="Stroke",IF(#REF!=#REF!,IF(Q1793=Q1794,IF((J1794-J1793)&lt;0,1000+J1794-J1793-O1793,J1794-J1793-O1793),""),""),""),""),"")</f>
        <v>#REF!</v>
      </c>
    </row>
    <row r="1794" spans="2:16" x14ac:dyDescent="0.25">
      <c r="B1794" s="4"/>
      <c r="P1794" s="8" t="e">
        <f>IF(#REF!=#REF!,IF(K1794="Stroke",IF(K1795="Stroke",IF(#REF!=#REF!,IF(Q1794=Q1795,IF((J1795-J1794)&lt;0,1000+J1795-J1794-O1794,J1795-J1794-O1794),""),""),""),""),"")</f>
        <v>#REF!</v>
      </c>
    </row>
    <row r="1795" spans="2:16" x14ac:dyDescent="0.25">
      <c r="B1795" s="4"/>
      <c r="P1795" s="8" t="e">
        <f>IF(#REF!=#REF!,IF(K1795="Stroke",IF(K1796="Stroke",IF(#REF!=#REF!,IF(Q1795=Q1796,IF((J1796-J1795)&lt;0,1000+J1796-J1795-O1795,J1796-J1795-O1795),""),""),""),""),"")</f>
        <v>#REF!</v>
      </c>
    </row>
    <row r="1796" spans="2:16" x14ac:dyDescent="0.25">
      <c r="B1796" s="4"/>
      <c r="P1796" s="8" t="e">
        <f>IF(#REF!=#REF!,IF(K1796="Stroke",IF(K1797="Stroke",IF(#REF!=#REF!,IF(Q1796=Q1797,IF((J1797-J1796)&lt;0,1000+J1797-J1796-O1796,J1797-J1796-O1796),""),""),""),""),"")</f>
        <v>#REF!</v>
      </c>
    </row>
    <row r="1797" spans="2:16" x14ac:dyDescent="0.25">
      <c r="B1797" s="4"/>
      <c r="P1797" s="8" t="e">
        <f>IF(#REF!=#REF!,IF(K1797="Stroke",IF(K1798="Stroke",IF(#REF!=#REF!,IF(Q1797=Q1798,IF((J1798-J1797)&lt;0,1000+J1798-J1797-O1797,J1798-J1797-O1797),""),""),""),""),"")</f>
        <v>#REF!</v>
      </c>
    </row>
    <row r="1798" spans="2:16" x14ac:dyDescent="0.25">
      <c r="B1798" s="4"/>
      <c r="P1798" s="8" t="e">
        <f>IF(#REF!=#REF!,IF(K1798="Stroke",IF(K1799="Stroke",IF(#REF!=#REF!,IF(Q1798=Q1799,IF((J1799-J1798)&lt;0,1000+J1799-J1798-O1798,J1799-J1798-O1798),""),""),""),""),"")</f>
        <v>#REF!</v>
      </c>
    </row>
    <row r="1799" spans="2:16" x14ac:dyDescent="0.25">
      <c r="B1799" s="4"/>
      <c r="P1799" s="8" t="e">
        <f>IF(#REF!=#REF!,IF(K1799="Stroke",IF(K1800="Stroke",IF(#REF!=#REF!,IF(Q1799=Q1800,IF((J1800-J1799)&lt;0,1000+J1800-J1799-O1799,J1800-J1799-O1799),""),""),""),""),"")</f>
        <v>#REF!</v>
      </c>
    </row>
    <row r="1800" spans="2:16" x14ac:dyDescent="0.25">
      <c r="B1800" s="4"/>
      <c r="P1800" s="8" t="e">
        <f>IF(#REF!=#REF!,IF(K1800="Stroke",IF(K1801="Stroke",IF(#REF!=#REF!,IF(Q1800=Q1801,IF((J1801-J1800)&lt;0,1000+J1801-J1800-O1800,J1801-J1800-O1800),""),""),""),""),"")</f>
        <v>#REF!</v>
      </c>
    </row>
    <row r="1801" spans="2:16" x14ac:dyDescent="0.25">
      <c r="B1801" s="4"/>
      <c r="P1801" s="8" t="e">
        <f>IF(#REF!=#REF!,IF(K1801="Stroke",IF(K1802="Stroke",IF(#REF!=#REF!,IF(Q1801=Q1802,IF((J1802-J1801)&lt;0,1000+J1802-J1801-O1801,J1802-J1801-O1801),""),""),""),""),"")</f>
        <v>#REF!</v>
      </c>
    </row>
    <row r="1802" spans="2:16" x14ac:dyDescent="0.25">
      <c r="B1802" s="4"/>
      <c r="P1802" s="8" t="e">
        <f>IF(#REF!=#REF!,IF(K1802="Stroke",IF(K1803="Stroke",IF(#REF!=#REF!,IF(Q1802=Q1803,IF((J1803-J1802)&lt;0,1000+J1803-J1802-O1802,J1803-J1802-O1802),""),""),""),""),"")</f>
        <v>#REF!</v>
      </c>
    </row>
    <row r="1803" spans="2:16" x14ac:dyDescent="0.25">
      <c r="B1803" s="4"/>
      <c r="P1803" s="8" t="e">
        <f>IF(#REF!=#REF!,IF(K1803="Stroke",IF(K1804="Stroke",IF(#REF!=#REF!,IF(Q1803=Q1804,IF((J1804-J1803)&lt;0,1000+J1804-J1803-O1803,J1804-J1803-O1803),""),""),""),""),"")</f>
        <v>#REF!</v>
      </c>
    </row>
    <row r="1804" spans="2:16" x14ac:dyDescent="0.25">
      <c r="B1804" s="4"/>
      <c r="P1804" s="8" t="e">
        <f>IF(#REF!=#REF!,IF(K1804="Stroke",IF(K1805="Stroke",IF(#REF!=#REF!,IF(Q1804=Q1805,IF((J1805-J1804)&lt;0,1000+J1805-J1804-O1804,J1805-J1804-O1804),""),""),""),""),"")</f>
        <v>#REF!</v>
      </c>
    </row>
    <row r="1805" spans="2:16" x14ac:dyDescent="0.25">
      <c r="B1805" s="4"/>
      <c r="P1805" s="8" t="e">
        <f>IF(#REF!=#REF!,IF(K1805="Stroke",IF(K1806="Stroke",IF(#REF!=#REF!,IF(Q1805=Q1806,IF((J1806-J1805)&lt;0,1000+J1806-J1805-O1805,J1806-J1805-O1805),""),""),""),""),"")</f>
        <v>#REF!</v>
      </c>
    </row>
    <row r="1806" spans="2:16" x14ac:dyDescent="0.25">
      <c r="B1806" s="4"/>
      <c r="P1806" s="8" t="e">
        <f>IF(#REF!=#REF!,IF(K1806="Stroke",IF(K1807="Stroke",IF(#REF!=#REF!,IF(Q1806=Q1807,IF((J1807-J1806)&lt;0,1000+J1807-J1806-O1806,J1807-J1806-O1806),""),""),""),""),"")</f>
        <v>#REF!</v>
      </c>
    </row>
    <row r="1807" spans="2:16" x14ac:dyDescent="0.25">
      <c r="B1807" s="4"/>
      <c r="P1807" s="8" t="e">
        <f>IF(#REF!=#REF!,IF(K1807="Stroke",IF(K1808="Stroke",IF(#REF!=#REF!,IF(Q1807=Q1808,IF((J1808-J1807)&lt;0,1000+J1808-J1807-O1807,J1808-J1807-O1807),""),""),""),""),"")</f>
        <v>#REF!</v>
      </c>
    </row>
    <row r="1808" spans="2:16" x14ac:dyDescent="0.25">
      <c r="B1808" s="4"/>
      <c r="P1808" s="8" t="e">
        <f>IF(#REF!=#REF!,IF(K1808="Stroke",IF(K1809="Stroke",IF(#REF!=#REF!,IF(Q1808=Q1809,IF((J1809-J1808)&lt;0,1000+J1809-J1808-O1808,J1809-J1808-O1808),""),""),""),""),"")</f>
        <v>#REF!</v>
      </c>
    </row>
    <row r="1809" spans="2:16" x14ac:dyDescent="0.25">
      <c r="B1809" s="4"/>
      <c r="P1809" s="8" t="e">
        <f>IF(#REF!=#REF!,IF(K1809="Stroke",IF(K1810="Stroke",IF(#REF!=#REF!,IF(Q1809=Q1810,IF((J1810-J1809)&lt;0,1000+J1810-J1809-O1809,J1810-J1809-O1809),""),""),""),""),"")</f>
        <v>#REF!</v>
      </c>
    </row>
    <row r="1810" spans="2:16" x14ac:dyDescent="0.25">
      <c r="B1810" s="4"/>
      <c r="P1810" s="8" t="e">
        <f>IF(#REF!=#REF!,IF(K1810="Stroke",IF(K1811="Stroke",IF(#REF!=#REF!,IF(Q1810=Q1811,IF((J1811-J1810)&lt;0,1000+J1811-J1810-O1810,J1811-J1810-O1810),""),""),""),""),"")</f>
        <v>#REF!</v>
      </c>
    </row>
    <row r="1811" spans="2:16" x14ac:dyDescent="0.25">
      <c r="B1811" s="4"/>
      <c r="P1811" s="8" t="e">
        <f>IF(#REF!=#REF!,IF(K1811="Stroke",IF(K1812="Stroke",IF(#REF!=#REF!,IF(Q1811=Q1812,IF((J1812-J1811)&lt;0,1000+J1812-J1811-O1811,J1812-J1811-O1811),""),""),""),""),"")</f>
        <v>#REF!</v>
      </c>
    </row>
    <row r="1812" spans="2:16" x14ac:dyDescent="0.25">
      <c r="B1812" s="4"/>
      <c r="P1812" s="8" t="e">
        <f>IF(#REF!=#REF!,IF(K1812="Stroke",IF(K1813="Stroke",IF(#REF!=#REF!,IF(Q1812=Q1813,IF((J1813-J1812)&lt;0,1000+J1813-J1812-O1812,J1813-J1812-O1812),""),""),""),""),"")</f>
        <v>#REF!</v>
      </c>
    </row>
    <row r="1813" spans="2:16" x14ac:dyDescent="0.25">
      <c r="B1813" s="4"/>
      <c r="P1813" s="8" t="e">
        <f>IF(#REF!=#REF!,IF(K1813="Stroke",IF(K1814="Stroke",IF(#REF!=#REF!,IF(Q1813=Q1814,IF((J1814-J1813)&lt;0,1000+J1814-J1813-O1813,J1814-J1813-O1813),""),""),""),""),"")</f>
        <v>#REF!</v>
      </c>
    </row>
    <row r="1814" spans="2:16" x14ac:dyDescent="0.25">
      <c r="B1814" s="4"/>
      <c r="P1814" s="8" t="e">
        <f>IF(#REF!=#REF!,IF(K1814="Stroke",IF(K1815="Stroke",IF(#REF!=#REF!,IF(Q1814=Q1815,IF((J1815-J1814)&lt;0,1000+J1815-J1814-O1814,J1815-J1814-O1814),""),""),""),""),"")</f>
        <v>#REF!</v>
      </c>
    </row>
    <row r="1815" spans="2:16" x14ac:dyDescent="0.25">
      <c r="B1815" s="4"/>
      <c r="P1815" s="8" t="e">
        <f>IF(#REF!=#REF!,IF(K1815="Stroke",IF(K1816="Stroke",IF(#REF!=#REF!,IF(Q1815=Q1816,IF((J1816-J1815)&lt;0,1000+J1816-J1815-O1815,J1816-J1815-O1815),""),""),""),""),"")</f>
        <v>#REF!</v>
      </c>
    </row>
    <row r="1816" spans="2:16" x14ac:dyDescent="0.25">
      <c r="B1816" s="4"/>
      <c r="P1816" s="8" t="e">
        <f>IF(#REF!=#REF!,IF(K1816="Stroke",IF(K1817="Stroke",IF(#REF!=#REF!,IF(Q1816=Q1817,IF((J1817-J1816)&lt;0,1000+J1817-J1816-O1816,J1817-J1816-O1816),""),""),""),""),"")</f>
        <v>#REF!</v>
      </c>
    </row>
    <row r="1817" spans="2:16" x14ac:dyDescent="0.25">
      <c r="B1817" s="4"/>
      <c r="P1817" s="8" t="e">
        <f>IF(#REF!=#REF!,IF(K1817="Stroke",IF(K1818="Stroke",IF(#REF!=#REF!,IF(Q1817=Q1818,IF((J1818-J1817)&lt;0,1000+J1818-J1817-O1817,J1818-J1817-O1817),""),""),""),""),"")</f>
        <v>#REF!</v>
      </c>
    </row>
    <row r="1818" spans="2:16" x14ac:dyDescent="0.25">
      <c r="B1818" s="4"/>
      <c r="P1818" s="8" t="e">
        <f>IF(#REF!=#REF!,IF(K1818="Stroke",IF(K1819="Stroke",IF(#REF!=#REF!,IF(Q1818=Q1819,IF((J1819-J1818)&lt;0,1000+J1819-J1818-O1818,J1819-J1818-O1818),""),""),""),""),"")</f>
        <v>#REF!</v>
      </c>
    </row>
    <row r="1819" spans="2:16" x14ac:dyDescent="0.25">
      <c r="B1819" s="4"/>
      <c r="P1819" s="8" t="e">
        <f>IF(#REF!=#REF!,IF(K1819="Stroke",IF(K1820="Stroke",IF(#REF!=#REF!,IF(Q1819=Q1820,IF((J1820-J1819)&lt;0,1000+J1820-J1819-O1819,J1820-J1819-O1819),""),""),""),""),"")</f>
        <v>#REF!</v>
      </c>
    </row>
    <row r="1820" spans="2:16" x14ac:dyDescent="0.25">
      <c r="B1820" s="4"/>
      <c r="P1820" s="8" t="e">
        <f>IF(#REF!=#REF!,IF(K1820="Stroke",IF(K1821="Stroke",IF(#REF!=#REF!,IF(Q1820=Q1821,IF((J1821-J1820)&lt;0,1000+J1821-J1820-O1820,J1821-J1820-O1820),""),""),""),""),"")</f>
        <v>#REF!</v>
      </c>
    </row>
    <row r="1821" spans="2:16" x14ac:dyDescent="0.25">
      <c r="B1821" s="4"/>
      <c r="P1821" s="8" t="e">
        <f>IF(#REF!=#REF!,IF(K1821="Stroke",IF(K1822="Stroke",IF(#REF!=#REF!,IF(Q1821=Q1822,IF((J1822-J1821)&lt;0,1000+J1822-J1821-O1821,J1822-J1821-O1821),""),""),""),""),"")</f>
        <v>#REF!</v>
      </c>
    </row>
    <row r="1822" spans="2:16" x14ac:dyDescent="0.25">
      <c r="B1822" s="4"/>
      <c r="P1822" s="8" t="e">
        <f>IF(#REF!=#REF!,IF(K1822="Stroke",IF(K1823="Stroke",IF(#REF!=#REF!,IF(Q1822=Q1823,IF((J1823-J1822)&lt;0,1000+J1823-J1822-O1822,J1823-J1822-O1822),""),""),""),""),"")</f>
        <v>#REF!</v>
      </c>
    </row>
    <row r="1823" spans="2:16" x14ac:dyDescent="0.25">
      <c r="B1823" s="4"/>
      <c r="P1823" s="8" t="e">
        <f>IF(#REF!=#REF!,IF(K1823="Stroke",IF(K1824="Stroke",IF(#REF!=#REF!,IF(Q1823=Q1824,IF((J1824-J1823)&lt;0,1000+J1824-J1823-O1823,J1824-J1823-O1823),""),""),""),""),"")</f>
        <v>#REF!</v>
      </c>
    </row>
    <row r="1824" spans="2:16" x14ac:dyDescent="0.25">
      <c r="B1824" s="4"/>
      <c r="P1824" s="8" t="e">
        <f>IF(#REF!=#REF!,IF(K1824="Stroke",IF(K1825="Stroke",IF(#REF!=#REF!,IF(Q1824=Q1825,IF((J1825-J1824)&lt;0,1000+J1825-J1824-O1824,J1825-J1824-O1824),""),""),""),""),"")</f>
        <v>#REF!</v>
      </c>
    </row>
    <row r="1825" spans="2:16" x14ac:dyDescent="0.25">
      <c r="B1825" s="4"/>
      <c r="P1825" s="8" t="e">
        <f>IF(#REF!=#REF!,IF(K1825="Stroke",IF(K1826="Stroke",IF(#REF!=#REF!,IF(Q1825=Q1826,IF((J1826-J1825)&lt;0,1000+J1826-J1825-O1825,J1826-J1825-O1825),""),""),""),""),"")</f>
        <v>#REF!</v>
      </c>
    </row>
    <row r="1826" spans="2:16" x14ac:dyDescent="0.25">
      <c r="B1826" s="4"/>
      <c r="P1826" s="8" t="e">
        <f>IF(#REF!=#REF!,IF(K1826="Stroke",IF(K1827="Stroke",IF(#REF!=#REF!,IF(Q1826=Q1827,IF((J1827-J1826)&lt;0,1000+J1827-J1826-O1826,J1827-J1826-O1826),""),""),""),""),"")</f>
        <v>#REF!</v>
      </c>
    </row>
    <row r="1827" spans="2:16" x14ac:dyDescent="0.25">
      <c r="B1827" s="4"/>
      <c r="P1827" s="8" t="e">
        <f>IF(#REF!=#REF!,IF(K1827="Stroke",IF(K1828="Stroke",IF(#REF!=#REF!,IF(Q1827=Q1828,IF((J1828-J1827)&lt;0,1000+J1828-J1827-O1827,J1828-J1827-O1827),""),""),""),""),"")</f>
        <v>#REF!</v>
      </c>
    </row>
    <row r="1828" spans="2:16" x14ac:dyDescent="0.25">
      <c r="B1828" s="4"/>
      <c r="P1828" s="8" t="e">
        <f>IF(#REF!=#REF!,IF(K1828="Stroke",IF(K1829="Stroke",IF(#REF!=#REF!,IF(Q1828=Q1829,IF((J1829-J1828)&lt;0,1000+J1829-J1828-O1828,J1829-J1828-O1828),""),""),""),""),"")</f>
        <v>#REF!</v>
      </c>
    </row>
    <row r="1829" spans="2:16" x14ac:dyDescent="0.25">
      <c r="B1829" s="4"/>
      <c r="P1829" s="8" t="e">
        <f>IF(#REF!=#REF!,IF(K1829="Stroke",IF(K1830="Stroke",IF(#REF!=#REF!,IF(Q1829=Q1830,IF((J1830-J1829)&lt;0,1000+J1830-J1829-O1829,J1830-J1829-O1829),""),""),""),""),"")</f>
        <v>#REF!</v>
      </c>
    </row>
    <row r="1830" spans="2:16" x14ac:dyDescent="0.25">
      <c r="B1830" s="4"/>
      <c r="P1830" s="8" t="e">
        <f>IF(#REF!=#REF!,IF(K1830="Stroke",IF(K1831="Stroke",IF(#REF!=#REF!,IF(Q1830=Q1831,IF((J1831-J1830)&lt;0,1000+J1831-J1830-O1830,J1831-J1830-O1830),""),""),""),""),"")</f>
        <v>#REF!</v>
      </c>
    </row>
    <row r="1831" spans="2:16" x14ac:dyDescent="0.25">
      <c r="B1831" s="4"/>
      <c r="P1831" s="8" t="e">
        <f>IF(#REF!=#REF!,IF(K1831="Stroke",IF(K1832="Stroke",IF(#REF!=#REF!,IF(Q1831=Q1832,IF((J1832-J1831)&lt;0,1000+J1832-J1831-O1831,J1832-J1831-O1831),""),""),""),""),"")</f>
        <v>#REF!</v>
      </c>
    </row>
    <row r="1832" spans="2:16" x14ac:dyDescent="0.25">
      <c r="B1832" s="4"/>
      <c r="P1832" s="8" t="e">
        <f>IF(#REF!=#REF!,IF(K1832="Stroke",IF(K1833="Stroke",IF(#REF!=#REF!,IF(Q1832=Q1833,IF((J1833-J1832)&lt;0,1000+J1833-J1832-O1832,J1833-J1832-O1832),""),""),""),""),"")</f>
        <v>#REF!</v>
      </c>
    </row>
    <row r="1833" spans="2:16" x14ac:dyDescent="0.25">
      <c r="B1833" s="4"/>
      <c r="P1833" s="8" t="e">
        <f>IF(#REF!=#REF!,IF(K1833="Stroke",IF(K1834="Stroke",IF(#REF!=#REF!,IF(Q1833=Q1834,IF((J1834-J1833)&lt;0,1000+J1834-J1833-O1833,J1834-J1833-O1833),""),""),""),""),"")</f>
        <v>#REF!</v>
      </c>
    </row>
    <row r="1834" spans="2:16" x14ac:dyDescent="0.25">
      <c r="B1834" s="4"/>
      <c r="P1834" s="8" t="e">
        <f>IF(#REF!=#REF!,IF(K1834="Stroke",IF(K1835="Stroke",IF(#REF!=#REF!,IF(Q1834=Q1835,IF((J1835-J1834)&lt;0,1000+J1835-J1834-O1834,J1835-J1834-O1834),""),""),""),""),"")</f>
        <v>#REF!</v>
      </c>
    </row>
    <row r="1835" spans="2:16" x14ac:dyDescent="0.25">
      <c r="B1835" s="4"/>
      <c r="P1835" s="8" t="e">
        <f>IF(#REF!=#REF!,IF(K1835="Stroke",IF(K1836="Stroke",IF(#REF!=#REF!,IF(Q1835=Q1836,IF((J1836-J1835)&lt;0,1000+J1836-J1835-O1835,J1836-J1835-O1835),""),""),""),""),"")</f>
        <v>#REF!</v>
      </c>
    </row>
    <row r="1836" spans="2:16" x14ac:dyDescent="0.25">
      <c r="B1836" s="4"/>
      <c r="P1836" s="8" t="e">
        <f>IF(#REF!=#REF!,IF(K1836="Stroke",IF(K1837="Stroke",IF(#REF!=#REF!,IF(Q1836=Q1837,IF((J1837-J1836)&lt;0,1000+J1837-J1836-O1836,J1837-J1836-O1836),""),""),""),""),"")</f>
        <v>#REF!</v>
      </c>
    </row>
    <row r="1837" spans="2:16" x14ac:dyDescent="0.25">
      <c r="B1837" s="4"/>
      <c r="P1837" s="8" t="e">
        <f>IF(#REF!=#REF!,IF(K1837="Stroke",IF(K1838="Stroke",IF(#REF!=#REF!,IF(Q1837=Q1838,IF((J1838-J1837)&lt;0,1000+J1838-J1837-O1837,J1838-J1837-O1837),""),""),""),""),"")</f>
        <v>#REF!</v>
      </c>
    </row>
    <row r="1838" spans="2:16" x14ac:dyDescent="0.25">
      <c r="B1838" s="4"/>
      <c r="P1838" s="8" t="e">
        <f>IF(#REF!=#REF!,IF(K1838="Stroke",IF(K1839="Stroke",IF(#REF!=#REF!,IF(Q1838=Q1839,IF((J1839-J1838)&lt;0,1000+J1839-J1838-O1838,J1839-J1838-O1838),""),""),""),""),"")</f>
        <v>#REF!</v>
      </c>
    </row>
    <row r="1839" spans="2:16" x14ac:dyDescent="0.25">
      <c r="B1839" s="4"/>
      <c r="P1839" s="8" t="e">
        <f>IF(#REF!=#REF!,IF(K1839="Stroke",IF(K1840="Stroke",IF(#REF!=#REF!,IF(Q1839=Q1840,IF((J1840-J1839)&lt;0,1000+J1840-J1839-O1839,J1840-J1839-O1839),""),""),""),""),"")</f>
        <v>#REF!</v>
      </c>
    </row>
    <row r="1840" spans="2:16" x14ac:dyDescent="0.25">
      <c r="B1840" s="4"/>
      <c r="P1840" s="8" t="e">
        <f>IF(#REF!=#REF!,IF(K1840="Stroke",IF(K1841="Stroke",IF(#REF!=#REF!,IF(Q1840=Q1841,IF((J1841-J1840)&lt;0,1000+J1841-J1840-O1840,J1841-J1840-O1840),""),""),""),""),"")</f>
        <v>#REF!</v>
      </c>
    </row>
    <row r="1841" spans="2:16" x14ac:dyDescent="0.25">
      <c r="B1841" s="4"/>
      <c r="P1841" s="8" t="e">
        <f>IF(#REF!=#REF!,IF(K1841="Stroke",IF(K1842="Stroke",IF(#REF!=#REF!,IF(Q1841=Q1842,IF((J1842-J1841)&lt;0,1000+J1842-J1841-O1841,J1842-J1841-O1841),""),""),""),""),"")</f>
        <v>#REF!</v>
      </c>
    </row>
    <row r="1842" spans="2:16" x14ac:dyDescent="0.25">
      <c r="B1842" s="4"/>
      <c r="P1842" s="8" t="e">
        <f>IF(#REF!=#REF!,IF(K1842="Stroke",IF(K1843="Stroke",IF(#REF!=#REF!,IF(Q1842=Q1843,IF((J1843-J1842)&lt;0,1000+J1843-J1842-O1842,J1843-J1842-O1842),""),""),""),""),"")</f>
        <v>#REF!</v>
      </c>
    </row>
    <row r="1843" spans="2:16" x14ac:dyDescent="0.25">
      <c r="B1843" s="4"/>
      <c r="P1843" s="8" t="e">
        <f>IF(#REF!=#REF!,IF(K1843="Stroke",IF(K1844="Stroke",IF(#REF!=#REF!,IF(Q1843=Q1844,IF((J1844-J1843)&lt;0,1000+J1844-J1843-O1843,J1844-J1843-O1843),""),""),""),""),"")</f>
        <v>#REF!</v>
      </c>
    </row>
    <row r="1844" spans="2:16" x14ac:dyDescent="0.25">
      <c r="B1844" s="4"/>
      <c r="P1844" s="8" t="e">
        <f>IF(#REF!=#REF!,IF(K1844="Stroke",IF(K1845="Stroke",IF(#REF!=#REF!,IF(Q1844=Q1845,IF((J1845-J1844)&lt;0,1000+J1845-J1844-O1844,J1845-J1844-O1844),""),""),""),""),"")</f>
        <v>#REF!</v>
      </c>
    </row>
    <row r="1845" spans="2:16" x14ac:dyDescent="0.25">
      <c r="B1845" s="4"/>
      <c r="P1845" s="8" t="e">
        <f>IF(#REF!=#REF!,IF(K1845="Stroke",IF(K1846="Stroke",IF(#REF!=#REF!,IF(Q1845=Q1846,IF((J1846-J1845)&lt;0,1000+J1846-J1845-O1845,J1846-J1845-O1845),""),""),""),""),"")</f>
        <v>#REF!</v>
      </c>
    </row>
    <row r="1846" spans="2:16" x14ac:dyDescent="0.25">
      <c r="B1846" s="4"/>
      <c r="P1846" s="8" t="e">
        <f>IF(#REF!=#REF!,IF(K1846="Stroke",IF(K1847="Stroke",IF(#REF!=#REF!,IF(Q1846=Q1847,IF((J1847-J1846)&lt;0,1000+J1847-J1846-O1846,J1847-J1846-O1846),""),""),""),""),"")</f>
        <v>#REF!</v>
      </c>
    </row>
    <row r="1847" spans="2:16" x14ac:dyDescent="0.25">
      <c r="B1847" s="4"/>
      <c r="P1847" s="8" t="e">
        <f>IF(#REF!=#REF!,IF(K1847="Stroke",IF(K1848="Stroke",IF(#REF!=#REF!,IF(Q1847=Q1848,IF((J1848-J1847)&lt;0,1000+J1848-J1847-O1847,J1848-J1847-O1847),""),""),""),""),"")</f>
        <v>#REF!</v>
      </c>
    </row>
    <row r="1848" spans="2:16" x14ac:dyDescent="0.25">
      <c r="B1848" s="4"/>
      <c r="P1848" s="8" t="e">
        <f>IF(#REF!=#REF!,IF(K1848="Stroke",IF(K1849="Stroke",IF(#REF!=#REF!,IF(Q1848=Q1849,IF((J1849-J1848)&lt;0,1000+J1849-J1848-O1848,J1849-J1848-O1848),""),""),""),""),"")</f>
        <v>#REF!</v>
      </c>
    </row>
    <row r="1849" spans="2:16" x14ac:dyDescent="0.25">
      <c r="B1849" s="4"/>
      <c r="P1849" s="8" t="e">
        <f>IF(#REF!=#REF!,IF(K1849="Stroke",IF(K1850="Stroke",IF(#REF!=#REF!,IF(Q1849=Q1850,IF((J1850-J1849)&lt;0,1000+J1850-J1849-O1849,J1850-J1849-O1849),""),""),""),""),"")</f>
        <v>#REF!</v>
      </c>
    </row>
    <row r="1850" spans="2:16" x14ac:dyDescent="0.25">
      <c r="B1850" s="4"/>
      <c r="P1850" s="8" t="e">
        <f>IF(#REF!=#REF!,IF(K1850="Stroke",IF(K1851="Stroke",IF(#REF!=#REF!,IF(Q1850=Q1851,IF((J1851-J1850)&lt;0,1000+J1851-J1850-O1850,J1851-J1850-O1850),""),""),""),""),"")</f>
        <v>#REF!</v>
      </c>
    </row>
    <row r="1851" spans="2:16" x14ac:dyDescent="0.25">
      <c r="B1851" s="4"/>
      <c r="P1851" s="8" t="e">
        <f>IF(#REF!=#REF!,IF(K1851="Stroke",IF(K1852="Stroke",IF(#REF!=#REF!,IF(Q1851=Q1852,IF((J1852-J1851)&lt;0,1000+J1852-J1851-O1851,J1852-J1851-O1851),""),""),""),""),"")</f>
        <v>#REF!</v>
      </c>
    </row>
    <row r="1852" spans="2:16" x14ac:dyDescent="0.25">
      <c r="B1852" s="4"/>
      <c r="P1852" s="8" t="e">
        <f>IF(#REF!=#REF!,IF(K1852="Stroke",IF(K1853="Stroke",IF(#REF!=#REF!,IF(Q1852=Q1853,IF((J1853-J1852)&lt;0,1000+J1853-J1852-O1852,J1853-J1852-O1852),""),""),""),""),"")</f>
        <v>#REF!</v>
      </c>
    </row>
    <row r="1853" spans="2:16" x14ac:dyDescent="0.25">
      <c r="B1853" s="4"/>
      <c r="P1853" s="8" t="e">
        <f>IF(#REF!=#REF!,IF(K1853="Stroke",IF(K1854="Stroke",IF(#REF!=#REF!,IF(Q1853=Q1854,IF((J1854-J1853)&lt;0,1000+J1854-J1853-O1853,J1854-J1853-O1853),""),""),""),""),"")</f>
        <v>#REF!</v>
      </c>
    </row>
    <row r="1854" spans="2:16" x14ac:dyDescent="0.25">
      <c r="B1854" s="4"/>
      <c r="P1854" s="8" t="e">
        <f>IF(#REF!=#REF!,IF(K1854="Stroke",IF(K1855="Stroke",IF(#REF!=#REF!,IF(Q1854=Q1855,IF((J1855-J1854)&lt;0,1000+J1855-J1854-O1854,J1855-J1854-O1854),""),""),""),""),"")</f>
        <v>#REF!</v>
      </c>
    </row>
    <row r="1855" spans="2:16" x14ac:dyDescent="0.25">
      <c r="B1855" s="4"/>
      <c r="P1855" s="8" t="e">
        <f>IF(#REF!=#REF!,IF(K1855="Stroke",IF(K1856="Stroke",IF(#REF!=#REF!,IF(Q1855=Q1856,IF((J1856-J1855)&lt;0,1000+J1856-J1855-O1855,J1856-J1855-O1855),""),""),""),""),"")</f>
        <v>#REF!</v>
      </c>
    </row>
    <row r="1856" spans="2:16" x14ac:dyDescent="0.25">
      <c r="B1856" s="4"/>
      <c r="P1856" s="8" t="e">
        <f>IF(#REF!=#REF!,IF(K1856="Stroke",IF(K1857="Stroke",IF(#REF!=#REF!,IF(Q1856=Q1857,IF((J1857-J1856)&lt;0,1000+J1857-J1856-O1856,J1857-J1856-O1856),""),""),""),""),"")</f>
        <v>#REF!</v>
      </c>
    </row>
    <row r="1857" spans="2:16" x14ac:dyDescent="0.25">
      <c r="B1857" s="4"/>
      <c r="P1857" s="8" t="e">
        <f>IF(#REF!=#REF!,IF(K1857="Stroke",IF(K1858="Stroke",IF(#REF!=#REF!,IF(Q1857=Q1858,IF((J1858-J1857)&lt;0,1000+J1858-J1857-O1857,J1858-J1857-O1857),""),""),""),""),"")</f>
        <v>#REF!</v>
      </c>
    </row>
    <row r="1858" spans="2:16" x14ac:dyDescent="0.25">
      <c r="B1858" s="4"/>
      <c r="P1858" s="8" t="e">
        <f>IF(#REF!=#REF!,IF(K1858="Stroke",IF(K1859="Stroke",IF(#REF!=#REF!,IF(Q1858=Q1859,IF((J1859-J1858)&lt;0,1000+J1859-J1858-O1858,J1859-J1858-O1858),""),""),""),""),"")</f>
        <v>#REF!</v>
      </c>
    </row>
    <row r="1859" spans="2:16" x14ac:dyDescent="0.25">
      <c r="B1859" s="4"/>
      <c r="P1859" s="8" t="e">
        <f>IF(#REF!=#REF!,IF(K1859="Stroke",IF(K1860="Stroke",IF(#REF!=#REF!,IF(Q1859=Q1860,IF((J1860-J1859)&lt;0,1000+J1860-J1859-O1859,J1860-J1859-O1859),""),""),""),""),"")</f>
        <v>#REF!</v>
      </c>
    </row>
    <row r="1860" spans="2:16" x14ac:dyDescent="0.25">
      <c r="B1860" s="4"/>
      <c r="P1860" s="8" t="e">
        <f>IF(#REF!=#REF!,IF(K1860="Stroke",IF(K1861="Stroke",IF(#REF!=#REF!,IF(Q1860=Q1861,IF((J1861-J1860)&lt;0,1000+J1861-J1860-O1860,J1861-J1860-O1860),""),""),""),""),"")</f>
        <v>#REF!</v>
      </c>
    </row>
    <row r="1861" spans="2:16" x14ac:dyDescent="0.25">
      <c r="B1861" s="4"/>
      <c r="P1861" s="8" t="e">
        <f>IF(#REF!=#REF!,IF(K1861="Stroke",IF(K1862="Stroke",IF(#REF!=#REF!,IF(Q1861=Q1862,IF((J1862-J1861)&lt;0,1000+J1862-J1861-O1861,J1862-J1861-O1861),""),""),""),""),"")</f>
        <v>#REF!</v>
      </c>
    </row>
    <row r="1862" spans="2:16" x14ac:dyDescent="0.25">
      <c r="B1862" s="4"/>
      <c r="P1862" s="8" t="e">
        <f>IF(#REF!=#REF!,IF(K1862="Stroke",IF(K1863="Stroke",IF(#REF!=#REF!,IF(Q1862=Q1863,IF((J1863-J1862)&lt;0,1000+J1863-J1862-O1862,J1863-J1862-O1862),""),""),""),""),"")</f>
        <v>#REF!</v>
      </c>
    </row>
    <row r="1863" spans="2:16" x14ac:dyDescent="0.25">
      <c r="B1863" s="4"/>
      <c r="P1863" s="8" t="e">
        <f>IF(#REF!=#REF!,IF(K1863="Stroke",IF(K1864="Stroke",IF(#REF!=#REF!,IF(Q1863=Q1864,IF((J1864-J1863)&lt;0,1000+J1864-J1863-O1863,J1864-J1863-O1863),""),""),""),""),"")</f>
        <v>#REF!</v>
      </c>
    </row>
    <row r="1864" spans="2:16" x14ac:dyDescent="0.25">
      <c r="B1864" s="4"/>
      <c r="P1864" s="8" t="e">
        <f>IF(#REF!=#REF!,IF(K1864="Stroke",IF(K1865="Stroke",IF(#REF!=#REF!,IF(Q1864=Q1865,IF((J1865-J1864)&lt;0,1000+J1865-J1864-O1864,J1865-J1864-O1864),""),""),""),""),"")</f>
        <v>#REF!</v>
      </c>
    </row>
    <row r="1865" spans="2:16" x14ac:dyDescent="0.25">
      <c r="B1865" s="4"/>
      <c r="P1865" s="8" t="e">
        <f>IF(#REF!=#REF!,IF(K1865="Stroke",IF(K1866="Stroke",IF(#REF!=#REF!,IF(Q1865=Q1866,IF((J1866-J1865)&lt;0,1000+J1866-J1865-O1865,J1866-J1865-O1865),""),""),""),""),"")</f>
        <v>#REF!</v>
      </c>
    </row>
    <row r="1866" spans="2:16" x14ac:dyDescent="0.25">
      <c r="B1866" s="4"/>
      <c r="P1866" s="8" t="e">
        <f>IF(#REF!=#REF!,IF(K1866="Stroke",IF(K1867="Stroke",IF(#REF!=#REF!,IF(Q1866=Q1867,IF((J1867-J1866)&lt;0,1000+J1867-J1866-O1866,J1867-J1866-O1866),""),""),""),""),"")</f>
        <v>#REF!</v>
      </c>
    </row>
    <row r="1867" spans="2:16" x14ac:dyDescent="0.25">
      <c r="B1867" s="4"/>
      <c r="P1867" s="8" t="e">
        <f>IF(#REF!=#REF!,IF(K1867="Stroke",IF(K1868="Stroke",IF(#REF!=#REF!,IF(Q1867=Q1868,IF((J1868-J1867)&lt;0,1000+J1868-J1867-O1867,J1868-J1867-O1867),""),""),""),""),"")</f>
        <v>#REF!</v>
      </c>
    </row>
    <row r="1868" spans="2:16" x14ac:dyDescent="0.25">
      <c r="B1868" s="4"/>
      <c r="P1868" s="8" t="e">
        <f>IF(#REF!=#REF!,IF(K1868="Stroke",IF(K1869="Stroke",IF(#REF!=#REF!,IF(Q1868=Q1869,IF((J1869-J1868)&lt;0,1000+J1869-J1868-O1868,J1869-J1868-O1868),""),""),""),""),"")</f>
        <v>#REF!</v>
      </c>
    </row>
    <row r="1869" spans="2:16" x14ac:dyDescent="0.25">
      <c r="B1869" s="4"/>
      <c r="P1869" s="8" t="e">
        <f>IF(#REF!=#REF!,IF(K1869="Stroke",IF(K1870="Stroke",IF(#REF!=#REF!,IF(Q1869=Q1870,IF((J1870-J1869)&lt;0,1000+J1870-J1869-O1869,J1870-J1869-O1869),""),""),""),""),"")</f>
        <v>#REF!</v>
      </c>
    </row>
    <row r="1870" spans="2:16" x14ac:dyDescent="0.25">
      <c r="B1870" s="4"/>
      <c r="P1870" s="8" t="e">
        <f>IF(#REF!=#REF!,IF(K1870="Stroke",IF(K1871="Stroke",IF(#REF!=#REF!,IF(Q1870=Q1871,IF((J1871-J1870)&lt;0,1000+J1871-J1870-O1870,J1871-J1870-O1870),""),""),""),""),"")</f>
        <v>#REF!</v>
      </c>
    </row>
    <row r="1871" spans="2:16" x14ac:dyDescent="0.25">
      <c r="B1871" s="4"/>
      <c r="P1871" s="8" t="e">
        <f>IF(#REF!=#REF!,IF(K1871="Stroke",IF(K1872="Stroke",IF(#REF!=#REF!,IF(Q1871=Q1872,IF((J1872-J1871)&lt;0,1000+J1872-J1871-O1871,J1872-J1871-O1871),""),""),""),""),"")</f>
        <v>#REF!</v>
      </c>
    </row>
    <row r="1872" spans="2:16" x14ac:dyDescent="0.25">
      <c r="B1872" s="4"/>
      <c r="P1872" s="8" t="e">
        <f>IF(#REF!=#REF!,IF(K1872="Stroke",IF(K1873="Stroke",IF(#REF!=#REF!,IF(Q1872=Q1873,IF((J1873-J1872)&lt;0,1000+J1873-J1872-O1872,J1873-J1872-O1872),""),""),""),""),"")</f>
        <v>#REF!</v>
      </c>
    </row>
    <row r="1873" spans="2:16" x14ac:dyDescent="0.25">
      <c r="B1873" s="4"/>
      <c r="P1873" s="8" t="e">
        <f>IF(#REF!=#REF!,IF(K1873="Stroke",IF(K1874="Stroke",IF(#REF!=#REF!,IF(Q1873=Q1874,IF((J1874-J1873)&lt;0,1000+J1874-J1873-O1873,J1874-J1873-O1873),""),""),""),""),"")</f>
        <v>#REF!</v>
      </c>
    </row>
    <row r="1874" spans="2:16" x14ac:dyDescent="0.25">
      <c r="B1874" s="4"/>
      <c r="P1874" s="8" t="e">
        <f>IF(#REF!=#REF!,IF(K1874="Stroke",IF(K1875="Stroke",IF(#REF!=#REF!,IF(Q1874=Q1875,IF((J1875-J1874)&lt;0,1000+J1875-J1874-O1874,J1875-J1874-O1874),""),""),""),""),"")</f>
        <v>#REF!</v>
      </c>
    </row>
    <row r="1875" spans="2:16" x14ac:dyDescent="0.25">
      <c r="B1875" s="4"/>
      <c r="P1875" s="8" t="e">
        <f>IF(#REF!=#REF!,IF(K1875="Stroke",IF(K1876="Stroke",IF(#REF!=#REF!,IF(Q1875=Q1876,IF((J1876-J1875)&lt;0,1000+J1876-J1875-O1875,J1876-J1875-O1875),""),""),""),""),"")</f>
        <v>#REF!</v>
      </c>
    </row>
    <row r="1876" spans="2:16" x14ac:dyDescent="0.25">
      <c r="B1876" s="4"/>
      <c r="P1876" s="8" t="e">
        <f>IF(#REF!=#REF!,IF(K1876="Stroke",IF(K1877="Stroke",IF(#REF!=#REF!,IF(Q1876=Q1877,IF((J1877-J1876)&lt;0,1000+J1877-J1876-O1876,J1877-J1876-O1876),""),""),""),""),"")</f>
        <v>#REF!</v>
      </c>
    </row>
    <row r="1877" spans="2:16" x14ac:dyDescent="0.25">
      <c r="B1877" s="4"/>
      <c r="P1877" s="8" t="e">
        <f>IF(#REF!=#REF!,IF(K1877="Stroke",IF(K1878="Stroke",IF(#REF!=#REF!,IF(Q1877=Q1878,IF((J1878-J1877)&lt;0,1000+J1878-J1877-O1877,J1878-J1877-O1877),""),""),""),""),"")</f>
        <v>#REF!</v>
      </c>
    </row>
    <row r="1878" spans="2:16" x14ac:dyDescent="0.25">
      <c r="B1878" s="4"/>
      <c r="P1878" s="8" t="e">
        <f>IF(#REF!=#REF!,IF(K1878="Stroke",IF(K1879="Stroke",IF(#REF!=#REF!,IF(Q1878=Q1879,IF((J1879-J1878)&lt;0,1000+J1879-J1878-O1878,J1879-J1878-O1878),""),""),""),""),"")</f>
        <v>#REF!</v>
      </c>
    </row>
    <row r="1879" spans="2:16" x14ac:dyDescent="0.25">
      <c r="B1879" s="4"/>
      <c r="P1879" s="8" t="e">
        <f>IF(#REF!=#REF!,IF(K1879="Stroke",IF(K1880="Stroke",IF(#REF!=#REF!,IF(Q1879=Q1880,IF((J1880-J1879)&lt;0,1000+J1880-J1879-O1879,J1880-J1879-O1879),""),""),""),""),"")</f>
        <v>#REF!</v>
      </c>
    </row>
    <row r="1880" spans="2:16" x14ac:dyDescent="0.25">
      <c r="B1880" s="4"/>
      <c r="P1880" s="8" t="e">
        <f>IF(#REF!=#REF!,IF(K1880="Stroke",IF(K1881="Stroke",IF(#REF!=#REF!,IF(Q1880=Q1881,IF((J1881-J1880)&lt;0,1000+J1881-J1880-O1880,J1881-J1880-O1880),""),""),""),""),"")</f>
        <v>#REF!</v>
      </c>
    </row>
    <row r="1881" spans="2:16" x14ac:dyDescent="0.25">
      <c r="B1881" s="4"/>
      <c r="P1881" s="8" t="e">
        <f>IF(#REF!=#REF!,IF(K1881="Stroke",IF(K1882="Stroke",IF(#REF!=#REF!,IF(Q1881=Q1882,IF((J1882-J1881)&lt;0,1000+J1882-J1881-O1881,J1882-J1881-O1881),""),""),""),""),"")</f>
        <v>#REF!</v>
      </c>
    </row>
    <row r="1882" spans="2:16" x14ac:dyDescent="0.25">
      <c r="B1882" s="4"/>
      <c r="P1882" s="8" t="e">
        <f>IF(#REF!=#REF!,IF(K1882="Stroke",IF(K1883="Stroke",IF(#REF!=#REF!,IF(Q1882=Q1883,IF((J1883-J1882)&lt;0,1000+J1883-J1882-O1882,J1883-J1882-O1882),""),""),""),""),"")</f>
        <v>#REF!</v>
      </c>
    </row>
    <row r="1883" spans="2:16" x14ac:dyDescent="0.25">
      <c r="B1883" s="4"/>
      <c r="P1883" s="8" t="e">
        <f>IF(#REF!=#REF!,IF(K1883="Stroke",IF(K1884="Stroke",IF(#REF!=#REF!,IF(Q1883=Q1884,IF((J1884-J1883)&lt;0,1000+J1884-J1883-O1883,J1884-J1883-O1883),""),""),""),""),"")</f>
        <v>#REF!</v>
      </c>
    </row>
    <row r="1884" spans="2:16" x14ac:dyDescent="0.25">
      <c r="B1884" s="4"/>
      <c r="P1884" s="8" t="e">
        <f>IF(#REF!=#REF!,IF(K1884="Stroke",IF(K1885="Stroke",IF(#REF!=#REF!,IF(Q1884=Q1885,IF((J1885-J1884)&lt;0,1000+J1885-J1884-O1884,J1885-J1884-O1884),""),""),""),""),"")</f>
        <v>#REF!</v>
      </c>
    </row>
    <row r="1885" spans="2:16" x14ac:dyDescent="0.25">
      <c r="B1885" s="4"/>
      <c r="P1885" s="8" t="e">
        <f>IF(#REF!=#REF!,IF(K1885="Stroke",IF(K1886="Stroke",IF(#REF!=#REF!,IF(Q1885=Q1886,IF((J1886-J1885)&lt;0,1000+J1886-J1885-O1885,J1886-J1885-O1885),""),""),""),""),"")</f>
        <v>#REF!</v>
      </c>
    </row>
    <row r="1886" spans="2:16" x14ac:dyDescent="0.25">
      <c r="B1886" s="4"/>
      <c r="P1886" s="8" t="e">
        <f>IF(#REF!=#REF!,IF(K1886="Stroke",IF(K1887="Stroke",IF(#REF!=#REF!,IF(Q1886=Q1887,IF((J1887-J1886)&lt;0,1000+J1887-J1886-O1886,J1887-J1886-O1886),""),""),""),""),"")</f>
        <v>#REF!</v>
      </c>
    </row>
    <row r="1887" spans="2:16" x14ac:dyDescent="0.25">
      <c r="B1887" s="4"/>
      <c r="P1887" s="8" t="e">
        <f>IF(#REF!=#REF!,IF(K1887="Stroke",IF(K1888="Stroke",IF(#REF!=#REF!,IF(Q1887=Q1888,IF((J1888-J1887)&lt;0,1000+J1888-J1887-O1887,J1888-J1887-O1887),""),""),""),""),"")</f>
        <v>#REF!</v>
      </c>
    </row>
    <row r="1888" spans="2:16" x14ac:dyDescent="0.25">
      <c r="B1888" s="4"/>
      <c r="P1888" s="8" t="e">
        <f>IF(#REF!=#REF!,IF(K1888="Stroke",IF(K1889="Stroke",IF(#REF!=#REF!,IF(Q1888=Q1889,IF((J1889-J1888)&lt;0,1000+J1889-J1888-O1888,J1889-J1888-O1888),""),""),""),""),"")</f>
        <v>#REF!</v>
      </c>
    </row>
    <row r="1889" spans="2:16" x14ac:dyDescent="0.25">
      <c r="B1889" s="4"/>
      <c r="P1889" s="8" t="e">
        <f>IF(#REF!=#REF!,IF(K1889="Stroke",IF(K1890="Stroke",IF(#REF!=#REF!,IF(Q1889=Q1890,IF((J1890-J1889)&lt;0,1000+J1890-J1889-O1889,J1890-J1889-O1889),""),""),""),""),"")</f>
        <v>#REF!</v>
      </c>
    </row>
    <row r="1890" spans="2:16" x14ac:dyDescent="0.25">
      <c r="B1890" s="4"/>
      <c r="P1890" s="8" t="e">
        <f>IF(#REF!=#REF!,IF(K1890="Stroke",IF(K1891="Stroke",IF(#REF!=#REF!,IF(Q1890=Q1891,IF((J1891-J1890)&lt;0,1000+J1891-J1890-O1890,J1891-J1890-O1890),""),""),""),""),"")</f>
        <v>#REF!</v>
      </c>
    </row>
    <row r="1891" spans="2:16" x14ac:dyDescent="0.25">
      <c r="B1891" s="4"/>
      <c r="P1891" s="8" t="e">
        <f>IF(#REF!=#REF!,IF(K1891="Stroke",IF(K1892="Stroke",IF(#REF!=#REF!,IF(Q1891=Q1892,IF((J1892-J1891)&lt;0,1000+J1892-J1891-O1891,J1892-J1891-O1891),""),""),""),""),"")</f>
        <v>#REF!</v>
      </c>
    </row>
    <row r="1892" spans="2:16" x14ac:dyDescent="0.25">
      <c r="B1892" s="4"/>
      <c r="P1892" s="8" t="e">
        <f>IF(#REF!=#REF!,IF(K1892="Stroke",IF(K1893="Stroke",IF(#REF!=#REF!,IF(Q1892=Q1893,IF((J1893-J1892)&lt;0,1000+J1893-J1892-O1892,J1893-J1892-O1892),""),""),""),""),"")</f>
        <v>#REF!</v>
      </c>
    </row>
    <row r="1893" spans="2:16" x14ac:dyDescent="0.25">
      <c r="B1893" s="4"/>
      <c r="P1893" s="8" t="e">
        <f>IF(#REF!=#REF!,IF(K1893="Stroke",IF(K1894="Stroke",IF(#REF!=#REF!,IF(Q1893=Q1894,IF((J1894-J1893)&lt;0,1000+J1894-J1893-O1893,J1894-J1893-O1893),""),""),""),""),"")</f>
        <v>#REF!</v>
      </c>
    </row>
    <row r="1894" spans="2:16" x14ac:dyDescent="0.25">
      <c r="B1894" s="4"/>
      <c r="P1894" s="8" t="e">
        <f>IF(#REF!=#REF!,IF(K1894="Stroke",IF(K1895="Stroke",IF(#REF!=#REF!,IF(Q1894=Q1895,IF((J1895-J1894)&lt;0,1000+J1895-J1894-O1894,J1895-J1894-O1894),""),""),""),""),"")</f>
        <v>#REF!</v>
      </c>
    </row>
    <row r="1895" spans="2:16" x14ac:dyDescent="0.25">
      <c r="B1895" s="4"/>
      <c r="P1895" s="8" t="e">
        <f>IF(#REF!=#REF!,IF(K1895="Stroke",IF(K1896="Stroke",IF(#REF!=#REF!,IF(Q1895=Q1896,IF((J1896-J1895)&lt;0,1000+J1896-J1895-O1895,J1896-J1895-O1895),""),""),""),""),"")</f>
        <v>#REF!</v>
      </c>
    </row>
    <row r="1896" spans="2:16" x14ac:dyDescent="0.25">
      <c r="B1896" s="4"/>
      <c r="P1896" s="8" t="e">
        <f>IF(#REF!=#REF!,IF(K1896="Stroke",IF(K1897="Stroke",IF(#REF!=#REF!,IF(Q1896=Q1897,IF((J1897-J1896)&lt;0,1000+J1897-J1896-O1896,J1897-J1896-O1896),""),""),""),""),"")</f>
        <v>#REF!</v>
      </c>
    </row>
    <row r="1897" spans="2:16" x14ac:dyDescent="0.25">
      <c r="B1897" s="4"/>
      <c r="P1897" s="8" t="e">
        <f>IF(#REF!=#REF!,IF(K1897="Stroke",IF(K1898="Stroke",IF(#REF!=#REF!,IF(Q1897=Q1898,IF((J1898-J1897)&lt;0,1000+J1898-J1897-O1897,J1898-J1897-O1897),""),""),""),""),"")</f>
        <v>#REF!</v>
      </c>
    </row>
    <row r="1898" spans="2:16" x14ac:dyDescent="0.25">
      <c r="B1898" s="4"/>
      <c r="P1898" s="8" t="e">
        <f>IF(#REF!=#REF!,IF(K1898="Stroke",IF(K1899="Stroke",IF(#REF!=#REF!,IF(Q1898=Q1899,IF((J1899-J1898)&lt;0,1000+J1899-J1898-O1898,J1899-J1898-O1898),""),""),""),""),"")</f>
        <v>#REF!</v>
      </c>
    </row>
    <row r="1899" spans="2:16" x14ac:dyDescent="0.25">
      <c r="B1899" s="4"/>
      <c r="P1899" s="8" t="e">
        <f>IF(#REF!=#REF!,IF(K1899="Stroke",IF(K1900="Stroke",IF(#REF!=#REF!,IF(Q1899=Q1900,IF((J1900-J1899)&lt;0,1000+J1900-J1899-O1899,J1900-J1899-O1899),""),""),""),""),"")</f>
        <v>#REF!</v>
      </c>
    </row>
    <row r="1900" spans="2:16" x14ac:dyDescent="0.25">
      <c r="B1900" s="4"/>
      <c r="P1900" s="8" t="e">
        <f>IF(#REF!=#REF!,IF(K1900="Stroke",IF(K1901="Stroke",IF(#REF!=#REF!,IF(Q1900=Q1901,IF((J1901-J1900)&lt;0,1000+J1901-J1900-O1900,J1901-J1900-O1900),""),""),""),""),"")</f>
        <v>#REF!</v>
      </c>
    </row>
    <row r="1901" spans="2:16" x14ac:dyDescent="0.25">
      <c r="B1901" s="4"/>
      <c r="P1901" s="8" t="e">
        <f>IF(#REF!=#REF!,IF(K1901="Stroke",IF(K1902="Stroke",IF(#REF!=#REF!,IF(Q1901=Q1902,IF((J1902-J1901)&lt;0,1000+J1902-J1901-O1901,J1902-J1901-O1901),""),""),""),""),"")</f>
        <v>#REF!</v>
      </c>
    </row>
    <row r="1902" spans="2:16" x14ac:dyDescent="0.25">
      <c r="B1902" s="4"/>
      <c r="P1902" s="8" t="e">
        <f>IF(#REF!=#REF!,IF(K1902="Stroke",IF(K1903="Stroke",IF(#REF!=#REF!,IF(Q1902=Q1903,IF((J1903-J1902)&lt;0,1000+J1903-J1902-O1902,J1903-J1902-O1902),""),""),""),""),"")</f>
        <v>#REF!</v>
      </c>
    </row>
    <row r="1903" spans="2:16" x14ac:dyDescent="0.25">
      <c r="B1903" s="4"/>
      <c r="P1903" s="8" t="e">
        <f>IF(#REF!=#REF!,IF(K1903="Stroke",IF(K1904="Stroke",IF(#REF!=#REF!,IF(Q1903=Q1904,IF((J1904-J1903)&lt;0,1000+J1904-J1903-O1903,J1904-J1903-O1903),""),""),""),""),"")</f>
        <v>#REF!</v>
      </c>
    </row>
    <row r="1904" spans="2:16" x14ac:dyDescent="0.25">
      <c r="B1904" s="4"/>
      <c r="P1904" s="8" t="e">
        <f>IF(#REF!=#REF!,IF(K1904="Stroke",IF(K1905="Stroke",IF(#REF!=#REF!,IF(Q1904=Q1905,IF((J1905-J1904)&lt;0,1000+J1905-J1904-O1904,J1905-J1904-O1904),""),""),""),""),"")</f>
        <v>#REF!</v>
      </c>
    </row>
    <row r="1905" spans="2:16" x14ac:dyDescent="0.25">
      <c r="B1905" s="4"/>
      <c r="P1905" s="8" t="e">
        <f>IF(#REF!=#REF!,IF(K1905="Stroke",IF(K1906="Stroke",IF(#REF!=#REF!,IF(Q1905=Q1906,IF((J1906-J1905)&lt;0,1000+J1906-J1905-O1905,J1906-J1905-O1905),""),""),""),""),"")</f>
        <v>#REF!</v>
      </c>
    </row>
    <row r="1906" spans="2:16" x14ac:dyDescent="0.25">
      <c r="B1906" s="4"/>
      <c r="P1906" s="8" t="e">
        <f>IF(#REF!=#REF!,IF(K1906="Stroke",IF(K1907="Stroke",IF(#REF!=#REF!,IF(Q1906=Q1907,IF((J1907-J1906)&lt;0,1000+J1907-J1906-O1906,J1907-J1906-O1906),""),""),""),""),"")</f>
        <v>#REF!</v>
      </c>
    </row>
    <row r="1907" spans="2:16" x14ac:dyDescent="0.25">
      <c r="B1907" s="4"/>
      <c r="P1907" s="8" t="e">
        <f>IF(#REF!=#REF!,IF(K1907="Stroke",IF(K1908="Stroke",IF(#REF!=#REF!,IF(Q1907=Q1908,IF((J1908-J1907)&lt;0,1000+J1908-J1907-O1907,J1908-J1907-O1907),""),""),""),""),"")</f>
        <v>#REF!</v>
      </c>
    </row>
    <row r="1908" spans="2:16" x14ac:dyDescent="0.25">
      <c r="B1908" s="4"/>
      <c r="P1908" s="8" t="e">
        <f>IF(#REF!=#REF!,IF(K1908="Stroke",IF(K1909="Stroke",IF(#REF!=#REF!,IF(Q1908=Q1909,IF((J1909-J1908)&lt;0,1000+J1909-J1908-O1908,J1909-J1908-O1908),""),""),""),""),"")</f>
        <v>#REF!</v>
      </c>
    </row>
    <row r="1909" spans="2:16" x14ac:dyDescent="0.25">
      <c r="B1909" s="4"/>
      <c r="P1909" s="8" t="e">
        <f>IF(#REF!=#REF!,IF(K1909="Stroke",IF(K1910="Stroke",IF(#REF!=#REF!,IF(Q1909=Q1910,IF((J1910-J1909)&lt;0,1000+J1910-J1909-O1909,J1910-J1909-O1909),""),""),""),""),"")</f>
        <v>#REF!</v>
      </c>
    </row>
    <row r="1910" spans="2:16" x14ac:dyDescent="0.25">
      <c r="B1910" s="4"/>
      <c r="P1910" s="8" t="e">
        <f>IF(#REF!=#REF!,IF(K1910="Stroke",IF(K1911="Stroke",IF(#REF!=#REF!,IF(Q1910=Q1911,IF((J1911-J1910)&lt;0,1000+J1911-J1910-O1910,J1911-J1910-O1910),""),""),""),""),"")</f>
        <v>#REF!</v>
      </c>
    </row>
    <row r="1911" spans="2:16" x14ac:dyDescent="0.25">
      <c r="B1911" s="4"/>
      <c r="P1911" s="8" t="e">
        <f>IF(#REF!=#REF!,IF(K1911="Stroke",IF(K1912="Stroke",IF(#REF!=#REF!,IF(Q1911=Q1912,IF((J1912-J1911)&lt;0,1000+J1912-J1911-O1911,J1912-J1911-O1911),""),""),""),""),"")</f>
        <v>#REF!</v>
      </c>
    </row>
    <row r="1912" spans="2:16" x14ac:dyDescent="0.25">
      <c r="B1912" s="4"/>
      <c r="P1912" s="8" t="e">
        <f>IF(#REF!=#REF!,IF(K1912="Stroke",IF(K1913="Stroke",IF(#REF!=#REF!,IF(Q1912=Q1913,IF((J1913-J1912)&lt;0,1000+J1913-J1912-O1912,J1913-J1912-O1912),""),""),""),""),"")</f>
        <v>#REF!</v>
      </c>
    </row>
    <row r="1913" spans="2:16" x14ac:dyDescent="0.25">
      <c r="B1913" s="4"/>
      <c r="P1913" s="8" t="e">
        <f>IF(#REF!=#REF!,IF(K1913="Stroke",IF(K1914="Stroke",IF(#REF!=#REF!,IF(Q1913=Q1914,IF((J1914-J1913)&lt;0,1000+J1914-J1913-O1913,J1914-J1913-O1913),""),""),""),""),"")</f>
        <v>#REF!</v>
      </c>
    </row>
    <row r="1914" spans="2:16" x14ac:dyDescent="0.25">
      <c r="B1914" s="4"/>
      <c r="P1914" s="8" t="e">
        <f>IF(#REF!=#REF!,IF(K1914="Stroke",IF(K1915="Stroke",IF(#REF!=#REF!,IF(Q1914=Q1915,IF((J1915-J1914)&lt;0,1000+J1915-J1914-O1914,J1915-J1914-O1914),""),""),""),""),"")</f>
        <v>#REF!</v>
      </c>
    </row>
    <row r="1915" spans="2:16" x14ac:dyDescent="0.25">
      <c r="B1915" s="4"/>
      <c r="P1915" s="8" t="e">
        <f>IF(#REF!=#REF!,IF(K1915="Stroke",IF(K1916="Stroke",IF(#REF!=#REF!,IF(Q1915=Q1916,IF((J1916-J1915)&lt;0,1000+J1916-J1915-O1915,J1916-J1915-O1915),""),""),""),""),"")</f>
        <v>#REF!</v>
      </c>
    </row>
    <row r="1916" spans="2:16" x14ac:dyDescent="0.25">
      <c r="B1916" s="4"/>
      <c r="P1916" s="8" t="e">
        <f>IF(#REF!=#REF!,IF(K1916="Stroke",IF(K1917="Stroke",IF(#REF!=#REF!,IF(Q1916=Q1917,IF((J1917-J1916)&lt;0,1000+J1917-J1916-O1916,J1917-J1916-O1916),""),""),""),""),"")</f>
        <v>#REF!</v>
      </c>
    </row>
    <row r="1917" spans="2:16" x14ac:dyDescent="0.25">
      <c r="B1917" s="4"/>
      <c r="P1917" s="8" t="e">
        <f>IF(#REF!=#REF!,IF(K1917="Stroke",IF(K1918="Stroke",IF(#REF!=#REF!,IF(Q1917=Q1918,IF((J1918-J1917)&lt;0,1000+J1918-J1917-O1917,J1918-J1917-O1917),""),""),""),""),"")</f>
        <v>#REF!</v>
      </c>
    </row>
    <row r="1918" spans="2:16" x14ac:dyDescent="0.25">
      <c r="B1918" s="4"/>
      <c r="P1918" s="8" t="e">
        <f>IF(#REF!=#REF!,IF(K1918="Stroke",IF(K1919="Stroke",IF(#REF!=#REF!,IF(Q1918=Q1919,IF((J1919-J1918)&lt;0,1000+J1919-J1918-O1918,J1919-J1918-O1918),""),""),""),""),"")</f>
        <v>#REF!</v>
      </c>
    </row>
    <row r="1919" spans="2:16" x14ac:dyDescent="0.25">
      <c r="B1919" s="4"/>
      <c r="P1919" s="8" t="e">
        <f>IF(#REF!=#REF!,IF(K1919="Stroke",IF(K1920="Stroke",IF(#REF!=#REF!,IF(Q1919=Q1920,IF((J1920-J1919)&lt;0,1000+J1920-J1919-O1919,J1920-J1919-O1919),""),""),""),""),"")</f>
        <v>#REF!</v>
      </c>
    </row>
    <row r="1920" spans="2:16" x14ac:dyDescent="0.25">
      <c r="B1920" s="4"/>
      <c r="P1920" s="8" t="e">
        <f>IF(#REF!=#REF!,IF(K1920="Stroke",IF(K1921="Stroke",IF(#REF!=#REF!,IF(Q1920=Q1921,IF((J1921-J1920)&lt;0,1000+J1921-J1920-O1920,J1921-J1920-O1920),""),""),""),""),"")</f>
        <v>#REF!</v>
      </c>
    </row>
    <row r="1921" spans="2:16" x14ac:dyDescent="0.25">
      <c r="B1921" s="4"/>
      <c r="P1921" s="8" t="e">
        <f>IF(#REF!=#REF!,IF(K1921="Stroke",IF(K1922="Stroke",IF(#REF!=#REF!,IF(Q1921=Q1922,IF((J1922-J1921)&lt;0,1000+J1922-J1921-O1921,J1922-J1921-O1921),""),""),""),""),"")</f>
        <v>#REF!</v>
      </c>
    </row>
    <row r="1922" spans="2:16" x14ac:dyDescent="0.25">
      <c r="B1922" s="4"/>
      <c r="P1922" s="8" t="e">
        <f>IF(#REF!=#REF!,IF(K1922="Stroke",IF(K1923="Stroke",IF(#REF!=#REF!,IF(Q1922=Q1923,IF((J1923-J1922)&lt;0,1000+J1923-J1922-O1922,J1923-J1922-O1922),""),""),""),""),"")</f>
        <v>#REF!</v>
      </c>
    </row>
    <row r="1923" spans="2:16" x14ac:dyDescent="0.25">
      <c r="B1923" s="4"/>
      <c r="P1923" s="8" t="e">
        <f>IF(#REF!=#REF!,IF(K1923="Stroke",IF(K1924="Stroke",IF(#REF!=#REF!,IF(Q1923=Q1924,IF((J1924-J1923)&lt;0,1000+J1924-J1923-O1923,J1924-J1923-O1923),""),""),""),""),"")</f>
        <v>#REF!</v>
      </c>
    </row>
    <row r="1924" spans="2:16" x14ac:dyDescent="0.25">
      <c r="B1924" s="4"/>
      <c r="P1924" s="8" t="e">
        <f>IF(#REF!=#REF!,IF(K1924="Stroke",IF(K1925="Stroke",IF(#REF!=#REF!,IF(Q1924=Q1925,IF((J1925-J1924)&lt;0,1000+J1925-J1924-O1924,J1925-J1924-O1924),""),""),""),""),"")</f>
        <v>#REF!</v>
      </c>
    </row>
    <row r="1925" spans="2:16" x14ac:dyDescent="0.25">
      <c r="B1925" s="4"/>
      <c r="P1925" s="8" t="e">
        <f>IF(#REF!=#REF!,IF(K1925="Stroke",IF(K1926="Stroke",IF(#REF!=#REF!,IF(Q1925=Q1926,IF((J1926-J1925)&lt;0,1000+J1926-J1925-O1925,J1926-J1925-O1925),""),""),""),""),"")</f>
        <v>#REF!</v>
      </c>
    </row>
    <row r="1926" spans="2:16" x14ac:dyDescent="0.25">
      <c r="B1926" s="4"/>
      <c r="P1926" s="8" t="e">
        <f>IF(#REF!=#REF!,IF(K1926="Stroke",IF(K1927="Stroke",IF(#REF!=#REF!,IF(Q1926=Q1927,IF((J1927-J1926)&lt;0,1000+J1927-J1926-O1926,J1927-J1926-O1926),""),""),""),""),"")</f>
        <v>#REF!</v>
      </c>
    </row>
    <row r="1927" spans="2:16" x14ac:dyDescent="0.25">
      <c r="B1927" s="4"/>
      <c r="P1927" s="8" t="e">
        <f>IF(#REF!=#REF!,IF(K1927="Stroke",IF(K1928="Stroke",IF(#REF!=#REF!,IF(Q1927=Q1928,IF((J1928-J1927)&lt;0,1000+J1928-J1927-O1927,J1928-J1927-O1927),""),""),""),""),"")</f>
        <v>#REF!</v>
      </c>
    </row>
    <row r="1928" spans="2:16" x14ac:dyDescent="0.25">
      <c r="B1928" s="4"/>
      <c r="P1928" s="8" t="e">
        <f>IF(#REF!=#REF!,IF(K1928="Stroke",IF(K1929="Stroke",IF(#REF!=#REF!,IF(Q1928=Q1929,IF((J1929-J1928)&lt;0,1000+J1929-J1928-O1928,J1929-J1928-O1928),""),""),""),""),"")</f>
        <v>#REF!</v>
      </c>
    </row>
    <row r="1929" spans="2:16" x14ac:dyDescent="0.25">
      <c r="B1929" s="4"/>
      <c r="P1929" s="8" t="e">
        <f>IF(#REF!=#REF!,IF(K1929="Stroke",IF(K1930="Stroke",IF(#REF!=#REF!,IF(Q1929=Q1930,IF((J1930-J1929)&lt;0,1000+J1930-J1929-O1929,J1930-J1929-O1929),""),""),""),""),"")</f>
        <v>#REF!</v>
      </c>
    </row>
    <row r="1930" spans="2:16" x14ac:dyDescent="0.25">
      <c r="B1930" s="4"/>
      <c r="P1930" s="8" t="e">
        <f>IF(#REF!=#REF!,IF(K1930="Stroke",IF(K1931="Stroke",IF(#REF!=#REF!,IF(Q1930=Q1931,IF((J1931-J1930)&lt;0,1000+J1931-J1930-O1930,J1931-J1930-O1930),""),""),""),""),"")</f>
        <v>#REF!</v>
      </c>
    </row>
    <row r="1931" spans="2:16" x14ac:dyDescent="0.25">
      <c r="B1931" s="4"/>
      <c r="P1931" s="8" t="e">
        <f>IF(#REF!=#REF!,IF(K1931="Stroke",IF(K1932="Stroke",IF(#REF!=#REF!,IF(Q1931=Q1932,IF((J1932-J1931)&lt;0,1000+J1932-J1931-O1931,J1932-J1931-O1931),""),""),""),""),"")</f>
        <v>#REF!</v>
      </c>
    </row>
    <row r="1932" spans="2:16" x14ac:dyDescent="0.25">
      <c r="B1932" s="4"/>
      <c r="P1932" s="8" t="e">
        <f>IF(#REF!=#REF!,IF(K1932="Stroke",IF(K1933="Stroke",IF(#REF!=#REF!,IF(Q1932=Q1933,IF((J1933-J1932)&lt;0,1000+J1933-J1932-O1932,J1933-J1932-O1932),""),""),""),""),"")</f>
        <v>#REF!</v>
      </c>
    </row>
    <row r="1933" spans="2:16" x14ac:dyDescent="0.25">
      <c r="B1933" s="4"/>
      <c r="P1933" s="8" t="e">
        <f>IF(#REF!=#REF!,IF(K1933="Stroke",IF(K1934="Stroke",IF(#REF!=#REF!,IF(Q1933=Q1934,IF((J1934-J1933)&lt;0,1000+J1934-J1933-O1933,J1934-J1933-O1933),""),""),""),""),"")</f>
        <v>#REF!</v>
      </c>
    </row>
    <row r="1934" spans="2:16" x14ac:dyDescent="0.25">
      <c r="B1934" s="4"/>
      <c r="P1934" s="8" t="e">
        <f>IF(#REF!=#REF!,IF(K1934="Stroke",IF(K1935="Stroke",IF(#REF!=#REF!,IF(Q1934=Q1935,IF((J1935-J1934)&lt;0,1000+J1935-J1934-O1934,J1935-J1934-O1934),""),""),""),""),"")</f>
        <v>#REF!</v>
      </c>
    </row>
    <row r="1935" spans="2:16" x14ac:dyDescent="0.25">
      <c r="B1935" s="4"/>
      <c r="P1935" s="8" t="e">
        <f>IF(#REF!=#REF!,IF(K1935="Stroke",IF(K1936="Stroke",IF(#REF!=#REF!,IF(Q1935=Q1936,IF((J1936-J1935)&lt;0,1000+J1936-J1935-O1935,J1936-J1935-O1935),""),""),""),""),"")</f>
        <v>#REF!</v>
      </c>
    </row>
    <row r="1936" spans="2:16" x14ac:dyDescent="0.25">
      <c r="B1936" s="4"/>
      <c r="P1936" s="8" t="e">
        <f>IF(#REF!=#REF!,IF(K1936="Stroke",IF(K1937="Stroke",IF(#REF!=#REF!,IF(Q1936=Q1937,IF((J1937-J1936)&lt;0,1000+J1937-J1936-O1936,J1937-J1936-O1936),""),""),""),""),"")</f>
        <v>#REF!</v>
      </c>
    </row>
    <row r="1937" spans="2:16" x14ac:dyDescent="0.25">
      <c r="B1937" s="4"/>
      <c r="P1937" s="8" t="e">
        <f>IF(#REF!=#REF!,IF(K1937="Stroke",IF(K1938="Stroke",IF(#REF!=#REF!,IF(Q1937=Q1938,IF((J1938-J1937)&lt;0,1000+J1938-J1937-O1937,J1938-J1937-O1937),""),""),""),""),"")</f>
        <v>#REF!</v>
      </c>
    </row>
    <row r="1938" spans="2:16" x14ac:dyDescent="0.25">
      <c r="B1938" s="4"/>
      <c r="P1938" s="8" t="e">
        <f>IF(#REF!=#REF!,IF(K1938="Stroke",IF(K1939="Stroke",IF(#REF!=#REF!,IF(Q1938=Q1939,IF((J1939-J1938)&lt;0,1000+J1939-J1938-O1938,J1939-J1938-O1938),""),""),""),""),"")</f>
        <v>#REF!</v>
      </c>
    </row>
    <row r="1939" spans="2:16" x14ac:dyDescent="0.25">
      <c r="B1939" s="4"/>
      <c r="P1939" s="8" t="e">
        <f>IF(#REF!=#REF!,IF(K1939="Stroke",IF(K1940="Stroke",IF(#REF!=#REF!,IF(Q1939=Q1940,IF((J1940-J1939)&lt;0,1000+J1940-J1939-O1939,J1940-J1939-O1939),""),""),""),""),"")</f>
        <v>#REF!</v>
      </c>
    </row>
    <row r="1940" spans="2:16" x14ac:dyDescent="0.25">
      <c r="B1940" s="4"/>
      <c r="P1940" s="8" t="e">
        <f>IF(#REF!=#REF!,IF(K1940="Stroke",IF(K1941="Stroke",IF(#REF!=#REF!,IF(Q1940=Q1941,IF((J1941-J1940)&lt;0,1000+J1941-J1940-O1940,J1941-J1940-O1940),""),""),""),""),"")</f>
        <v>#REF!</v>
      </c>
    </row>
    <row r="1941" spans="2:16" x14ac:dyDescent="0.25">
      <c r="B1941" s="4"/>
      <c r="P1941" s="8" t="e">
        <f>IF(#REF!=#REF!,IF(K1941="Stroke",IF(K1942="Stroke",IF(#REF!=#REF!,IF(Q1941=Q1942,IF((J1942-J1941)&lt;0,1000+J1942-J1941-O1941,J1942-J1941-O1941),""),""),""),""),"")</f>
        <v>#REF!</v>
      </c>
    </row>
    <row r="1942" spans="2:16" x14ac:dyDescent="0.25">
      <c r="B1942" s="4"/>
      <c r="P1942" s="8" t="e">
        <f>IF(#REF!=#REF!,IF(K1942="Stroke",IF(K1943="Stroke",IF(#REF!=#REF!,IF(Q1942=Q1943,IF((J1943-J1942)&lt;0,1000+J1943-J1942-O1942,J1943-J1942-O1942),""),""),""),""),"")</f>
        <v>#REF!</v>
      </c>
    </row>
    <row r="1943" spans="2:16" x14ac:dyDescent="0.25">
      <c r="B1943" s="4"/>
      <c r="P1943" s="8" t="e">
        <f>IF(#REF!=#REF!,IF(K1943="Stroke",IF(K1944="Stroke",IF(#REF!=#REF!,IF(Q1943=Q1944,IF((J1944-J1943)&lt;0,1000+J1944-J1943-O1943,J1944-J1943-O1943),""),""),""),""),"")</f>
        <v>#REF!</v>
      </c>
    </row>
    <row r="1944" spans="2:16" x14ac:dyDescent="0.25">
      <c r="B1944" s="4"/>
      <c r="P1944" s="8" t="e">
        <f>IF(#REF!=#REF!,IF(K1944="Stroke",IF(K1945="Stroke",IF(#REF!=#REF!,IF(Q1944=Q1945,IF((J1945-J1944)&lt;0,1000+J1945-J1944-O1944,J1945-J1944-O1944),""),""),""),""),"")</f>
        <v>#REF!</v>
      </c>
    </row>
    <row r="1945" spans="2:16" x14ac:dyDescent="0.25">
      <c r="B1945" s="4"/>
      <c r="P1945" s="8" t="e">
        <f>IF(#REF!=#REF!,IF(K1945="Stroke",IF(K1946="Stroke",IF(#REF!=#REF!,IF(Q1945=Q1946,IF((J1946-J1945)&lt;0,1000+J1946-J1945-O1945,J1946-J1945-O1945),""),""),""),""),"")</f>
        <v>#REF!</v>
      </c>
    </row>
    <row r="1946" spans="2:16" x14ac:dyDescent="0.25">
      <c r="B1946" s="4"/>
      <c r="P1946" s="8" t="e">
        <f>IF(#REF!=#REF!,IF(K1946="Stroke",IF(K1947="Stroke",IF(#REF!=#REF!,IF(Q1946=Q1947,IF((J1947-J1946)&lt;0,1000+J1947-J1946-O1946,J1947-J1946-O1946),""),""),""),""),"")</f>
        <v>#REF!</v>
      </c>
    </row>
    <row r="1947" spans="2:16" x14ac:dyDescent="0.25">
      <c r="B1947" s="4"/>
      <c r="P1947" s="8" t="e">
        <f>IF(#REF!=#REF!,IF(K1947="Stroke",IF(K1948="Stroke",IF(#REF!=#REF!,IF(Q1947=Q1948,IF((J1948-J1947)&lt;0,1000+J1948-J1947-O1947,J1948-J1947-O1947),""),""),""),""),"")</f>
        <v>#REF!</v>
      </c>
    </row>
    <row r="1948" spans="2:16" x14ac:dyDescent="0.25">
      <c r="B1948" s="4"/>
      <c r="P1948" s="8" t="e">
        <f>IF(#REF!=#REF!,IF(K1948="Stroke",IF(K1949="Stroke",IF(#REF!=#REF!,IF(Q1948=Q1949,IF((J1949-J1948)&lt;0,1000+J1949-J1948-O1948,J1949-J1948-O1948),""),""),""),""),"")</f>
        <v>#REF!</v>
      </c>
    </row>
    <row r="1949" spans="2:16" x14ac:dyDescent="0.25">
      <c r="B1949" s="4"/>
      <c r="P1949" s="8" t="e">
        <f>IF(#REF!=#REF!,IF(K1949="Stroke",IF(K1950="Stroke",IF(#REF!=#REF!,IF(Q1949=Q1950,IF((J1950-J1949)&lt;0,1000+J1950-J1949-O1949,J1950-J1949-O1949),""),""),""),""),"")</f>
        <v>#REF!</v>
      </c>
    </row>
    <row r="1950" spans="2:16" x14ac:dyDescent="0.25">
      <c r="B1950" s="4"/>
      <c r="P1950" s="8" t="e">
        <f>IF(#REF!=#REF!,IF(K1950="Stroke",IF(K1951="Stroke",IF(#REF!=#REF!,IF(Q1950=Q1951,IF((J1951-J1950)&lt;0,1000+J1951-J1950-O1950,J1951-J1950-O1950),""),""),""),""),"")</f>
        <v>#REF!</v>
      </c>
    </row>
    <row r="1951" spans="2:16" x14ac:dyDescent="0.25">
      <c r="B1951" s="4"/>
      <c r="P1951" s="8" t="e">
        <f>IF(#REF!=#REF!,IF(K1951="Stroke",IF(K1952="Stroke",IF(#REF!=#REF!,IF(Q1951=Q1952,IF((J1952-J1951)&lt;0,1000+J1952-J1951-O1951,J1952-J1951-O1951),""),""),""),""),"")</f>
        <v>#REF!</v>
      </c>
    </row>
    <row r="1952" spans="2:16" x14ac:dyDescent="0.25">
      <c r="B1952" s="4"/>
      <c r="P1952" s="8" t="e">
        <f>IF(#REF!=#REF!,IF(K1952="Stroke",IF(K1953="Stroke",IF(#REF!=#REF!,IF(Q1952=Q1953,IF((J1953-J1952)&lt;0,1000+J1953-J1952-O1952,J1953-J1952-O1952),""),""),""),""),"")</f>
        <v>#REF!</v>
      </c>
    </row>
    <row r="1953" spans="2:16" x14ac:dyDescent="0.25">
      <c r="B1953" s="4"/>
      <c r="P1953" s="8" t="e">
        <f>IF(#REF!=#REF!,IF(K1953="Stroke",IF(K1954="Stroke",IF(#REF!=#REF!,IF(Q1953=Q1954,IF((J1954-J1953)&lt;0,1000+J1954-J1953-O1953,J1954-J1953-O1953),""),""),""),""),"")</f>
        <v>#REF!</v>
      </c>
    </row>
    <row r="1954" spans="2:16" x14ac:dyDescent="0.25">
      <c r="B1954" s="4"/>
      <c r="P1954" s="8" t="e">
        <f>IF(#REF!=#REF!,IF(K1954="Stroke",IF(K1955="Stroke",IF(#REF!=#REF!,IF(Q1954=Q1955,IF((J1955-J1954)&lt;0,1000+J1955-J1954-O1954,J1955-J1954-O1954),""),""),""),""),"")</f>
        <v>#REF!</v>
      </c>
    </row>
    <row r="1955" spans="2:16" x14ac:dyDescent="0.25">
      <c r="B1955" s="4"/>
      <c r="P1955" s="8" t="e">
        <f>IF(#REF!=#REF!,IF(K1955="Stroke",IF(K1956="Stroke",IF(#REF!=#REF!,IF(Q1955=Q1956,IF((J1956-J1955)&lt;0,1000+J1956-J1955-O1955,J1956-J1955-O1955),""),""),""),""),"")</f>
        <v>#REF!</v>
      </c>
    </row>
    <row r="1956" spans="2:16" x14ac:dyDescent="0.25">
      <c r="B1956" s="4"/>
      <c r="P1956" s="8" t="e">
        <f>IF(#REF!=#REF!,IF(K1956="Stroke",IF(K1957="Stroke",IF(#REF!=#REF!,IF(Q1956=Q1957,IF((J1957-J1956)&lt;0,1000+J1957-J1956-O1956,J1957-J1956-O1956),""),""),""),""),"")</f>
        <v>#REF!</v>
      </c>
    </row>
    <row r="1957" spans="2:16" x14ac:dyDescent="0.25">
      <c r="B1957" s="4"/>
      <c r="P1957" s="8" t="e">
        <f>IF(#REF!=#REF!,IF(K1957="Stroke",IF(K1958="Stroke",IF(#REF!=#REF!,IF(Q1957=Q1958,IF((J1958-J1957)&lt;0,1000+J1958-J1957-O1957,J1958-J1957-O1957),""),""),""),""),"")</f>
        <v>#REF!</v>
      </c>
    </row>
    <row r="1958" spans="2:16" x14ac:dyDescent="0.25">
      <c r="B1958" s="4"/>
      <c r="P1958" s="8" t="e">
        <f>IF(#REF!=#REF!,IF(K1958="Stroke",IF(K1959="Stroke",IF(#REF!=#REF!,IF(Q1958=Q1959,IF((J1959-J1958)&lt;0,1000+J1959-J1958-O1958,J1959-J1958-O1958),""),""),""),""),"")</f>
        <v>#REF!</v>
      </c>
    </row>
    <row r="1959" spans="2:16" x14ac:dyDescent="0.25">
      <c r="B1959" s="4"/>
      <c r="P1959" s="8" t="e">
        <f>IF(#REF!=#REF!,IF(K1959="Stroke",IF(K1960="Stroke",IF(#REF!=#REF!,IF(Q1959=Q1960,IF((J1960-J1959)&lt;0,1000+J1960-J1959-O1959,J1960-J1959-O1959),""),""),""),""),"")</f>
        <v>#REF!</v>
      </c>
    </row>
    <row r="1960" spans="2:16" x14ac:dyDescent="0.25">
      <c r="B1960" s="4"/>
      <c r="P1960" s="8" t="e">
        <f>IF(#REF!=#REF!,IF(K1960="Stroke",IF(K1961="Stroke",IF(#REF!=#REF!,IF(Q1960=Q1961,IF((J1961-J1960)&lt;0,1000+J1961-J1960-O1960,J1961-J1960-O1960),""),""),""),""),"")</f>
        <v>#REF!</v>
      </c>
    </row>
    <row r="1961" spans="2:16" x14ac:dyDescent="0.25">
      <c r="B1961" s="4"/>
      <c r="P1961" s="8" t="e">
        <f>IF(#REF!=#REF!,IF(K1961="Stroke",IF(K1962="Stroke",IF(#REF!=#REF!,IF(Q1961=Q1962,IF((J1962-J1961)&lt;0,1000+J1962-J1961-O1961,J1962-J1961-O1961),""),""),""),""),"")</f>
        <v>#REF!</v>
      </c>
    </row>
    <row r="1962" spans="2:16" x14ac:dyDescent="0.25">
      <c r="B1962" s="4"/>
      <c r="P1962" s="8" t="e">
        <f>IF(#REF!=#REF!,IF(K1962="Stroke",IF(K1963="Stroke",IF(#REF!=#REF!,IF(Q1962=Q1963,IF((J1963-J1962)&lt;0,1000+J1963-J1962-O1962,J1963-J1962-O1962),""),""),""),""),"")</f>
        <v>#REF!</v>
      </c>
    </row>
    <row r="1963" spans="2:16" x14ac:dyDescent="0.25">
      <c r="B1963" s="4"/>
      <c r="P1963" s="8" t="e">
        <f>IF(#REF!=#REF!,IF(K1963="Stroke",IF(K1964="Stroke",IF(#REF!=#REF!,IF(Q1963=Q1964,IF((J1964-J1963)&lt;0,1000+J1964-J1963-O1963,J1964-J1963-O1963),""),""),""),""),"")</f>
        <v>#REF!</v>
      </c>
    </row>
    <row r="1964" spans="2:16" x14ac:dyDescent="0.25">
      <c r="B1964" s="4"/>
      <c r="P1964" s="8" t="e">
        <f>IF(#REF!=#REF!,IF(K1964="Stroke",IF(K1965="Stroke",IF(#REF!=#REF!,IF(Q1964=Q1965,IF((J1965-J1964)&lt;0,1000+J1965-J1964-O1964,J1965-J1964-O1964),""),""),""),""),"")</f>
        <v>#REF!</v>
      </c>
    </row>
    <row r="1965" spans="2:16" x14ac:dyDescent="0.25">
      <c r="B1965" s="4"/>
      <c r="P1965" s="8" t="e">
        <f>IF(#REF!=#REF!,IF(K1965="Stroke",IF(K1966="Stroke",IF(#REF!=#REF!,IF(Q1965=Q1966,IF((J1966-J1965)&lt;0,1000+J1966-J1965-O1965,J1966-J1965-O1965),""),""),""),""),"")</f>
        <v>#REF!</v>
      </c>
    </row>
    <row r="1966" spans="2:16" x14ac:dyDescent="0.25">
      <c r="B1966" s="4"/>
      <c r="P1966" s="8" t="e">
        <f>IF(#REF!=#REF!,IF(K1966="Stroke",IF(K1967="Stroke",IF(#REF!=#REF!,IF(Q1966=Q1967,IF((J1967-J1966)&lt;0,1000+J1967-J1966-O1966,J1967-J1966-O1966),""),""),""),""),"")</f>
        <v>#REF!</v>
      </c>
    </row>
    <row r="1967" spans="2:16" x14ac:dyDescent="0.25">
      <c r="B1967" s="4"/>
      <c r="P1967" s="8" t="e">
        <f>IF(#REF!=#REF!,IF(K1967="Stroke",IF(K1968="Stroke",IF(#REF!=#REF!,IF(Q1967=Q1968,IF((J1968-J1967)&lt;0,1000+J1968-J1967-O1967,J1968-J1967-O1967),""),""),""),""),"")</f>
        <v>#REF!</v>
      </c>
    </row>
    <row r="1968" spans="2:16" x14ac:dyDescent="0.25">
      <c r="B1968" s="4"/>
      <c r="P1968" s="8" t="e">
        <f>IF(#REF!=#REF!,IF(K1968="Stroke",IF(K1969="Stroke",IF(#REF!=#REF!,IF(Q1968=Q1969,IF((J1969-J1968)&lt;0,1000+J1969-J1968-O1968,J1969-J1968-O1968),""),""),""),""),"")</f>
        <v>#REF!</v>
      </c>
    </row>
    <row r="1969" spans="2:16" x14ac:dyDescent="0.25">
      <c r="B1969" s="4"/>
      <c r="P1969" s="8" t="e">
        <f>IF(#REF!=#REF!,IF(K1969="Stroke",IF(K1970="Stroke",IF(#REF!=#REF!,IF(Q1969=Q1970,IF((J1970-J1969)&lt;0,1000+J1970-J1969-O1969,J1970-J1969-O1969),""),""),""),""),"")</f>
        <v>#REF!</v>
      </c>
    </row>
    <row r="1970" spans="2:16" x14ac:dyDescent="0.25">
      <c r="B1970" s="4"/>
      <c r="P1970" s="8" t="e">
        <f>IF(#REF!=#REF!,IF(K1970="Stroke",IF(K1971="Stroke",IF(#REF!=#REF!,IF(Q1970=Q1971,IF((J1971-J1970)&lt;0,1000+J1971-J1970-O1970,J1971-J1970-O1970),""),""),""),""),"")</f>
        <v>#REF!</v>
      </c>
    </row>
    <row r="1971" spans="2:16" x14ac:dyDescent="0.25">
      <c r="B1971" s="4"/>
      <c r="P1971" s="8" t="e">
        <f>IF(#REF!=#REF!,IF(K1971="Stroke",IF(K1972="Stroke",IF(#REF!=#REF!,IF(Q1971=Q1972,IF((J1972-J1971)&lt;0,1000+J1972-J1971-O1971,J1972-J1971-O1971),""),""),""),""),"")</f>
        <v>#REF!</v>
      </c>
    </row>
    <row r="1972" spans="2:16" x14ac:dyDescent="0.25">
      <c r="B1972" s="4"/>
      <c r="P1972" s="8" t="e">
        <f>IF(#REF!=#REF!,IF(K1972="Stroke",IF(K1973="Stroke",IF(#REF!=#REF!,IF(Q1972=Q1973,IF((J1973-J1972)&lt;0,1000+J1973-J1972-O1972,J1973-J1972-O1972),""),""),""),""),"")</f>
        <v>#REF!</v>
      </c>
    </row>
    <row r="1973" spans="2:16" x14ac:dyDescent="0.25">
      <c r="B1973" s="4"/>
      <c r="P1973" s="8" t="e">
        <f>IF(#REF!=#REF!,IF(K1973="Stroke",IF(K1974="Stroke",IF(#REF!=#REF!,IF(Q1973=Q1974,IF((J1974-J1973)&lt;0,1000+J1974-J1973-O1973,J1974-J1973-O1973),""),""),""),""),"")</f>
        <v>#REF!</v>
      </c>
    </row>
    <row r="1974" spans="2:16" x14ac:dyDescent="0.25">
      <c r="B1974" s="4"/>
      <c r="P1974" s="8" t="e">
        <f>IF(#REF!=#REF!,IF(K1974="Stroke",IF(K1975="Stroke",IF(#REF!=#REF!,IF(Q1974=Q1975,IF((J1975-J1974)&lt;0,1000+J1975-J1974-O1974,J1975-J1974-O1974),""),""),""),""),"")</f>
        <v>#REF!</v>
      </c>
    </row>
    <row r="1975" spans="2:16" x14ac:dyDescent="0.25">
      <c r="B1975" s="4"/>
      <c r="P1975" s="8" t="e">
        <f>IF(#REF!=#REF!,IF(K1975="Stroke",IF(K1976="Stroke",IF(#REF!=#REF!,IF(Q1975=Q1976,IF((J1976-J1975)&lt;0,1000+J1976-J1975-O1975,J1976-J1975-O1975),""),""),""),""),"")</f>
        <v>#REF!</v>
      </c>
    </row>
    <row r="1976" spans="2:16" x14ac:dyDescent="0.25">
      <c r="B1976" s="4"/>
      <c r="P1976" s="8" t="e">
        <f>IF(#REF!=#REF!,IF(K1976="Stroke",IF(K1977="Stroke",IF(#REF!=#REF!,IF(Q1976=Q1977,IF((J1977-J1976)&lt;0,1000+J1977-J1976-O1976,J1977-J1976-O1976),""),""),""),""),"")</f>
        <v>#REF!</v>
      </c>
    </row>
    <row r="1977" spans="2:16" x14ac:dyDescent="0.25">
      <c r="B1977" s="4"/>
      <c r="P1977" s="8" t="e">
        <f>IF(#REF!=#REF!,IF(K1977="Stroke",IF(K1978="Stroke",IF(#REF!=#REF!,IF(Q1977=Q1978,IF((J1978-J1977)&lt;0,1000+J1978-J1977-O1977,J1978-J1977-O1977),""),""),""),""),"")</f>
        <v>#REF!</v>
      </c>
    </row>
    <row r="1978" spans="2:16" x14ac:dyDescent="0.25">
      <c r="B1978" s="4"/>
      <c r="P1978" s="8" t="e">
        <f>IF(#REF!=#REF!,IF(K1978="Stroke",IF(K1979="Stroke",IF(#REF!=#REF!,IF(Q1978=Q1979,IF((J1979-J1978)&lt;0,1000+J1979-J1978-O1978,J1979-J1978-O1978),""),""),""),""),"")</f>
        <v>#REF!</v>
      </c>
    </row>
  </sheetData>
  <sortState ref="A1:AH1978">
    <sortCondition ref="D1:D1978"/>
    <sortCondition ref="E1:E1978"/>
    <sortCondition ref="F1:F1978"/>
    <sortCondition ref="G1:G1978"/>
    <sortCondition ref="H1:H1978"/>
    <sortCondition ref="I1:I1978"/>
    <sortCondition ref="J1:J1978"/>
  </sortState>
  <hyperlinks>
    <hyperlink ref="Z575" r:id="rId1" xr:uid="{00000000-0004-0000-0000-000000000000}"/>
    <hyperlink ref="Z669" r:id="rId2" xr:uid="{00000000-0004-0000-0000-000001000000}"/>
    <hyperlink ref="Z731" r:id="rId3" xr:uid="{00000000-0004-0000-0000-000002000000}"/>
    <hyperlink ref="Z796" r:id="rId4" xr:uid="{00000000-0004-0000-0000-000003000000}"/>
  </hyperlinks>
  <pageMargins left="0.75" right="0.75" top="1" bottom="1" header="0.5" footer="0.5"/>
  <legacy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455"/>
  <sheetViews>
    <sheetView tabSelected="1" workbookViewId="0">
      <pane ySplit="1" topLeftCell="A1032" activePane="bottomLeft" state="frozen"/>
      <selection activeCell="D1" sqref="D1"/>
      <selection pane="bottomLeft" activeCell="AI73" sqref="AI73"/>
    </sheetView>
  </sheetViews>
  <sheetFormatPr defaultColWidth="11" defaultRowHeight="15.75" x14ac:dyDescent="0.25"/>
  <cols>
    <col min="1" max="1" width="10.875" customWidth="1"/>
    <col min="2" max="2" width="10" customWidth="1"/>
    <col min="3" max="3" width="14" customWidth="1"/>
    <col min="11" max="11" width="18.375" bestFit="1" customWidth="1"/>
    <col min="13" max="13" width="18.5" bestFit="1" customWidth="1"/>
    <col min="16" max="16" width="0" hidden="1" customWidth="1"/>
    <col min="17" max="17" width="10.875" hidden="1" customWidth="1"/>
    <col min="18" max="18" width="0" hidden="1" customWidth="1"/>
    <col min="19" max="19" width="12.875" hidden="1" customWidth="1"/>
    <col min="20" max="22" width="10.875" customWidth="1"/>
    <col min="23" max="23" width="10.875" hidden="1" customWidth="1"/>
    <col min="24" max="34" width="10.875" customWidth="1"/>
    <col min="35" max="35" width="97.875" bestFit="1" customWidth="1"/>
  </cols>
  <sheetData>
    <row r="1" spans="1:38" ht="78.75" x14ac:dyDescent="0.25">
      <c r="A1" s="79" t="s">
        <v>0</v>
      </c>
      <c r="B1" s="49" t="s">
        <v>1</v>
      </c>
      <c r="C1" s="63" t="s">
        <v>3</v>
      </c>
      <c r="D1" s="64" t="s">
        <v>4</v>
      </c>
      <c r="E1" s="64" t="s">
        <v>5</v>
      </c>
      <c r="F1" s="64" t="s">
        <v>6</v>
      </c>
      <c r="G1" s="64" t="s">
        <v>7</v>
      </c>
      <c r="H1" s="64" t="s">
        <v>8</v>
      </c>
      <c r="I1" s="64" t="s">
        <v>9</v>
      </c>
      <c r="J1" s="64" t="s">
        <v>10</v>
      </c>
      <c r="K1" s="64" t="s">
        <v>11</v>
      </c>
      <c r="L1" s="64" t="s">
        <v>171</v>
      </c>
      <c r="M1" s="64" t="s">
        <v>13</v>
      </c>
      <c r="N1" s="64" t="s">
        <v>14</v>
      </c>
      <c r="O1" s="64" t="s">
        <v>15</v>
      </c>
      <c r="P1" s="64" t="s">
        <v>241</v>
      </c>
      <c r="Q1" s="64" t="s">
        <v>242</v>
      </c>
      <c r="R1" s="64" t="s">
        <v>242</v>
      </c>
      <c r="S1" s="97" t="s">
        <v>223</v>
      </c>
      <c r="T1" s="78" t="s">
        <v>12</v>
      </c>
      <c r="U1" s="78" t="s">
        <v>16</v>
      </c>
      <c r="V1" s="78" t="s">
        <v>170</v>
      </c>
      <c r="W1" s="97" t="s">
        <v>223</v>
      </c>
      <c r="X1" s="79" t="s">
        <v>18</v>
      </c>
      <c r="Y1" s="79" t="s">
        <v>24</v>
      </c>
      <c r="Z1" s="79" t="s">
        <v>213</v>
      </c>
      <c r="AA1" s="79" t="s">
        <v>20</v>
      </c>
      <c r="AB1" s="79" t="s">
        <v>21</v>
      </c>
      <c r="AC1" s="79" t="s">
        <v>184</v>
      </c>
      <c r="AD1" s="79" t="s">
        <v>22</v>
      </c>
      <c r="AE1" s="79" t="s">
        <v>203</v>
      </c>
      <c r="AF1" s="79" t="s">
        <v>186</v>
      </c>
      <c r="AG1" s="79" t="s">
        <v>23</v>
      </c>
      <c r="AH1" s="49"/>
      <c r="AI1" s="50" t="s">
        <v>25</v>
      </c>
      <c r="AJ1" s="50"/>
      <c r="AK1" s="50"/>
      <c r="AL1" s="50"/>
    </row>
    <row r="2" spans="1:38" s="149" customFormat="1" ht="15" x14ac:dyDescent="0.25">
      <c r="A2" s="147">
        <v>1</v>
      </c>
      <c r="B2" s="147">
        <f t="shared" ref="B2:B80" si="0">I2+(H2*60)+(G2*3600)</f>
        <v>53914</v>
      </c>
      <c r="C2" s="148" t="str">
        <f t="shared" ref="C2:C80" si="1">CONCATENATE(D2,E2,F2)</f>
        <v>201725</v>
      </c>
      <c r="D2" s="148">
        <v>2017</v>
      </c>
      <c r="E2" s="148">
        <v>2</v>
      </c>
      <c r="F2" s="148">
        <v>5</v>
      </c>
      <c r="G2" s="148">
        <v>14</v>
      </c>
      <c r="H2" s="148">
        <v>58</v>
      </c>
      <c r="I2" s="148">
        <v>34</v>
      </c>
      <c r="J2" s="148">
        <v>70</v>
      </c>
      <c r="K2" s="148" t="s">
        <v>26</v>
      </c>
      <c r="L2" s="148">
        <v>1</v>
      </c>
      <c r="M2" s="148" t="s">
        <v>21</v>
      </c>
      <c r="N2" s="148" t="s">
        <v>27</v>
      </c>
      <c r="O2" s="148">
        <v>7</v>
      </c>
      <c r="P2" s="148">
        <f>IF(A2&lt;&gt;A1,(B2+J2*0.001),"")</f>
        <v>53914.07</v>
      </c>
      <c r="Q2" s="148" t="str">
        <f t="shared" ref="Q2:Q36" si="2">IF(A3&lt;&gt;A2,(B2+(J2*0.001)+(O2*0.001)),"")</f>
        <v/>
      </c>
      <c r="R2" s="148">
        <f t="shared" ref="R2:R38" si="3">IF(A2&lt;&gt;A1,LOOKUP(A2,A$2:A$1413,Q$2:Q$1413),"")</f>
        <v>53914.292000000001</v>
      </c>
      <c r="S2" s="148">
        <f>IF(AND(P2&lt;&gt;"",R2&lt;&gt;""),(R2-P2)/0.001,"")</f>
        <v>222.00000000157161</v>
      </c>
      <c r="T2" s="148">
        <f t="shared" ref="T2:T27" si="4">IF(A2=A3,IF(K2="Stroke",IF(K3="Stroke",IF((J3-J2)&lt;0,1000+J3-J2,J3-J2),IF(A4=A2,IF(K4="stroke",IF((J4-J2)&lt;0,1000+J4-J2,J4-J2),IF(A5=A2,IF(K5="stroke",IF((J5-J2)&lt;0,1000+J5-J2,J5-J2),IF(A6=A2,IF(K6="stroke",IF((J6-J2)&lt;0,1000+J6-J2,J6-J2),IF(A7=A2,IF(K7="stroke",IF((J7-J2)&lt;0,1000+J7-J2,J7-J2),IF(A8=A2,IF(K8="Stroke",IF((J8-J2)&lt;0,1000+J8-J2,J8-J2),IF(A9=A2,IF(K9="stroke",IF((J9-J2)&lt;0,1000+J9-J2,J4-J2),IF(A10=A2,IF(K10="stroke",IF((J10-J2)&lt;0,1000+J10-J2,J10-J2),IF(A11=A2,IF(K11="stroke",IF((J11-J2)&lt;0,1000+J11-J2,J11-J2),IF(A12=A2,IF(K12="stroke",IF((J12-J2)&lt;0,1000+J12-J2,J12-J2),""),"")),"")),"")),"")),"")),"")),"")),"")),"")),""),"")</f>
        <v>33</v>
      </c>
      <c r="U2" s="148">
        <f t="shared" ref="U2:U58" si="5">IF(A2=A3,IF(K2="Stroke",IF(K3="Stroke",IF(L3=L2,T2-O2,""),IF(A4=A2,IF(K4="stroke",IF(L4=L2,T2-O2,""),IF(A5=A2,IF(K5="stroke",IF(L5=L2,T2-O2,""),IF(A6=A2,IF(K6="stroke",IF(L6=L2,T2-O2,""),IF(A7=A2,IF(K7="stroke",IF(L7=L2,T2-O2,""),""),"")),"")),"")),"")),""),"")</f>
        <v>26</v>
      </c>
      <c r="V2" s="148" t="str">
        <f t="shared" ref="V2:V58" si="6">IF(A2=A3,IF(K2="SRS",IF(K3="SRS",IF((J3-J2)&lt;0,1000+J3-J2,J3-J2),IF(A4=A2,IF(K4="SRS",IF((J4-J2)&lt;0,1000+J4-J2,J4-J2),IF(A5=A2,IF(K5="SRS",IF((J5-J2)&lt;0,1000+J5-J2,J5-J2),IF(A6=A2,IF(K6="SRS",IF((J6-J2)&lt;0,1000+J6-J2,J6-J2),IF(A7=A2,IF(K7="SRS",IF((J7-J2)&lt;0,1000+J7-J2,J7-J2),""),"")),"")),"")),"")),""),"")</f>
        <v/>
      </c>
      <c r="W2" s="148">
        <f>IF(A2&lt;&gt;A1,B2,"")</f>
        <v>53914</v>
      </c>
      <c r="X2" s="148">
        <f t="shared" ref="X2:X38" si="7">IF(A2&lt;&gt;A1,COUNTIFS($K$2:$K$1413,$K$2,$A$2:$A$1413,A2),"")</f>
        <v>6</v>
      </c>
      <c r="Y2" s="147">
        <f t="shared" ref="Y2:Y38" si="8">IF(X2&lt;&gt;"",IF(X2=1,"",COUNTIFS($O$2:$O$1413,"&gt;40",$A$2:$A$1413,A2)),"")</f>
        <v>0</v>
      </c>
      <c r="Z2" s="147">
        <f>IF(AA2="","",COUNTIFS(AA2,0,AB2,0,AC2,"",AD2,0))</f>
        <v>0</v>
      </c>
      <c r="AA2" s="147">
        <f t="shared" ref="AA2:AA38" si="9">IF(X2&lt;&gt;"",COUNTIFS($M$2:$M$1413,"Positive",$K$2:$K$1413,"stroke",A$2:A$1413,A2),"")</f>
        <v>0</v>
      </c>
      <c r="AB2" s="147">
        <f t="shared" ref="AB2:AB38" si="10">IF(X2&lt;&gt;"",COUNTIFS($M$2:$M$1413,"Negative",$K$2:$K$1413,"stroke",A$2:A$1413,A2),"")</f>
        <v>6</v>
      </c>
      <c r="AC2" s="147" t="str">
        <f t="shared" ref="AC2:AC80" si="11">IF(A2&lt;&gt;A1,IF(A2=A3,IF(K3="stroke",IF(M2="positive",IF(M3="negative",SUM(AA2:AB2),""),""),""),""),"")</f>
        <v/>
      </c>
      <c r="AD2" s="147">
        <f t="shared" ref="AD2:AD38" si="12">IF(A2=A1,"",COUNTIFS(A:A,A2,K:K,"up"))</f>
        <v>0</v>
      </c>
      <c r="AE2" s="147" t="str">
        <f>IF(K2="up",C2,"")</f>
        <v/>
      </c>
      <c r="AF2" s="147" t="str">
        <f>IF(AD2="","",IF(AD2&gt;0,IF(AA2&gt;0,"yes",""),""))</f>
        <v/>
      </c>
      <c r="AG2" s="147">
        <f t="shared" ref="AG2:AG38" si="13">IF(A2=A1,"",COUNTIFS(A:A,A2,K:K,"SRS"))</f>
        <v>0</v>
      </c>
      <c r="AH2" s="147"/>
      <c r="AI2" s="148"/>
      <c r="AJ2" s="148"/>
      <c r="AK2" s="148"/>
      <c r="AL2" s="148"/>
    </row>
    <row r="3" spans="1:38" s="67" customFormat="1" x14ac:dyDescent="0.25">
      <c r="A3" s="65">
        <f>IF(B3=B2,A2,IF(B3=(B2+1),A2,(A2+1)))</f>
        <v>1</v>
      </c>
      <c r="B3" s="65">
        <f t="shared" si="0"/>
        <v>53914</v>
      </c>
      <c r="C3" s="66" t="str">
        <f t="shared" si="1"/>
        <v>201725</v>
      </c>
      <c r="D3" s="66">
        <v>2017</v>
      </c>
      <c r="E3" s="66">
        <v>2</v>
      </c>
      <c r="F3" s="66">
        <v>5</v>
      </c>
      <c r="G3" s="66">
        <v>14</v>
      </c>
      <c r="H3" s="66">
        <v>58</v>
      </c>
      <c r="I3" s="66">
        <v>34</v>
      </c>
      <c r="J3" s="66">
        <v>103</v>
      </c>
      <c r="K3" s="66" t="s">
        <v>26</v>
      </c>
      <c r="L3" s="66">
        <v>1</v>
      </c>
      <c r="M3" s="66" t="s">
        <v>21</v>
      </c>
      <c r="N3" s="66" t="s">
        <v>27</v>
      </c>
      <c r="O3" s="66">
        <v>6</v>
      </c>
      <c r="P3" s="66" t="str">
        <f t="shared" ref="P3:P81" si="14">IF(A3&lt;&gt;A2,(B3+J3*0.001),"")</f>
        <v/>
      </c>
      <c r="Q3" s="66" t="str">
        <f t="shared" si="2"/>
        <v/>
      </c>
      <c r="R3" s="66" t="str">
        <f t="shared" si="3"/>
        <v/>
      </c>
      <c r="S3" s="66" t="str">
        <f t="shared" ref="S3:S81" si="15">IF(AND(P3&lt;&gt;"",R3&lt;&gt;""),(R3-P3)/0.001,"")</f>
        <v/>
      </c>
      <c r="T3" s="66">
        <f t="shared" si="4"/>
        <v>18</v>
      </c>
      <c r="U3" s="66">
        <f t="shared" si="5"/>
        <v>12</v>
      </c>
      <c r="V3" s="66" t="str">
        <f t="shared" si="6"/>
        <v/>
      </c>
      <c r="W3" s="66" t="str">
        <f>IF(A3&lt;&gt;A2,B3,"")</f>
        <v/>
      </c>
      <c r="X3" s="66" t="str">
        <f t="shared" si="7"/>
        <v/>
      </c>
      <c r="Y3" s="65" t="str">
        <f t="shared" si="8"/>
        <v/>
      </c>
      <c r="Z3" s="65" t="str">
        <f t="shared" ref="Z3:Z81" si="16">IF(AA3="","",COUNTIFS(AA3,0,AB3,0,AC3,"",AD3,0))</f>
        <v/>
      </c>
      <c r="AA3" s="65" t="str">
        <f t="shared" si="9"/>
        <v/>
      </c>
      <c r="AB3" s="65" t="str">
        <f t="shared" si="10"/>
        <v/>
      </c>
      <c r="AC3" s="65" t="str">
        <f t="shared" si="11"/>
        <v/>
      </c>
      <c r="AD3" s="65" t="str">
        <f t="shared" si="12"/>
        <v/>
      </c>
      <c r="AE3" s="65" t="str">
        <f t="shared" ref="AE3:AE81" si="17">IF(K3="up",C3,"")</f>
        <v/>
      </c>
      <c r="AF3" s="65" t="str">
        <f t="shared" ref="AF3:AF81" si="18">IF(AD3="","",IF(AD3&gt;0,IF(AA3&gt;0,"yes",""),""))</f>
        <v/>
      </c>
      <c r="AG3" s="65" t="str">
        <f t="shared" si="13"/>
        <v/>
      </c>
      <c r="AH3" s="65"/>
      <c r="AI3" s="66"/>
      <c r="AJ3" s="66"/>
      <c r="AK3" s="66"/>
      <c r="AL3" s="66"/>
    </row>
    <row r="4" spans="1:38" s="67" customFormat="1" x14ac:dyDescent="0.25">
      <c r="A4" s="65">
        <f>IF(B4=B3,A3,IF(B4=(B3+1),A3,(A3+1)))</f>
        <v>1</v>
      </c>
      <c r="B4" s="65">
        <f t="shared" si="0"/>
        <v>53914</v>
      </c>
      <c r="C4" s="66" t="str">
        <f t="shared" si="1"/>
        <v>201725</v>
      </c>
      <c r="D4" s="66">
        <v>2017</v>
      </c>
      <c r="E4" s="66">
        <v>2</v>
      </c>
      <c r="F4" s="66">
        <v>5</v>
      </c>
      <c r="G4" s="66">
        <v>14</v>
      </c>
      <c r="H4" s="66">
        <v>58</v>
      </c>
      <c r="I4" s="66">
        <v>34</v>
      </c>
      <c r="J4" s="66">
        <v>121</v>
      </c>
      <c r="K4" s="66" t="s">
        <v>26</v>
      </c>
      <c r="L4" s="66">
        <v>1</v>
      </c>
      <c r="M4" s="66" t="s">
        <v>21</v>
      </c>
      <c r="N4" s="66" t="s">
        <v>27</v>
      </c>
      <c r="O4" s="66">
        <v>5</v>
      </c>
      <c r="P4" s="66" t="str">
        <f t="shared" si="14"/>
        <v/>
      </c>
      <c r="Q4" s="66" t="str">
        <f t="shared" si="2"/>
        <v/>
      </c>
      <c r="R4" s="66" t="str">
        <f t="shared" si="3"/>
        <v/>
      </c>
      <c r="S4" s="66" t="str">
        <f t="shared" si="15"/>
        <v/>
      </c>
      <c r="T4" s="66">
        <f t="shared" si="4"/>
        <v>87</v>
      </c>
      <c r="U4" s="66" t="str">
        <f t="shared" si="5"/>
        <v/>
      </c>
      <c r="V4" s="66" t="str">
        <f t="shared" si="6"/>
        <v/>
      </c>
      <c r="W4" s="66" t="str">
        <f>IF(A4&lt;&gt;A3,B4,"")</f>
        <v/>
      </c>
      <c r="X4" s="66" t="str">
        <f t="shared" si="7"/>
        <v/>
      </c>
      <c r="Y4" s="65" t="str">
        <f t="shared" si="8"/>
        <v/>
      </c>
      <c r="Z4" s="65" t="str">
        <f t="shared" si="16"/>
        <v/>
      </c>
      <c r="AA4" s="65" t="str">
        <f t="shared" si="9"/>
        <v/>
      </c>
      <c r="AB4" s="65" t="str">
        <f t="shared" si="10"/>
        <v/>
      </c>
      <c r="AC4" s="65" t="str">
        <f t="shared" si="11"/>
        <v/>
      </c>
      <c r="AD4" s="65" t="str">
        <f t="shared" si="12"/>
        <v/>
      </c>
      <c r="AE4" s="65" t="str">
        <f t="shared" si="17"/>
        <v/>
      </c>
      <c r="AF4" s="65" t="str">
        <f t="shared" si="18"/>
        <v/>
      </c>
      <c r="AG4" s="65" t="str">
        <f t="shared" si="13"/>
        <v/>
      </c>
      <c r="AH4" s="65"/>
      <c r="AI4" s="66"/>
      <c r="AJ4" s="66"/>
      <c r="AK4" s="66"/>
      <c r="AL4" s="66"/>
    </row>
    <row r="5" spans="1:38" s="67" customFormat="1" x14ac:dyDescent="0.25">
      <c r="A5" s="65">
        <f t="shared" ref="A5:A82" si="19">IF(B5=B4,A4,IF(B5=(B4+1),A4,(A4+1)))</f>
        <v>1</v>
      </c>
      <c r="B5" s="65">
        <f t="shared" si="0"/>
        <v>53914</v>
      </c>
      <c r="C5" s="66" t="str">
        <f t="shared" si="1"/>
        <v>201725</v>
      </c>
      <c r="D5" s="66">
        <v>2017</v>
      </c>
      <c r="E5" s="66">
        <v>2</v>
      </c>
      <c r="F5" s="66">
        <v>5</v>
      </c>
      <c r="G5" s="66">
        <v>14</v>
      </c>
      <c r="H5" s="66">
        <v>58</v>
      </c>
      <c r="I5" s="66">
        <v>34</v>
      </c>
      <c r="J5" s="66">
        <v>208</v>
      </c>
      <c r="K5" s="66" t="s">
        <v>26</v>
      </c>
      <c r="L5" s="66">
        <v>2</v>
      </c>
      <c r="M5" s="66" t="s">
        <v>21</v>
      </c>
      <c r="N5" s="66" t="s">
        <v>28</v>
      </c>
      <c r="O5" s="66"/>
      <c r="P5" s="66" t="str">
        <f t="shared" si="14"/>
        <v/>
      </c>
      <c r="Q5" s="66" t="str">
        <f t="shared" si="2"/>
        <v/>
      </c>
      <c r="R5" s="66" t="str">
        <f t="shared" si="3"/>
        <v/>
      </c>
      <c r="S5" s="66" t="str">
        <f t="shared" si="15"/>
        <v/>
      </c>
      <c r="T5" s="66">
        <f t="shared" si="4"/>
        <v>48</v>
      </c>
      <c r="U5" s="66">
        <f t="shared" si="5"/>
        <v>48</v>
      </c>
      <c r="V5" s="66" t="str">
        <f t="shared" si="6"/>
        <v/>
      </c>
      <c r="W5" s="66" t="str">
        <f>IF(A5&lt;&gt;A4,B5,"")</f>
        <v/>
      </c>
      <c r="X5" s="66" t="str">
        <f t="shared" si="7"/>
        <v/>
      </c>
      <c r="Y5" s="65" t="str">
        <f t="shared" si="8"/>
        <v/>
      </c>
      <c r="Z5" s="65" t="str">
        <f t="shared" si="16"/>
        <v/>
      </c>
      <c r="AA5" s="65" t="str">
        <f t="shared" si="9"/>
        <v/>
      </c>
      <c r="AB5" s="65" t="str">
        <f t="shared" si="10"/>
        <v/>
      </c>
      <c r="AC5" s="65" t="str">
        <f t="shared" si="11"/>
        <v/>
      </c>
      <c r="AD5" s="65" t="str">
        <f t="shared" si="12"/>
        <v/>
      </c>
      <c r="AE5" s="65" t="str">
        <f t="shared" si="17"/>
        <v/>
      </c>
      <c r="AF5" s="65" t="str">
        <f t="shared" si="18"/>
        <v/>
      </c>
      <c r="AG5" s="65" t="str">
        <f t="shared" si="13"/>
        <v/>
      </c>
      <c r="AH5" s="65"/>
      <c r="AI5" s="66"/>
      <c r="AJ5" s="66"/>
      <c r="AK5" s="66"/>
      <c r="AL5" s="66"/>
    </row>
    <row r="6" spans="1:38" s="67" customFormat="1" x14ac:dyDescent="0.25">
      <c r="A6" s="65">
        <f t="shared" si="19"/>
        <v>1</v>
      </c>
      <c r="B6" s="65">
        <f t="shared" si="0"/>
        <v>53914</v>
      </c>
      <c r="C6" s="66" t="str">
        <f t="shared" si="1"/>
        <v>201725</v>
      </c>
      <c r="D6" s="66">
        <v>2017</v>
      </c>
      <c r="E6" s="66">
        <v>2</v>
      </c>
      <c r="F6" s="66">
        <v>5</v>
      </c>
      <c r="G6" s="66">
        <v>14</v>
      </c>
      <c r="H6" s="66">
        <v>58</v>
      </c>
      <c r="I6" s="66">
        <v>34</v>
      </c>
      <c r="J6" s="66">
        <v>256</v>
      </c>
      <c r="K6" s="66" t="s">
        <v>26</v>
      </c>
      <c r="L6" s="66">
        <v>2</v>
      </c>
      <c r="M6" s="66" t="s">
        <v>21</v>
      </c>
      <c r="N6" s="66" t="s">
        <v>28</v>
      </c>
      <c r="O6" s="66"/>
      <c r="P6" s="66" t="str">
        <f t="shared" si="14"/>
        <v/>
      </c>
      <c r="Q6" s="66" t="str">
        <f t="shared" si="2"/>
        <v/>
      </c>
      <c r="R6" s="66" t="str">
        <f t="shared" si="3"/>
        <v/>
      </c>
      <c r="S6" s="66" t="str">
        <f t="shared" si="15"/>
        <v/>
      </c>
      <c r="T6" s="66">
        <f t="shared" si="4"/>
        <v>36</v>
      </c>
      <c r="U6" s="66">
        <f t="shared" si="5"/>
        <v>36</v>
      </c>
      <c r="V6" s="66" t="str">
        <f t="shared" si="6"/>
        <v/>
      </c>
      <c r="W6" s="66" t="str">
        <f>IF(A6&lt;&gt;A5,B6,"")</f>
        <v/>
      </c>
      <c r="X6" s="66" t="str">
        <f t="shared" si="7"/>
        <v/>
      </c>
      <c r="Y6" s="65" t="str">
        <f t="shared" si="8"/>
        <v/>
      </c>
      <c r="Z6" s="65" t="str">
        <f t="shared" si="16"/>
        <v/>
      </c>
      <c r="AA6" s="65" t="str">
        <f t="shared" si="9"/>
        <v/>
      </c>
      <c r="AB6" s="65" t="str">
        <f t="shared" si="10"/>
        <v/>
      </c>
      <c r="AC6" s="65" t="str">
        <f t="shared" si="11"/>
        <v/>
      </c>
      <c r="AD6" s="65" t="str">
        <f t="shared" si="12"/>
        <v/>
      </c>
      <c r="AE6" s="65" t="str">
        <f t="shared" si="17"/>
        <v/>
      </c>
      <c r="AF6" s="65" t="str">
        <f t="shared" si="18"/>
        <v/>
      </c>
      <c r="AG6" s="65" t="str">
        <f t="shared" si="13"/>
        <v/>
      </c>
      <c r="AH6" s="65"/>
      <c r="AI6" s="66"/>
      <c r="AJ6" s="66"/>
      <c r="AK6" s="66"/>
      <c r="AL6" s="66"/>
    </row>
    <row r="7" spans="1:38" s="67" customFormat="1" x14ac:dyDescent="0.25">
      <c r="A7" s="65">
        <f t="shared" si="19"/>
        <v>1</v>
      </c>
      <c r="B7" s="65">
        <f t="shared" si="0"/>
        <v>53914</v>
      </c>
      <c r="C7" s="66" t="str">
        <f t="shared" si="1"/>
        <v>201725</v>
      </c>
      <c r="D7" s="66">
        <v>2017</v>
      </c>
      <c r="E7" s="66">
        <v>2</v>
      </c>
      <c r="F7" s="66">
        <v>5</v>
      </c>
      <c r="G7" s="66">
        <v>14</v>
      </c>
      <c r="H7" s="66">
        <v>58</v>
      </c>
      <c r="I7" s="66">
        <v>34</v>
      </c>
      <c r="J7" s="66">
        <v>292</v>
      </c>
      <c r="K7" s="66" t="s">
        <v>26</v>
      </c>
      <c r="L7" s="66">
        <v>2</v>
      </c>
      <c r="M7" s="66" t="s">
        <v>21</v>
      </c>
      <c r="N7" s="66" t="s">
        <v>28</v>
      </c>
      <c r="O7" s="66"/>
      <c r="P7" s="66" t="str">
        <f t="shared" si="14"/>
        <v/>
      </c>
      <c r="Q7" s="66">
        <f t="shared" si="2"/>
        <v>53914.292000000001</v>
      </c>
      <c r="R7" s="66" t="str">
        <f t="shared" si="3"/>
        <v/>
      </c>
      <c r="S7" s="66" t="str">
        <f t="shared" si="15"/>
        <v/>
      </c>
      <c r="T7" s="66" t="str">
        <f t="shared" si="4"/>
        <v/>
      </c>
      <c r="U7" s="66" t="str">
        <f t="shared" si="5"/>
        <v/>
      </c>
      <c r="V7" s="66" t="str">
        <f t="shared" si="6"/>
        <v/>
      </c>
      <c r="W7" s="66">
        <f>IF(A8&lt;&gt;A7,(B7+(J7*0.01)),"")</f>
        <v>53916.92</v>
      </c>
      <c r="X7" s="66" t="str">
        <f t="shared" si="7"/>
        <v/>
      </c>
      <c r="Y7" s="65" t="str">
        <f t="shared" si="8"/>
        <v/>
      </c>
      <c r="Z7" s="65" t="str">
        <f t="shared" si="16"/>
        <v/>
      </c>
      <c r="AA7" s="65" t="str">
        <f t="shared" si="9"/>
        <v/>
      </c>
      <c r="AB7" s="65" t="str">
        <f t="shared" si="10"/>
        <v/>
      </c>
      <c r="AC7" s="65" t="str">
        <f t="shared" si="11"/>
        <v/>
      </c>
      <c r="AD7" s="65" t="str">
        <f t="shared" si="12"/>
        <v/>
      </c>
      <c r="AE7" s="65" t="str">
        <f t="shared" si="17"/>
        <v/>
      </c>
      <c r="AF7" s="65" t="str">
        <f t="shared" si="18"/>
        <v/>
      </c>
      <c r="AG7" s="65" t="str">
        <f t="shared" si="13"/>
        <v/>
      </c>
      <c r="AH7" s="65"/>
      <c r="AI7" s="66"/>
      <c r="AJ7" s="66"/>
      <c r="AK7" s="66"/>
      <c r="AL7" s="66"/>
    </row>
    <row r="8" spans="1:38" s="149" customFormat="1" ht="15" x14ac:dyDescent="0.25">
      <c r="A8" s="147">
        <f t="shared" si="19"/>
        <v>2</v>
      </c>
      <c r="B8" s="147">
        <f t="shared" si="0"/>
        <v>53945</v>
      </c>
      <c r="C8" s="148" t="str">
        <f t="shared" si="1"/>
        <v>201725</v>
      </c>
      <c r="D8" s="148">
        <v>2017</v>
      </c>
      <c r="E8" s="148">
        <v>2</v>
      </c>
      <c r="F8" s="148">
        <v>5</v>
      </c>
      <c r="G8" s="148">
        <v>14</v>
      </c>
      <c r="H8" s="148">
        <v>59</v>
      </c>
      <c r="I8" s="148">
        <v>5</v>
      </c>
      <c r="J8" s="148">
        <v>32</v>
      </c>
      <c r="K8" s="148" t="s">
        <v>26</v>
      </c>
      <c r="L8" s="148">
        <v>1</v>
      </c>
      <c r="M8" s="148" t="s">
        <v>21</v>
      </c>
      <c r="N8" s="148" t="s">
        <v>27</v>
      </c>
      <c r="O8" s="148">
        <v>8</v>
      </c>
      <c r="P8" s="148">
        <f t="shared" si="14"/>
        <v>53945.031999999999</v>
      </c>
      <c r="Q8" s="148">
        <f t="shared" si="2"/>
        <v>53945.04</v>
      </c>
      <c r="R8" s="148">
        <f t="shared" si="3"/>
        <v>53945.04</v>
      </c>
      <c r="S8" s="148">
        <f t="shared" si="15"/>
        <v>8.0000000016298145</v>
      </c>
      <c r="T8" s="148" t="str">
        <f t="shared" si="4"/>
        <v/>
      </c>
      <c r="U8" s="148" t="str">
        <f t="shared" si="5"/>
        <v/>
      </c>
      <c r="V8" s="148" t="str">
        <f t="shared" si="6"/>
        <v/>
      </c>
      <c r="W8" s="148">
        <f t="shared" ref="W8:W37" si="20">IF(A8&lt;&gt;A7,B8,"")</f>
        <v>53945</v>
      </c>
      <c r="X8" s="148">
        <f t="shared" si="7"/>
        <v>1</v>
      </c>
      <c r="Y8" s="147" t="str">
        <f t="shared" si="8"/>
        <v/>
      </c>
      <c r="Z8" s="147">
        <f t="shared" si="16"/>
        <v>0</v>
      </c>
      <c r="AA8" s="147">
        <f t="shared" si="9"/>
        <v>0</v>
      </c>
      <c r="AB8" s="147">
        <f t="shared" si="10"/>
        <v>1</v>
      </c>
      <c r="AC8" s="147" t="str">
        <f t="shared" si="11"/>
        <v/>
      </c>
      <c r="AD8" s="147">
        <f t="shared" si="12"/>
        <v>0</v>
      </c>
      <c r="AE8" s="147" t="str">
        <f t="shared" si="17"/>
        <v/>
      </c>
      <c r="AF8" s="147" t="str">
        <f t="shared" si="18"/>
        <v/>
      </c>
      <c r="AG8" s="147">
        <f t="shared" si="13"/>
        <v>0</v>
      </c>
      <c r="AH8" s="147"/>
      <c r="AI8" s="148"/>
      <c r="AJ8" s="148"/>
      <c r="AK8" s="148"/>
      <c r="AL8" s="148"/>
    </row>
    <row r="9" spans="1:38" s="132" customFormat="1" thickBot="1" x14ac:dyDescent="0.3">
      <c r="A9" s="130">
        <f t="shared" si="19"/>
        <v>3</v>
      </c>
      <c r="B9" s="130">
        <f t="shared" si="0"/>
        <v>59343</v>
      </c>
      <c r="C9" s="131" t="str">
        <f t="shared" si="1"/>
        <v>2017210</v>
      </c>
      <c r="D9" s="131">
        <v>2017</v>
      </c>
      <c r="E9" s="131">
        <v>2</v>
      </c>
      <c r="F9" s="131">
        <v>10</v>
      </c>
      <c r="G9" s="131">
        <v>16</v>
      </c>
      <c r="H9" s="131">
        <v>29</v>
      </c>
      <c r="I9" s="131">
        <v>3</v>
      </c>
      <c r="J9" s="131">
        <v>907</v>
      </c>
      <c r="K9" s="131" t="s">
        <v>26</v>
      </c>
      <c r="L9" s="131">
        <v>1</v>
      </c>
      <c r="M9" s="131" t="s">
        <v>21</v>
      </c>
      <c r="N9" s="131" t="s">
        <v>27</v>
      </c>
      <c r="O9" s="131">
        <v>10</v>
      </c>
      <c r="P9" s="131">
        <f t="shared" si="14"/>
        <v>59343.906999999999</v>
      </c>
      <c r="Q9" s="131">
        <f t="shared" si="2"/>
        <v>59343.917000000001</v>
      </c>
      <c r="R9" s="131">
        <f t="shared" si="3"/>
        <v>59343.917000000001</v>
      </c>
      <c r="S9" s="131">
        <f t="shared" si="15"/>
        <v>10.000000002037268</v>
      </c>
      <c r="T9" s="131" t="str">
        <f t="shared" si="4"/>
        <v/>
      </c>
      <c r="U9" s="131" t="str">
        <f t="shared" si="5"/>
        <v/>
      </c>
      <c r="V9" s="131" t="str">
        <f t="shared" si="6"/>
        <v/>
      </c>
      <c r="W9" s="131">
        <f t="shared" si="20"/>
        <v>59343</v>
      </c>
      <c r="X9" s="131">
        <f t="shared" si="7"/>
        <v>1</v>
      </c>
      <c r="Y9" s="130" t="str">
        <f t="shared" si="8"/>
        <v/>
      </c>
      <c r="Z9" s="130">
        <f t="shared" si="16"/>
        <v>0</v>
      </c>
      <c r="AA9" s="130">
        <f t="shared" si="9"/>
        <v>0</v>
      </c>
      <c r="AB9" s="130">
        <f t="shared" si="10"/>
        <v>1</v>
      </c>
      <c r="AC9" s="130" t="str">
        <f t="shared" si="11"/>
        <v/>
      </c>
      <c r="AD9" s="130">
        <f t="shared" si="12"/>
        <v>0</v>
      </c>
      <c r="AE9" s="130" t="str">
        <f t="shared" si="17"/>
        <v/>
      </c>
      <c r="AF9" s="130" t="str">
        <f t="shared" si="18"/>
        <v/>
      </c>
      <c r="AG9" s="130">
        <f t="shared" si="13"/>
        <v>0</v>
      </c>
      <c r="AH9" s="130"/>
      <c r="AI9" s="131"/>
      <c r="AJ9" s="131"/>
      <c r="AK9" s="131"/>
      <c r="AL9" s="131"/>
    </row>
    <row r="10" spans="1:38" s="124" customFormat="1" ht="16.5" thickTop="1" thickBot="1" x14ac:dyDescent="0.3">
      <c r="A10" s="122">
        <f t="shared" si="19"/>
        <v>4</v>
      </c>
      <c r="B10" s="122">
        <f t="shared" si="0"/>
        <v>59637</v>
      </c>
      <c r="C10" s="123" t="str">
        <f t="shared" si="1"/>
        <v>2017210</v>
      </c>
      <c r="D10" s="123">
        <v>2017</v>
      </c>
      <c r="E10" s="123">
        <v>2</v>
      </c>
      <c r="F10" s="123">
        <v>10</v>
      </c>
      <c r="G10" s="123">
        <v>16</v>
      </c>
      <c r="H10" s="123">
        <v>33</v>
      </c>
      <c r="I10" s="123">
        <v>57</v>
      </c>
      <c r="J10" s="123">
        <v>544</v>
      </c>
      <c r="K10" s="123" t="s">
        <v>26</v>
      </c>
      <c r="L10" s="123">
        <v>1</v>
      </c>
      <c r="M10" s="123" t="s">
        <v>21</v>
      </c>
      <c r="N10" s="123" t="s">
        <v>27</v>
      </c>
      <c r="O10" s="123">
        <v>5</v>
      </c>
      <c r="P10" s="123">
        <f t="shared" si="14"/>
        <v>59637.544000000002</v>
      </c>
      <c r="Q10" s="123">
        <f t="shared" si="2"/>
        <v>59637.548999999999</v>
      </c>
      <c r="R10" s="123">
        <f t="shared" si="3"/>
        <v>59637.548999999999</v>
      </c>
      <c r="S10" s="123">
        <f t="shared" si="15"/>
        <v>4.9999999973806553</v>
      </c>
      <c r="T10" s="123" t="str">
        <f t="shared" si="4"/>
        <v/>
      </c>
      <c r="U10" s="123" t="str">
        <f t="shared" si="5"/>
        <v/>
      </c>
      <c r="V10" s="123" t="str">
        <f t="shared" si="6"/>
        <v/>
      </c>
      <c r="W10" s="123">
        <f t="shared" si="20"/>
        <v>59637</v>
      </c>
      <c r="X10" s="123">
        <f t="shared" si="7"/>
        <v>1</v>
      </c>
      <c r="Y10" s="122" t="str">
        <f t="shared" si="8"/>
        <v/>
      </c>
      <c r="Z10" s="122">
        <f t="shared" si="16"/>
        <v>0</v>
      </c>
      <c r="AA10" s="122">
        <f t="shared" si="9"/>
        <v>0</v>
      </c>
      <c r="AB10" s="122">
        <f t="shared" si="10"/>
        <v>1</v>
      </c>
      <c r="AC10" s="122" t="str">
        <f t="shared" si="11"/>
        <v/>
      </c>
      <c r="AD10" s="122">
        <f t="shared" si="12"/>
        <v>0</v>
      </c>
      <c r="AE10" s="122" t="str">
        <f t="shared" si="17"/>
        <v/>
      </c>
      <c r="AF10" s="122" t="str">
        <f t="shared" si="18"/>
        <v/>
      </c>
      <c r="AG10" s="122">
        <f t="shared" si="13"/>
        <v>0</v>
      </c>
      <c r="AH10" s="122"/>
      <c r="AI10" s="123"/>
      <c r="AJ10" s="123"/>
      <c r="AK10" s="123"/>
      <c r="AL10" s="123"/>
    </row>
    <row r="11" spans="1:38" s="132" customFormat="1" thickTop="1" x14ac:dyDescent="0.25">
      <c r="A11" s="130">
        <f t="shared" si="19"/>
        <v>5</v>
      </c>
      <c r="B11" s="130">
        <f t="shared" si="0"/>
        <v>59753</v>
      </c>
      <c r="C11" s="131" t="str">
        <f t="shared" si="1"/>
        <v>2017210</v>
      </c>
      <c r="D11" s="131">
        <v>2017</v>
      </c>
      <c r="E11" s="131">
        <v>2</v>
      </c>
      <c r="F11" s="131">
        <v>10</v>
      </c>
      <c r="G11" s="131">
        <v>16</v>
      </c>
      <c r="H11" s="131">
        <v>35</v>
      </c>
      <c r="I11" s="131">
        <v>53</v>
      </c>
      <c r="J11" s="131">
        <v>661</v>
      </c>
      <c r="K11" s="131" t="s">
        <v>26</v>
      </c>
      <c r="L11" s="131">
        <v>1</v>
      </c>
      <c r="M11" s="131" t="s">
        <v>21</v>
      </c>
      <c r="N11" s="131" t="s">
        <v>27</v>
      </c>
      <c r="O11" s="131">
        <v>4</v>
      </c>
      <c r="P11" s="131">
        <f t="shared" si="14"/>
        <v>59753.661</v>
      </c>
      <c r="Q11" s="131" t="str">
        <f t="shared" si="2"/>
        <v/>
      </c>
      <c r="R11" s="131">
        <f t="shared" si="3"/>
        <v>59754.726000000002</v>
      </c>
      <c r="S11" s="131">
        <f t="shared" si="15"/>
        <v>1065.0000000023283</v>
      </c>
      <c r="T11" s="131">
        <f t="shared" si="4"/>
        <v>95</v>
      </c>
      <c r="U11" s="131" t="str">
        <f t="shared" si="5"/>
        <v/>
      </c>
      <c r="V11" s="131" t="str">
        <f t="shared" si="6"/>
        <v/>
      </c>
      <c r="W11" s="131">
        <f t="shared" si="20"/>
        <v>59753</v>
      </c>
      <c r="X11" s="131">
        <f t="shared" si="7"/>
        <v>24</v>
      </c>
      <c r="Y11" s="130">
        <f t="shared" si="8"/>
        <v>2</v>
      </c>
      <c r="Z11" s="130">
        <f t="shared" si="16"/>
        <v>0</v>
      </c>
      <c r="AA11" s="130">
        <f t="shared" si="9"/>
        <v>0</v>
      </c>
      <c r="AB11" s="130">
        <f t="shared" si="10"/>
        <v>24</v>
      </c>
      <c r="AC11" s="130" t="str">
        <f t="shared" si="11"/>
        <v/>
      </c>
      <c r="AD11" s="130">
        <f t="shared" si="12"/>
        <v>0</v>
      </c>
      <c r="AE11" s="130" t="str">
        <f t="shared" si="17"/>
        <v/>
      </c>
      <c r="AF11" s="130" t="str">
        <f t="shared" si="18"/>
        <v/>
      </c>
      <c r="AG11" s="130">
        <f t="shared" si="13"/>
        <v>0</v>
      </c>
      <c r="AH11" s="130"/>
      <c r="AI11" s="131"/>
      <c r="AJ11" s="131"/>
      <c r="AK11" s="131"/>
      <c r="AL11" s="131"/>
    </row>
    <row r="12" spans="1:38" s="132" customFormat="1" ht="15" x14ac:dyDescent="0.25">
      <c r="A12" s="130">
        <f t="shared" si="19"/>
        <v>5</v>
      </c>
      <c r="B12" s="130">
        <f t="shared" si="0"/>
        <v>59753</v>
      </c>
      <c r="C12" s="131" t="str">
        <f t="shared" si="1"/>
        <v>2017210</v>
      </c>
      <c r="D12" s="131">
        <v>2017</v>
      </c>
      <c r="E12" s="131">
        <v>2</v>
      </c>
      <c r="F12" s="131">
        <v>10</v>
      </c>
      <c r="G12" s="131">
        <v>16</v>
      </c>
      <c r="H12" s="131">
        <v>35</v>
      </c>
      <c r="I12" s="131">
        <v>53</v>
      </c>
      <c r="J12" s="131">
        <v>756</v>
      </c>
      <c r="K12" s="131" t="s">
        <v>26</v>
      </c>
      <c r="L12" s="131">
        <v>2</v>
      </c>
      <c r="M12" s="131" t="s">
        <v>21</v>
      </c>
      <c r="N12" s="131" t="s">
        <v>27</v>
      </c>
      <c r="O12" s="131">
        <v>7</v>
      </c>
      <c r="P12" s="131" t="str">
        <f t="shared" si="14"/>
        <v/>
      </c>
      <c r="Q12" s="131" t="str">
        <f t="shared" si="2"/>
        <v/>
      </c>
      <c r="R12" s="131" t="str">
        <f t="shared" si="3"/>
        <v/>
      </c>
      <c r="S12" s="131" t="str">
        <f t="shared" si="15"/>
        <v/>
      </c>
      <c r="T12" s="131">
        <f t="shared" si="4"/>
        <v>47</v>
      </c>
      <c r="U12" s="131">
        <f t="shared" si="5"/>
        <v>40</v>
      </c>
      <c r="V12" s="131" t="str">
        <f t="shared" si="6"/>
        <v/>
      </c>
      <c r="W12" s="131" t="str">
        <f t="shared" si="20"/>
        <v/>
      </c>
      <c r="X12" s="131" t="str">
        <f t="shared" si="7"/>
        <v/>
      </c>
      <c r="Y12" s="130" t="str">
        <f t="shared" si="8"/>
        <v/>
      </c>
      <c r="Z12" s="130" t="str">
        <f t="shared" si="16"/>
        <v/>
      </c>
      <c r="AA12" s="130" t="str">
        <f t="shared" si="9"/>
        <v/>
      </c>
      <c r="AB12" s="130" t="str">
        <f t="shared" si="10"/>
        <v/>
      </c>
      <c r="AC12" s="130" t="str">
        <f t="shared" si="11"/>
        <v/>
      </c>
      <c r="AD12" s="130" t="str">
        <f t="shared" si="12"/>
        <v/>
      </c>
      <c r="AE12" s="130" t="str">
        <f t="shared" si="17"/>
        <v/>
      </c>
      <c r="AF12" s="130" t="str">
        <f t="shared" si="18"/>
        <v/>
      </c>
      <c r="AG12" s="130" t="str">
        <f t="shared" si="13"/>
        <v/>
      </c>
      <c r="AH12" s="130"/>
      <c r="AI12" s="131"/>
      <c r="AJ12" s="131"/>
      <c r="AK12" s="131"/>
      <c r="AL12" s="131"/>
    </row>
    <row r="13" spans="1:38" s="67" customFormat="1" x14ac:dyDescent="0.25">
      <c r="A13" s="65">
        <f t="shared" si="19"/>
        <v>5</v>
      </c>
      <c r="B13" s="65">
        <f t="shared" si="0"/>
        <v>59753</v>
      </c>
      <c r="C13" s="66" t="str">
        <f t="shared" si="1"/>
        <v>2017210</v>
      </c>
      <c r="D13" s="66">
        <v>2017</v>
      </c>
      <c r="E13" s="66">
        <v>2</v>
      </c>
      <c r="F13" s="66">
        <v>10</v>
      </c>
      <c r="G13" s="66">
        <v>16</v>
      </c>
      <c r="H13" s="66">
        <v>35</v>
      </c>
      <c r="I13" s="66">
        <v>53</v>
      </c>
      <c r="J13" s="66">
        <v>803</v>
      </c>
      <c r="K13" s="66" t="s">
        <v>26</v>
      </c>
      <c r="L13" s="66">
        <v>2</v>
      </c>
      <c r="M13" s="66" t="s">
        <v>21</v>
      </c>
      <c r="N13" s="66" t="s">
        <v>27</v>
      </c>
      <c r="O13" s="66">
        <v>3</v>
      </c>
      <c r="P13" s="66" t="str">
        <f t="shared" si="14"/>
        <v/>
      </c>
      <c r="Q13" s="66" t="str">
        <f t="shared" si="2"/>
        <v/>
      </c>
      <c r="R13" s="66" t="str">
        <f t="shared" si="3"/>
        <v/>
      </c>
      <c r="S13" s="66" t="str">
        <f t="shared" si="15"/>
        <v/>
      </c>
      <c r="T13" s="66">
        <f t="shared" si="4"/>
        <v>26</v>
      </c>
      <c r="U13" s="66">
        <f t="shared" si="5"/>
        <v>23</v>
      </c>
      <c r="V13" s="66" t="str">
        <f t="shared" si="6"/>
        <v/>
      </c>
      <c r="W13" s="66" t="str">
        <f t="shared" si="20"/>
        <v/>
      </c>
      <c r="X13" s="66" t="str">
        <f t="shared" si="7"/>
        <v/>
      </c>
      <c r="Y13" s="65" t="str">
        <f t="shared" si="8"/>
        <v/>
      </c>
      <c r="Z13" s="65" t="str">
        <f t="shared" si="16"/>
        <v/>
      </c>
      <c r="AA13" s="65" t="str">
        <f t="shared" si="9"/>
        <v/>
      </c>
      <c r="AB13" s="65" t="str">
        <f t="shared" si="10"/>
        <v/>
      </c>
      <c r="AC13" s="65" t="str">
        <f t="shared" si="11"/>
        <v/>
      </c>
      <c r="AD13" s="65" t="str">
        <f t="shared" si="12"/>
        <v/>
      </c>
      <c r="AE13" s="65" t="str">
        <f t="shared" si="17"/>
        <v/>
      </c>
      <c r="AF13" s="65" t="str">
        <f t="shared" si="18"/>
        <v/>
      </c>
      <c r="AG13" s="65" t="str">
        <f t="shared" si="13"/>
        <v/>
      </c>
      <c r="AH13" s="65"/>
      <c r="AI13" s="66"/>
      <c r="AJ13" s="66"/>
      <c r="AK13" s="66"/>
      <c r="AL13" s="66"/>
    </row>
    <row r="14" spans="1:38" s="67" customFormat="1" x14ac:dyDescent="0.25">
      <c r="A14" s="65">
        <f t="shared" si="19"/>
        <v>5</v>
      </c>
      <c r="B14" s="65">
        <f t="shared" si="0"/>
        <v>59753</v>
      </c>
      <c r="C14" s="66" t="str">
        <f t="shared" si="1"/>
        <v>2017210</v>
      </c>
      <c r="D14" s="66">
        <v>2017</v>
      </c>
      <c r="E14" s="66">
        <v>2</v>
      </c>
      <c r="F14" s="66">
        <v>10</v>
      </c>
      <c r="G14" s="66">
        <v>16</v>
      </c>
      <c r="H14" s="66">
        <v>35</v>
      </c>
      <c r="I14" s="66">
        <v>53</v>
      </c>
      <c r="J14" s="66">
        <v>829</v>
      </c>
      <c r="K14" s="66" t="s">
        <v>26</v>
      </c>
      <c r="L14" s="66">
        <v>2</v>
      </c>
      <c r="M14" s="66" t="s">
        <v>21</v>
      </c>
      <c r="N14" s="66" t="s">
        <v>27</v>
      </c>
      <c r="O14" s="66">
        <v>4</v>
      </c>
      <c r="P14" s="66" t="str">
        <f t="shared" si="14"/>
        <v/>
      </c>
      <c r="Q14" s="66" t="str">
        <f t="shared" si="2"/>
        <v/>
      </c>
      <c r="R14" s="66" t="str">
        <f t="shared" si="3"/>
        <v/>
      </c>
      <c r="S14" s="66" t="str">
        <f t="shared" si="15"/>
        <v/>
      </c>
      <c r="T14" s="66">
        <f t="shared" si="4"/>
        <v>34</v>
      </c>
      <c r="U14" s="66">
        <f t="shared" si="5"/>
        <v>30</v>
      </c>
      <c r="V14" s="66" t="str">
        <f t="shared" si="6"/>
        <v/>
      </c>
      <c r="W14" s="66" t="str">
        <f t="shared" si="20"/>
        <v/>
      </c>
      <c r="X14" s="66" t="str">
        <f t="shared" si="7"/>
        <v/>
      </c>
      <c r="Y14" s="65" t="str">
        <f t="shared" si="8"/>
        <v/>
      </c>
      <c r="Z14" s="65" t="str">
        <f t="shared" si="16"/>
        <v/>
      </c>
      <c r="AA14" s="65" t="str">
        <f t="shared" si="9"/>
        <v/>
      </c>
      <c r="AB14" s="65" t="str">
        <f t="shared" si="10"/>
        <v/>
      </c>
      <c r="AC14" s="65" t="str">
        <f t="shared" si="11"/>
        <v/>
      </c>
      <c r="AD14" s="65" t="str">
        <f t="shared" si="12"/>
        <v/>
      </c>
      <c r="AE14" s="65" t="str">
        <f t="shared" si="17"/>
        <v/>
      </c>
      <c r="AF14" s="65" t="str">
        <f t="shared" si="18"/>
        <v/>
      </c>
      <c r="AG14" s="65" t="str">
        <f t="shared" si="13"/>
        <v/>
      </c>
      <c r="AH14" s="65"/>
      <c r="AI14" s="66"/>
      <c r="AJ14" s="66"/>
      <c r="AK14" s="66"/>
      <c r="AL14" s="66"/>
    </row>
    <row r="15" spans="1:38" s="67" customFormat="1" x14ac:dyDescent="0.25">
      <c r="A15" s="65">
        <f t="shared" si="19"/>
        <v>5</v>
      </c>
      <c r="B15" s="65">
        <f t="shared" si="0"/>
        <v>59753</v>
      </c>
      <c r="C15" s="66" t="str">
        <f t="shared" si="1"/>
        <v>2017210</v>
      </c>
      <c r="D15" s="66">
        <v>2017</v>
      </c>
      <c r="E15" s="66">
        <v>2</v>
      </c>
      <c r="F15" s="66">
        <v>10</v>
      </c>
      <c r="G15" s="66">
        <v>16</v>
      </c>
      <c r="H15" s="66">
        <v>35</v>
      </c>
      <c r="I15" s="66">
        <v>53</v>
      </c>
      <c r="J15" s="66">
        <v>863</v>
      </c>
      <c r="K15" s="66" t="s">
        <v>26</v>
      </c>
      <c r="L15" s="66">
        <v>2</v>
      </c>
      <c r="M15" s="66" t="s">
        <v>21</v>
      </c>
      <c r="N15" s="66" t="s">
        <v>27</v>
      </c>
      <c r="O15" s="66">
        <v>1</v>
      </c>
      <c r="P15" s="66" t="str">
        <f t="shared" si="14"/>
        <v/>
      </c>
      <c r="Q15" s="66" t="str">
        <f t="shared" si="2"/>
        <v/>
      </c>
      <c r="R15" s="66" t="str">
        <f t="shared" si="3"/>
        <v/>
      </c>
      <c r="S15" s="66" t="str">
        <f t="shared" si="15"/>
        <v/>
      </c>
      <c r="T15" s="66">
        <f t="shared" si="4"/>
        <v>25</v>
      </c>
      <c r="U15" s="66">
        <f t="shared" si="5"/>
        <v>24</v>
      </c>
      <c r="V15" s="66" t="str">
        <f t="shared" si="6"/>
        <v/>
      </c>
      <c r="W15" s="66" t="str">
        <f t="shared" si="20"/>
        <v/>
      </c>
      <c r="X15" s="66" t="str">
        <f t="shared" si="7"/>
        <v/>
      </c>
      <c r="Y15" s="65" t="str">
        <f t="shared" si="8"/>
        <v/>
      </c>
      <c r="Z15" s="65" t="str">
        <f t="shared" si="16"/>
        <v/>
      </c>
      <c r="AA15" s="65" t="str">
        <f t="shared" si="9"/>
        <v/>
      </c>
      <c r="AB15" s="65" t="str">
        <f t="shared" si="10"/>
        <v/>
      </c>
      <c r="AC15" s="65" t="str">
        <f t="shared" si="11"/>
        <v/>
      </c>
      <c r="AD15" s="65" t="str">
        <f t="shared" si="12"/>
        <v/>
      </c>
      <c r="AE15" s="65" t="str">
        <f t="shared" si="17"/>
        <v/>
      </c>
      <c r="AF15" s="65" t="str">
        <f t="shared" si="18"/>
        <v/>
      </c>
      <c r="AG15" s="65" t="str">
        <f t="shared" si="13"/>
        <v/>
      </c>
      <c r="AH15" s="65"/>
      <c r="AI15" s="66"/>
      <c r="AJ15" s="66"/>
      <c r="AK15" s="66"/>
      <c r="AL15" s="66"/>
    </row>
    <row r="16" spans="1:38" s="67" customFormat="1" x14ac:dyDescent="0.25">
      <c r="A16" s="65">
        <f t="shared" si="19"/>
        <v>5</v>
      </c>
      <c r="B16" s="65">
        <f t="shared" si="0"/>
        <v>59753</v>
      </c>
      <c r="C16" s="66" t="str">
        <f t="shared" si="1"/>
        <v>2017210</v>
      </c>
      <c r="D16" s="66">
        <v>2017</v>
      </c>
      <c r="E16" s="66">
        <v>2</v>
      </c>
      <c r="F16" s="66">
        <v>10</v>
      </c>
      <c r="G16" s="66">
        <v>16</v>
      </c>
      <c r="H16" s="66">
        <v>35</v>
      </c>
      <c r="I16" s="66">
        <v>53</v>
      </c>
      <c r="J16" s="66">
        <v>888</v>
      </c>
      <c r="K16" s="66" t="s">
        <v>26</v>
      </c>
      <c r="L16" s="66">
        <v>2</v>
      </c>
      <c r="M16" s="66" t="s">
        <v>21</v>
      </c>
      <c r="N16" s="66" t="s">
        <v>27</v>
      </c>
      <c r="O16" s="66">
        <v>2</v>
      </c>
      <c r="P16" s="66" t="str">
        <f t="shared" si="14"/>
        <v/>
      </c>
      <c r="Q16" s="66" t="str">
        <f t="shared" si="2"/>
        <v/>
      </c>
      <c r="R16" s="66" t="str">
        <f t="shared" si="3"/>
        <v/>
      </c>
      <c r="S16" s="66" t="str">
        <f t="shared" si="15"/>
        <v/>
      </c>
      <c r="T16" s="66">
        <f t="shared" si="4"/>
        <v>15</v>
      </c>
      <c r="U16" s="66">
        <f t="shared" si="5"/>
        <v>13</v>
      </c>
      <c r="V16" s="66" t="str">
        <f t="shared" si="6"/>
        <v/>
      </c>
      <c r="W16" s="66" t="str">
        <f t="shared" si="20"/>
        <v/>
      </c>
      <c r="X16" s="66" t="str">
        <f t="shared" si="7"/>
        <v/>
      </c>
      <c r="Y16" s="65" t="str">
        <f t="shared" si="8"/>
        <v/>
      </c>
      <c r="Z16" s="65" t="str">
        <f t="shared" si="16"/>
        <v/>
      </c>
      <c r="AA16" s="65" t="str">
        <f t="shared" si="9"/>
        <v/>
      </c>
      <c r="AB16" s="65" t="str">
        <f t="shared" si="10"/>
        <v/>
      </c>
      <c r="AC16" s="65" t="str">
        <f t="shared" si="11"/>
        <v/>
      </c>
      <c r="AD16" s="65" t="str">
        <f t="shared" si="12"/>
        <v/>
      </c>
      <c r="AE16" s="65" t="str">
        <f t="shared" si="17"/>
        <v/>
      </c>
      <c r="AF16" s="65" t="str">
        <f t="shared" si="18"/>
        <v/>
      </c>
      <c r="AG16" s="65" t="str">
        <f t="shared" si="13"/>
        <v/>
      </c>
      <c r="AH16" s="65"/>
      <c r="AI16" s="66"/>
      <c r="AJ16" s="66"/>
      <c r="AK16" s="66"/>
      <c r="AL16" s="66"/>
    </row>
    <row r="17" spans="1:38" s="67" customFormat="1" x14ac:dyDescent="0.25">
      <c r="A17" s="65">
        <f t="shared" si="19"/>
        <v>5</v>
      </c>
      <c r="B17" s="65">
        <f t="shared" si="0"/>
        <v>59753</v>
      </c>
      <c r="C17" s="66" t="str">
        <f t="shared" si="1"/>
        <v>2017210</v>
      </c>
      <c r="D17" s="66">
        <v>2017</v>
      </c>
      <c r="E17" s="66">
        <v>2</v>
      </c>
      <c r="F17" s="66">
        <v>10</v>
      </c>
      <c r="G17" s="66">
        <v>16</v>
      </c>
      <c r="H17" s="66">
        <v>35</v>
      </c>
      <c r="I17" s="66">
        <v>53</v>
      </c>
      <c r="J17" s="66">
        <v>903</v>
      </c>
      <c r="K17" s="66" t="s">
        <v>26</v>
      </c>
      <c r="L17" s="66">
        <v>2</v>
      </c>
      <c r="M17" s="66" t="s">
        <v>21</v>
      </c>
      <c r="N17" s="66" t="s">
        <v>27</v>
      </c>
      <c r="O17" s="66">
        <v>2</v>
      </c>
      <c r="P17" s="66" t="str">
        <f t="shared" si="14"/>
        <v/>
      </c>
      <c r="Q17" s="66" t="str">
        <f t="shared" si="2"/>
        <v/>
      </c>
      <c r="R17" s="66" t="str">
        <f t="shared" si="3"/>
        <v/>
      </c>
      <c r="S17" s="66" t="str">
        <f t="shared" si="15"/>
        <v/>
      </c>
      <c r="T17" s="66">
        <f t="shared" si="4"/>
        <v>18</v>
      </c>
      <c r="U17" s="66">
        <f t="shared" si="5"/>
        <v>16</v>
      </c>
      <c r="V17" s="66" t="str">
        <f t="shared" si="6"/>
        <v/>
      </c>
      <c r="W17" s="66" t="str">
        <f t="shared" si="20"/>
        <v/>
      </c>
      <c r="X17" s="66" t="str">
        <f t="shared" si="7"/>
        <v/>
      </c>
      <c r="Y17" s="65" t="str">
        <f t="shared" si="8"/>
        <v/>
      </c>
      <c r="Z17" s="65" t="str">
        <f t="shared" si="16"/>
        <v/>
      </c>
      <c r="AA17" s="65" t="str">
        <f t="shared" si="9"/>
        <v/>
      </c>
      <c r="AB17" s="65" t="str">
        <f t="shared" si="10"/>
        <v/>
      </c>
      <c r="AC17" s="65" t="str">
        <f t="shared" si="11"/>
        <v/>
      </c>
      <c r="AD17" s="65" t="str">
        <f t="shared" si="12"/>
        <v/>
      </c>
      <c r="AE17" s="65" t="str">
        <f t="shared" si="17"/>
        <v/>
      </c>
      <c r="AF17" s="65" t="str">
        <f t="shared" si="18"/>
        <v/>
      </c>
      <c r="AG17" s="65" t="str">
        <f t="shared" si="13"/>
        <v/>
      </c>
      <c r="AH17" s="65"/>
      <c r="AI17" s="66"/>
      <c r="AJ17" s="66"/>
      <c r="AK17" s="66"/>
      <c r="AL17" s="66"/>
    </row>
    <row r="18" spans="1:38" s="67" customFormat="1" x14ac:dyDescent="0.25">
      <c r="A18" s="65">
        <f t="shared" si="19"/>
        <v>5</v>
      </c>
      <c r="B18" s="65">
        <f t="shared" si="0"/>
        <v>59753</v>
      </c>
      <c r="C18" s="66" t="str">
        <f t="shared" si="1"/>
        <v>2017210</v>
      </c>
      <c r="D18" s="66">
        <v>2017</v>
      </c>
      <c r="E18" s="66">
        <v>2</v>
      </c>
      <c r="F18" s="66">
        <v>10</v>
      </c>
      <c r="G18" s="66">
        <v>16</v>
      </c>
      <c r="H18" s="66">
        <v>35</v>
      </c>
      <c r="I18" s="66">
        <v>53</v>
      </c>
      <c r="J18" s="66">
        <v>921</v>
      </c>
      <c r="K18" s="66" t="s">
        <v>26</v>
      </c>
      <c r="L18" s="66">
        <v>2</v>
      </c>
      <c r="M18" s="66" t="s">
        <v>21</v>
      </c>
      <c r="N18" s="66" t="s">
        <v>27</v>
      </c>
      <c r="O18" s="66">
        <v>1</v>
      </c>
      <c r="P18" s="66" t="str">
        <f t="shared" si="14"/>
        <v/>
      </c>
      <c r="Q18" s="66" t="str">
        <f t="shared" si="2"/>
        <v/>
      </c>
      <c r="R18" s="66" t="str">
        <f t="shared" si="3"/>
        <v/>
      </c>
      <c r="S18" s="66" t="str">
        <f t="shared" si="15"/>
        <v/>
      </c>
      <c r="T18" s="66">
        <f t="shared" si="4"/>
        <v>21</v>
      </c>
      <c r="U18" s="66">
        <f t="shared" si="5"/>
        <v>20</v>
      </c>
      <c r="V18" s="66" t="str">
        <f t="shared" si="6"/>
        <v/>
      </c>
      <c r="W18" s="66" t="str">
        <f t="shared" si="20"/>
        <v/>
      </c>
      <c r="X18" s="66" t="str">
        <f t="shared" si="7"/>
        <v/>
      </c>
      <c r="Y18" s="65" t="str">
        <f t="shared" si="8"/>
        <v/>
      </c>
      <c r="Z18" s="65" t="str">
        <f t="shared" si="16"/>
        <v/>
      </c>
      <c r="AA18" s="65" t="str">
        <f t="shared" si="9"/>
        <v/>
      </c>
      <c r="AB18" s="65" t="str">
        <f t="shared" si="10"/>
        <v/>
      </c>
      <c r="AC18" s="65" t="str">
        <f t="shared" si="11"/>
        <v/>
      </c>
      <c r="AD18" s="65" t="str">
        <f t="shared" si="12"/>
        <v/>
      </c>
      <c r="AE18" s="65" t="str">
        <f t="shared" si="17"/>
        <v/>
      </c>
      <c r="AF18" s="65" t="str">
        <f t="shared" si="18"/>
        <v/>
      </c>
      <c r="AG18" s="65" t="str">
        <f t="shared" si="13"/>
        <v/>
      </c>
      <c r="AH18" s="65"/>
      <c r="AI18" s="66"/>
      <c r="AJ18" s="66"/>
      <c r="AK18" s="66"/>
      <c r="AL18" s="66"/>
    </row>
    <row r="19" spans="1:38" s="67" customFormat="1" x14ac:dyDescent="0.25">
      <c r="A19" s="65">
        <f t="shared" si="19"/>
        <v>5</v>
      </c>
      <c r="B19" s="65">
        <f t="shared" si="0"/>
        <v>59753</v>
      </c>
      <c r="C19" s="66" t="str">
        <f t="shared" si="1"/>
        <v>2017210</v>
      </c>
      <c r="D19" s="66">
        <v>2017</v>
      </c>
      <c r="E19" s="66">
        <v>2</v>
      </c>
      <c r="F19" s="66">
        <v>10</v>
      </c>
      <c r="G19" s="66">
        <v>16</v>
      </c>
      <c r="H19" s="66">
        <v>35</v>
      </c>
      <c r="I19" s="66">
        <v>53</v>
      </c>
      <c r="J19" s="66">
        <v>942</v>
      </c>
      <c r="K19" s="66" t="s">
        <v>26</v>
      </c>
      <c r="L19" s="66">
        <v>2</v>
      </c>
      <c r="M19" s="66" t="s">
        <v>21</v>
      </c>
      <c r="N19" s="66" t="s">
        <v>27</v>
      </c>
      <c r="O19" s="66">
        <v>1</v>
      </c>
      <c r="P19" s="66" t="str">
        <f t="shared" si="14"/>
        <v/>
      </c>
      <c r="Q19" s="66" t="str">
        <f t="shared" si="2"/>
        <v/>
      </c>
      <c r="R19" s="66" t="str">
        <f t="shared" si="3"/>
        <v/>
      </c>
      <c r="S19" s="66" t="str">
        <f t="shared" si="15"/>
        <v/>
      </c>
      <c r="T19" s="66">
        <f t="shared" si="4"/>
        <v>17</v>
      </c>
      <c r="U19" s="66">
        <f t="shared" si="5"/>
        <v>16</v>
      </c>
      <c r="V19" s="66" t="str">
        <f t="shared" si="6"/>
        <v/>
      </c>
      <c r="W19" s="66" t="str">
        <f t="shared" si="20"/>
        <v/>
      </c>
      <c r="X19" s="66" t="str">
        <f t="shared" si="7"/>
        <v/>
      </c>
      <c r="Y19" s="65" t="str">
        <f t="shared" si="8"/>
        <v/>
      </c>
      <c r="Z19" s="65" t="str">
        <f t="shared" si="16"/>
        <v/>
      </c>
      <c r="AA19" s="65" t="str">
        <f t="shared" si="9"/>
        <v/>
      </c>
      <c r="AB19" s="65" t="str">
        <f t="shared" si="10"/>
        <v/>
      </c>
      <c r="AC19" s="65" t="str">
        <f t="shared" si="11"/>
        <v/>
      </c>
      <c r="AD19" s="65" t="str">
        <f t="shared" si="12"/>
        <v/>
      </c>
      <c r="AE19" s="65" t="str">
        <f t="shared" si="17"/>
        <v/>
      </c>
      <c r="AF19" s="65" t="str">
        <f t="shared" si="18"/>
        <v/>
      </c>
      <c r="AG19" s="65" t="str">
        <f t="shared" si="13"/>
        <v/>
      </c>
      <c r="AH19" s="65"/>
      <c r="AI19" s="66"/>
      <c r="AJ19" s="66"/>
      <c r="AK19" s="66"/>
      <c r="AL19" s="66"/>
    </row>
    <row r="20" spans="1:38" s="67" customFormat="1" x14ac:dyDescent="0.25">
      <c r="A20" s="65">
        <f t="shared" si="19"/>
        <v>5</v>
      </c>
      <c r="B20" s="65">
        <f t="shared" si="0"/>
        <v>59753</v>
      </c>
      <c r="C20" s="66" t="str">
        <f t="shared" si="1"/>
        <v>2017210</v>
      </c>
      <c r="D20" s="66">
        <v>2017</v>
      </c>
      <c r="E20" s="66">
        <v>2</v>
      </c>
      <c r="F20" s="66">
        <v>10</v>
      </c>
      <c r="G20" s="66">
        <v>16</v>
      </c>
      <c r="H20" s="66">
        <v>35</v>
      </c>
      <c r="I20" s="66">
        <v>53</v>
      </c>
      <c r="J20" s="66">
        <v>959</v>
      </c>
      <c r="K20" s="66" t="s">
        <v>26</v>
      </c>
      <c r="L20" s="66">
        <v>2</v>
      </c>
      <c r="M20" s="66" t="s">
        <v>21</v>
      </c>
      <c r="N20" s="66" t="s">
        <v>27</v>
      </c>
      <c r="O20" s="66">
        <v>2</v>
      </c>
      <c r="P20" s="66" t="str">
        <f t="shared" si="14"/>
        <v/>
      </c>
      <c r="Q20" s="66" t="str">
        <f t="shared" si="2"/>
        <v/>
      </c>
      <c r="R20" s="66" t="str">
        <f t="shared" si="3"/>
        <v/>
      </c>
      <c r="S20" s="66" t="str">
        <f t="shared" si="15"/>
        <v/>
      </c>
      <c r="T20" s="66">
        <f t="shared" si="4"/>
        <v>19</v>
      </c>
      <c r="U20" s="66">
        <f t="shared" si="5"/>
        <v>17</v>
      </c>
      <c r="V20" s="66" t="str">
        <f t="shared" si="6"/>
        <v/>
      </c>
      <c r="W20" s="66" t="str">
        <f t="shared" si="20"/>
        <v/>
      </c>
      <c r="X20" s="66" t="str">
        <f t="shared" si="7"/>
        <v/>
      </c>
      <c r="Y20" s="65" t="str">
        <f t="shared" si="8"/>
        <v/>
      </c>
      <c r="Z20" s="65" t="str">
        <f t="shared" si="16"/>
        <v/>
      </c>
      <c r="AA20" s="65" t="str">
        <f t="shared" si="9"/>
        <v/>
      </c>
      <c r="AB20" s="65" t="str">
        <f t="shared" si="10"/>
        <v/>
      </c>
      <c r="AC20" s="65" t="str">
        <f t="shared" si="11"/>
        <v/>
      </c>
      <c r="AD20" s="65" t="str">
        <f t="shared" si="12"/>
        <v/>
      </c>
      <c r="AE20" s="65" t="str">
        <f t="shared" si="17"/>
        <v/>
      </c>
      <c r="AF20" s="65" t="str">
        <f t="shared" si="18"/>
        <v/>
      </c>
      <c r="AG20" s="65" t="str">
        <f t="shared" si="13"/>
        <v/>
      </c>
      <c r="AH20" s="65"/>
      <c r="AI20" s="66"/>
      <c r="AJ20" s="66"/>
      <c r="AK20" s="66"/>
      <c r="AL20" s="66"/>
    </row>
    <row r="21" spans="1:38" s="67" customFormat="1" x14ac:dyDescent="0.25">
      <c r="A21" s="65">
        <f t="shared" si="19"/>
        <v>5</v>
      </c>
      <c r="B21" s="65">
        <f t="shared" si="0"/>
        <v>59753</v>
      </c>
      <c r="C21" s="66" t="str">
        <f t="shared" si="1"/>
        <v>2017210</v>
      </c>
      <c r="D21" s="66">
        <v>2017</v>
      </c>
      <c r="E21" s="66">
        <v>2</v>
      </c>
      <c r="F21" s="66">
        <v>10</v>
      </c>
      <c r="G21" s="66">
        <v>16</v>
      </c>
      <c r="H21" s="66">
        <v>35</v>
      </c>
      <c r="I21" s="66">
        <v>53</v>
      </c>
      <c r="J21" s="66">
        <v>978</v>
      </c>
      <c r="K21" s="66" t="s">
        <v>26</v>
      </c>
      <c r="L21" s="66">
        <v>2</v>
      </c>
      <c r="M21" s="66" t="s">
        <v>21</v>
      </c>
      <c r="N21" s="66" t="s">
        <v>27</v>
      </c>
      <c r="O21" s="66">
        <v>1</v>
      </c>
      <c r="P21" s="66" t="str">
        <f t="shared" si="14"/>
        <v/>
      </c>
      <c r="Q21" s="66" t="str">
        <f t="shared" si="2"/>
        <v/>
      </c>
      <c r="R21" s="66" t="str">
        <f t="shared" si="3"/>
        <v/>
      </c>
      <c r="S21" s="66" t="str">
        <f t="shared" si="15"/>
        <v/>
      </c>
      <c r="T21" s="66">
        <f t="shared" si="4"/>
        <v>18</v>
      </c>
      <c r="U21" s="66">
        <f t="shared" si="5"/>
        <v>17</v>
      </c>
      <c r="V21" s="66" t="str">
        <f t="shared" si="6"/>
        <v/>
      </c>
      <c r="W21" s="66" t="str">
        <f t="shared" si="20"/>
        <v/>
      </c>
      <c r="X21" s="66" t="str">
        <f t="shared" si="7"/>
        <v/>
      </c>
      <c r="Y21" s="65" t="str">
        <f t="shared" si="8"/>
        <v/>
      </c>
      <c r="Z21" s="65" t="str">
        <f t="shared" si="16"/>
        <v/>
      </c>
      <c r="AA21" s="65" t="str">
        <f t="shared" si="9"/>
        <v/>
      </c>
      <c r="AB21" s="65" t="str">
        <f t="shared" si="10"/>
        <v/>
      </c>
      <c r="AC21" s="65" t="str">
        <f t="shared" si="11"/>
        <v/>
      </c>
      <c r="AD21" s="65" t="str">
        <f t="shared" si="12"/>
        <v/>
      </c>
      <c r="AE21" s="65" t="str">
        <f t="shared" si="17"/>
        <v/>
      </c>
      <c r="AF21" s="65" t="str">
        <f t="shared" si="18"/>
        <v/>
      </c>
      <c r="AG21" s="65" t="str">
        <f t="shared" si="13"/>
        <v/>
      </c>
      <c r="AH21" s="65"/>
      <c r="AI21" s="66"/>
      <c r="AJ21" s="66"/>
      <c r="AK21" s="66"/>
      <c r="AL21" s="66"/>
    </row>
    <row r="22" spans="1:38" s="67" customFormat="1" x14ac:dyDescent="0.25">
      <c r="A22" s="65">
        <f t="shared" si="19"/>
        <v>5</v>
      </c>
      <c r="B22" s="65">
        <f t="shared" si="0"/>
        <v>59753</v>
      </c>
      <c r="C22" s="66" t="str">
        <f t="shared" si="1"/>
        <v>2017210</v>
      </c>
      <c r="D22" s="66">
        <v>2017</v>
      </c>
      <c r="E22" s="66">
        <v>2</v>
      </c>
      <c r="F22" s="66">
        <v>10</v>
      </c>
      <c r="G22" s="66">
        <v>16</v>
      </c>
      <c r="H22" s="66">
        <v>35</v>
      </c>
      <c r="I22" s="66">
        <v>53</v>
      </c>
      <c r="J22" s="66">
        <v>996</v>
      </c>
      <c r="K22" s="66" t="s">
        <v>26</v>
      </c>
      <c r="L22" s="66">
        <v>2</v>
      </c>
      <c r="M22" s="66" t="s">
        <v>21</v>
      </c>
      <c r="N22" s="66" t="s">
        <v>27</v>
      </c>
      <c r="O22" s="66">
        <v>2</v>
      </c>
      <c r="P22" s="66" t="str">
        <f t="shared" si="14"/>
        <v/>
      </c>
      <c r="Q22" s="66" t="str">
        <f t="shared" si="2"/>
        <v/>
      </c>
      <c r="R22" s="66" t="str">
        <f t="shared" si="3"/>
        <v/>
      </c>
      <c r="S22" s="66" t="str">
        <f t="shared" si="15"/>
        <v/>
      </c>
      <c r="T22" s="66">
        <f t="shared" si="4"/>
        <v>16</v>
      </c>
      <c r="U22" s="66">
        <f t="shared" si="5"/>
        <v>14</v>
      </c>
      <c r="V22" s="66" t="str">
        <f t="shared" si="6"/>
        <v/>
      </c>
      <c r="W22" s="66" t="str">
        <f t="shared" si="20"/>
        <v/>
      </c>
      <c r="X22" s="66" t="str">
        <f t="shared" si="7"/>
        <v/>
      </c>
      <c r="Y22" s="65" t="str">
        <f t="shared" si="8"/>
        <v/>
      </c>
      <c r="Z22" s="65" t="str">
        <f t="shared" si="16"/>
        <v/>
      </c>
      <c r="AA22" s="65" t="str">
        <f t="shared" si="9"/>
        <v/>
      </c>
      <c r="AB22" s="65" t="str">
        <f t="shared" si="10"/>
        <v/>
      </c>
      <c r="AC22" s="65" t="str">
        <f t="shared" si="11"/>
        <v/>
      </c>
      <c r="AD22" s="65" t="str">
        <f t="shared" si="12"/>
        <v/>
      </c>
      <c r="AE22" s="65" t="str">
        <f t="shared" si="17"/>
        <v/>
      </c>
      <c r="AF22" s="65" t="str">
        <f t="shared" si="18"/>
        <v/>
      </c>
      <c r="AG22" s="65" t="str">
        <f t="shared" si="13"/>
        <v/>
      </c>
      <c r="AH22" s="65"/>
      <c r="AI22" s="66"/>
      <c r="AJ22" s="66"/>
      <c r="AK22" s="66"/>
      <c r="AL22" s="66"/>
    </row>
    <row r="23" spans="1:38" s="67" customFormat="1" x14ac:dyDescent="0.25">
      <c r="A23" s="65">
        <f t="shared" si="19"/>
        <v>5</v>
      </c>
      <c r="B23" s="65">
        <f t="shared" si="0"/>
        <v>59754</v>
      </c>
      <c r="C23" s="66" t="str">
        <f t="shared" si="1"/>
        <v>2017210</v>
      </c>
      <c r="D23" s="66">
        <v>2017</v>
      </c>
      <c r="E23" s="66">
        <v>2</v>
      </c>
      <c r="F23" s="66">
        <v>10</v>
      </c>
      <c r="G23" s="66">
        <v>16</v>
      </c>
      <c r="H23" s="66">
        <v>35</v>
      </c>
      <c r="I23" s="66">
        <v>54</v>
      </c>
      <c r="J23" s="66">
        <v>12</v>
      </c>
      <c r="K23" s="66" t="s">
        <v>26</v>
      </c>
      <c r="L23" s="66">
        <v>2</v>
      </c>
      <c r="M23" s="66" t="s">
        <v>21</v>
      </c>
      <c r="N23" s="66" t="s">
        <v>27</v>
      </c>
      <c r="O23" s="66">
        <v>1</v>
      </c>
      <c r="P23" s="66" t="str">
        <f t="shared" si="14"/>
        <v/>
      </c>
      <c r="Q23" s="66" t="str">
        <f t="shared" si="2"/>
        <v/>
      </c>
      <c r="R23" s="66" t="str">
        <f t="shared" si="3"/>
        <v/>
      </c>
      <c r="S23" s="66" t="str">
        <f t="shared" si="15"/>
        <v/>
      </c>
      <c r="T23" s="66">
        <f t="shared" si="4"/>
        <v>19</v>
      </c>
      <c r="U23" s="66">
        <f t="shared" si="5"/>
        <v>18</v>
      </c>
      <c r="V23" s="66" t="str">
        <f t="shared" si="6"/>
        <v/>
      </c>
      <c r="W23" s="66" t="str">
        <f t="shared" si="20"/>
        <v/>
      </c>
      <c r="X23" s="66" t="str">
        <f t="shared" si="7"/>
        <v/>
      </c>
      <c r="Y23" s="65" t="str">
        <f t="shared" si="8"/>
        <v/>
      </c>
      <c r="Z23" s="65" t="str">
        <f t="shared" si="16"/>
        <v/>
      </c>
      <c r="AA23" s="65" t="str">
        <f t="shared" si="9"/>
        <v/>
      </c>
      <c r="AB23" s="65" t="str">
        <f t="shared" si="10"/>
        <v/>
      </c>
      <c r="AC23" s="65" t="str">
        <f t="shared" si="11"/>
        <v/>
      </c>
      <c r="AD23" s="65" t="str">
        <f t="shared" si="12"/>
        <v/>
      </c>
      <c r="AE23" s="65" t="str">
        <f t="shared" si="17"/>
        <v/>
      </c>
      <c r="AF23" s="65" t="str">
        <f t="shared" si="18"/>
        <v/>
      </c>
      <c r="AG23" s="65" t="str">
        <f t="shared" si="13"/>
        <v/>
      </c>
      <c r="AH23" s="65"/>
      <c r="AI23" s="66"/>
      <c r="AJ23" s="66"/>
      <c r="AK23" s="66"/>
      <c r="AL23" s="66"/>
    </row>
    <row r="24" spans="1:38" s="67" customFormat="1" x14ac:dyDescent="0.25">
      <c r="A24" s="65">
        <f t="shared" si="19"/>
        <v>5</v>
      </c>
      <c r="B24" s="65">
        <f t="shared" si="0"/>
        <v>59754</v>
      </c>
      <c r="C24" s="66" t="str">
        <f t="shared" si="1"/>
        <v>2017210</v>
      </c>
      <c r="D24" s="66">
        <v>2017</v>
      </c>
      <c r="E24" s="66">
        <v>2</v>
      </c>
      <c r="F24" s="66">
        <v>10</v>
      </c>
      <c r="G24" s="66">
        <v>16</v>
      </c>
      <c r="H24" s="66">
        <v>35</v>
      </c>
      <c r="I24" s="66">
        <v>54</v>
      </c>
      <c r="J24" s="66">
        <v>31</v>
      </c>
      <c r="K24" s="66" t="s">
        <v>26</v>
      </c>
      <c r="L24" s="66">
        <v>2</v>
      </c>
      <c r="M24" s="66" t="s">
        <v>21</v>
      </c>
      <c r="N24" s="66" t="s">
        <v>27</v>
      </c>
      <c r="O24" s="66">
        <v>3</v>
      </c>
      <c r="P24" s="66" t="str">
        <f t="shared" si="14"/>
        <v/>
      </c>
      <c r="Q24" s="66" t="str">
        <f t="shared" si="2"/>
        <v/>
      </c>
      <c r="R24" s="66" t="str">
        <f t="shared" si="3"/>
        <v/>
      </c>
      <c r="S24" s="66" t="str">
        <f t="shared" si="15"/>
        <v/>
      </c>
      <c r="T24" s="66">
        <f t="shared" si="4"/>
        <v>30</v>
      </c>
      <c r="U24" s="66">
        <f t="shared" si="5"/>
        <v>27</v>
      </c>
      <c r="V24" s="66" t="str">
        <f t="shared" si="6"/>
        <v/>
      </c>
      <c r="W24" s="66" t="str">
        <f t="shared" si="20"/>
        <v/>
      </c>
      <c r="X24" s="66" t="str">
        <f t="shared" si="7"/>
        <v/>
      </c>
      <c r="Y24" s="65" t="str">
        <f t="shared" si="8"/>
        <v/>
      </c>
      <c r="Z24" s="65" t="str">
        <f t="shared" si="16"/>
        <v/>
      </c>
      <c r="AA24" s="65" t="str">
        <f t="shared" si="9"/>
        <v/>
      </c>
      <c r="AB24" s="65" t="str">
        <f t="shared" si="10"/>
        <v/>
      </c>
      <c r="AC24" s="65" t="str">
        <f t="shared" si="11"/>
        <v/>
      </c>
      <c r="AD24" s="65" t="str">
        <f t="shared" si="12"/>
        <v/>
      </c>
      <c r="AE24" s="65" t="str">
        <f t="shared" si="17"/>
        <v/>
      </c>
      <c r="AF24" s="65" t="str">
        <f t="shared" si="18"/>
        <v/>
      </c>
      <c r="AG24" s="65" t="str">
        <f t="shared" si="13"/>
        <v/>
      </c>
      <c r="AH24" s="65"/>
      <c r="AI24" s="66"/>
      <c r="AJ24" s="66"/>
      <c r="AK24" s="66"/>
      <c r="AL24" s="66"/>
    </row>
    <row r="25" spans="1:38" s="67" customFormat="1" x14ac:dyDescent="0.25">
      <c r="A25" s="65">
        <f t="shared" si="19"/>
        <v>5</v>
      </c>
      <c r="B25" s="65">
        <f t="shared" si="0"/>
        <v>59754</v>
      </c>
      <c r="C25" s="66" t="str">
        <f t="shared" si="1"/>
        <v>2017210</v>
      </c>
      <c r="D25" s="66">
        <v>2017</v>
      </c>
      <c r="E25" s="66">
        <v>2</v>
      </c>
      <c r="F25" s="66">
        <v>10</v>
      </c>
      <c r="G25" s="66">
        <v>16</v>
      </c>
      <c r="H25" s="66">
        <v>35</v>
      </c>
      <c r="I25" s="66">
        <v>54</v>
      </c>
      <c r="J25" s="66">
        <v>61</v>
      </c>
      <c r="K25" s="66" t="s">
        <v>26</v>
      </c>
      <c r="L25" s="66">
        <v>2</v>
      </c>
      <c r="M25" s="66" t="s">
        <v>21</v>
      </c>
      <c r="N25" s="66" t="s">
        <v>27</v>
      </c>
      <c r="O25" s="66">
        <v>1</v>
      </c>
      <c r="P25" s="66" t="str">
        <f t="shared" si="14"/>
        <v/>
      </c>
      <c r="Q25" s="66" t="str">
        <f t="shared" si="2"/>
        <v/>
      </c>
      <c r="R25" s="66" t="str">
        <f t="shared" si="3"/>
        <v/>
      </c>
      <c r="S25" s="66" t="str">
        <f t="shared" si="15"/>
        <v/>
      </c>
      <c r="T25" s="66">
        <f t="shared" si="4"/>
        <v>19</v>
      </c>
      <c r="U25" s="66">
        <f t="shared" si="5"/>
        <v>18</v>
      </c>
      <c r="V25" s="66" t="str">
        <f t="shared" si="6"/>
        <v/>
      </c>
      <c r="W25" s="66" t="str">
        <f t="shared" si="20"/>
        <v/>
      </c>
      <c r="X25" s="66" t="str">
        <f t="shared" si="7"/>
        <v/>
      </c>
      <c r="Y25" s="65" t="str">
        <f t="shared" si="8"/>
        <v/>
      </c>
      <c r="Z25" s="65" t="str">
        <f t="shared" si="16"/>
        <v/>
      </c>
      <c r="AA25" s="65" t="str">
        <f t="shared" si="9"/>
        <v/>
      </c>
      <c r="AB25" s="65" t="str">
        <f t="shared" si="10"/>
        <v/>
      </c>
      <c r="AC25" s="65" t="str">
        <f t="shared" si="11"/>
        <v/>
      </c>
      <c r="AD25" s="65" t="str">
        <f t="shared" si="12"/>
        <v/>
      </c>
      <c r="AE25" s="65" t="str">
        <f t="shared" si="17"/>
        <v/>
      </c>
      <c r="AF25" s="65" t="str">
        <f t="shared" si="18"/>
        <v/>
      </c>
      <c r="AG25" s="65" t="str">
        <f t="shared" si="13"/>
        <v/>
      </c>
      <c r="AH25" s="65"/>
      <c r="AI25" s="66"/>
      <c r="AJ25" s="66"/>
      <c r="AK25" s="66"/>
      <c r="AL25" s="66"/>
    </row>
    <row r="26" spans="1:38" s="67" customFormat="1" x14ac:dyDescent="0.25">
      <c r="A26" s="65">
        <f t="shared" si="19"/>
        <v>5</v>
      </c>
      <c r="B26" s="65">
        <f t="shared" si="0"/>
        <v>59754</v>
      </c>
      <c r="C26" s="66" t="str">
        <f t="shared" si="1"/>
        <v>2017210</v>
      </c>
      <c r="D26" s="66">
        <v>2017</v>
      </c>
      <c r="E26" s="66">
        <v>2</v>
      </c>
      <c r="F26" s="66">
        <v>10</v>
      </c>
      <c r="G26" s="66">
        <v>16</v>
      </c>
      <c r="H26" s="66">
        <v>35</v>
      </c>
      <c r="I26" s="66">
        <v>54</v>
      </c>
      <c r="J26" s="66">
        <v>80</v>
      </c>
      <c r="K26" s="66" t="s">
        <v>26</v>
      </c>
      <c r="L26" s="66">
        <v>2</v>
      </c>
      <c r="M26" s="66" t="s">
        <v>21</v>
      </c>
      <c r="N26" s="66" t="s">
        <v>27</v>
      </c>
      <c r="O26" s="66">
        <v>3</v>
      </c>
      <c r="P26" s="66" t="str">
        <f t="shared" si="14"/>
        <v/>
      </c>
      <c r="Q26" s="66" t="str">
        <f t="shared" si="2"/>
        <v/>
      </c>
      <c r="R26" s="66" t="str">
        <f t="shared" si="3"/>
        <v/>
      </c>
      <c r="S26" s="66" t="str">
        <f t="shared" si="15"/>
        <v/>
      </c>
      <c r="T26" s="66">
        <f t="shared" si="4"/>
        <v>55</v>
      </c>
      <c r="U26" s="66">
        <f t="shared" si="5"/>
        <v>52</v>
      </c>
      <c r="V26" s="66" t="str">
        <f t="shared" si="6"/>
        <v/>
      </c>
      <c r="W26" s="66" t="str">
        <f t="shared" si="20"/>
        <v/>
      </c>
      <c r="X26" s="66" t="str">
        <f t="shared" si="7"/>
        <v/>
      </c>
      <c r="Y26" s="65" t="str">
        <f t="shared" si="8"/>
        <v/>
      </c>
      <c r="Z26" s="65" t="str">
        <f t="shared" si="16"/>
        <v/>
      </c>
      <c r="AA26" s="65" t="str">
        <f t="shared" si="9"/>
        <v/>
      </c>
      <c r="AB26" s="65" t="str">
        <f t="shared" si="10"/>
        <v/>
      </c>
      <c r="AC26" s="65" t="str">
        <f t="shared" si="11"/>
        <v/>
      </c>
      <c r="AD26" s="65" t="str">
        <f t="shared" si="12"/>
        <v/>
      </c>
      <c r="AE26" s="65" t="str">
        <f t="shared" si="17"/>
        <v/>
      </c>
      <c r="AF26" s="65" t="str">
        <f t="shared" si="18"/>
        <v/>
      </c>
      <c r="AG26" s="65" t="str">
        <f t="shared" si="13"/>
        <v/>
      </c>
      <c r="AH26" s="65"/>
      <c r="AI26" s="66"/>
      <c r="AJ26" s="66"/>
      <c r="AK26" s="66"/>
      <c r="AL26" s="66"/>
    </row>
    <row r="27" spans="1:38" s="67" customFormat="1" x14ac:dyDescent="0.25">
      <c r="A27" s="65">
        <f t="shared" si="19"/>
        <v>5</v>
      </c>
      <c r="B27" s="65">
        <f t="shared" si="0"/>
        <v>59754</v>
      </c>
      <c r="C27" s="66" t="str">
        <f t="shared" si="1"/>
        <v>2017210</v>
      </c>
      <c r="D27" s="66">
        <v>2017</v>
      </c>
      <c r="E27" s="66">
        <v>2</v>
      </c>
      <c r="F27" s="66">
        <v>10</v>
      </c>
      <c r="G27" s="66">
        <v>16</v>
      </c>
      <c r="H27" s="66">
        <v>35</v>
      </c>
      <c r="I27" s="66">
        <v>54</v>
      </c>
      <c r="J27" s="66">
        <v>135</v>
      </c>
      <c r="K27" s="66" t="s">
        <v>26</v>
      </c>
      <c r="L27" s="66">
        <v>2</v>
      </c>
      <c r="M27" s="66" t="s">
        <v>21</v>
      </c>
      <c r="N27" s="66" t="s">
        <v>27</v>
      </c>
      <c r="O27" s="66">
        <v>69</v>
      </c>
      <c r="P27" s="66" t="str">
        <f t="shared" si="14"/>
        <v/>
      </c>
      <c r="Q27" s="66" t="str">
        <f t="shared" si="2"/>
        <v/>
      </c>
      <c r="R27" s="66" t="str">
        <f t="shared" si="3"/>
        <v/>
      </c>
      <c r="S27" s="66" t="str">
        <f t="shared" si="15"/>
        <v/>
      </c>
      <c r="T27" s="66">
        <f t="shared" si="4"/>
        <v>114</v>
      </c>
      <c r="U27" s="66">
        <f t="shared" si="5"/>
        <v>45</v>
      </c>
      <c r="V27" s="66" t="str">
        <f t="shared" si="6"/>
        <v/>
      </c>
      <c r="W27" s="66" t="str">
        <f t="shared" si="20"/>
        <v/>
      </c>
      <c r="X27" s="66" t="str">
        <f t="shared" si="7"/>
        <v/>
      </c>
      <c r="Y27" s="65" t="str">
        <f t="shared" si="8"/>
        <v/>
      </c>
      <c r="Z27" s="65" t="str">
        <f t="shared" si="16"/>
        <v/>
      </c>
      <c r="AA27" s="65" t="str">
        <f t="shared" si="9"/>
        <v/>
      </c>
      <c r="AB27" s="65" t="str">
        <f t="shared" si="10"/>
        <v/>
      </c>
      <c r="AC27" s="65" t="str">
        <f t="shared" si="11"/>
        <v/>
      </c>
      <c r="AD27" s="65" t="str">
        <f t="shared" si="12"/>
        <v/>
      </c>
      <c r="AE27" s="65" t="str">
        <f t="shared" si="17"/>
        <v/>
      </c>
      <c r="AF27" s="65" t="str">
        <f t="shared" si="18"/>
        <v/>
      </c>
      <c r="AG27" s="65" t="str">
        <f t="shared" si="13"/>
        <v/>
      </c>
      <c r="AH27" s="65"/>
      <c r="AI27" s="66"/>
      <c r="AJ27" s="66"/>
      <c r="AK27" s="66"/>
      <c r="AL27" s="66"/>
    </row>
    <row r="28" spans="1:38" s="132" customFormat="1" ht="15" x14ac:dyDescent="0.25">
      <c r="A28" s="130">
        <f t="shared" si="19"/>
        <v>5</v>
      </c>
      <c r="B28" s="130">
        <f t="shared" si="0"/>
        <v>59754</v>
      </c>
      <c r="C28" s="131" t="str">
        <f t="shared" si="1"/>
        <v>2017210</v>
      </c>
      <c r="D28" s="131">
        <v>2017</v>
      </c>
      <c r="E28" s="131">
        <v>2</v>
      </c>
      <c r="F28" s="131">
        <v>10</v>
      </c>
      <c r="G28" s="131">
        <v>16</v>
      </c>
      <c r="H28" s="131">
        <v>35</v>
      </c>
      <c r="I28" s="131">
        <v>54</v>
      </c>
      <c r="J28" s="131">
        <v>144</v>
      </c>
      <c r="K28" s="131" t="s">
        <v>29</v>
      </c>
      <c r="L28" s="131">
        <v>2</v>
      </c>
      <c r="M28" s="131" t="s">
        <v>21</v>
      </c>
      <c r="N28" s="131" t="s">
        <v>27</v>
      </c>
      <c r="O28" s="131">
        <v>0</v>
      </c>
      <c r="P28" s="131" t="str">
        <f t="shared" si="14"/>
        <v/>
      </c>
      <c r="Q28" s="131" t="str">
        <f t="shared" si="2"/>
        <v/>
      </c>
      <c r="R28" s="131" t="str">
        <f t="shared" si="3"/>
        <v/>
      </c>
      <c r="S28" s="131" t="str">
        <f t="shared" si="15"/>
        <v/>
      </c>
      <c r="T28" s="131" t="str">
        <f>IF(A28=A29,IF(K28="Stroke",IF(K29="Stroke",IF((J29-J28)&lt;0,1000+J29-J28,J29-J28),IF(A30=A28,IF(K30="stroke",IF((J30-J28)&lt;0,1000+J30-J28,J30-J28),IF(A31=A28,IF(K31="stroke",IF((J31-J28)&lt;0,1000+J31-J28,J31-J28),IF(A32=A28,IF(K32="stroke",IF((J32-J28)&lt;0,1000+J32-J28,J32-J28),IF(A33=A28,IF(K33="stroke",IF((J33-J28)&lt;0,1000+J33-J28,J33-J28),IF(A34=A28,IF(K34="Stroke",IF((J34-J28)&lt;0,1000+J34-J28,J34-J28),IF(A35=A28,IF(K35="stroke",IF((J35-J28)&lt;0,1000+J35-J28,J30-J28),IF(A36=A28,IF(K36="stroke",IF((J36-J28)&lt;0,1000+J36-J28,J36-J28),IF(A37=A28,IF(K37="stroke",IF((J37-J28)&lt;0,1000+J37-J28,J37-J28),IF(A38=A28,IF(K38="stroke",IF((J38-J28)&lt;0,1000+J38-J28,J38-J28),""),"")),"")),"")),"")),"")),"")),"")),"")),"")),""),"")</f>
        <v/>
      </c>
      <c r="U28" s="131" t="str">
        <f t="shared" si="5"/>
        <v/>
      </c>
      <c r="V28" s="131" t="str">
        <f t="shared" si="6"/>
        <v/>
      </c>
      <c r="W28" s="131" t="str">
        <f t="shared" si="20"/>
        <v/>
      </c>
      <c r="X28" s="131" t="str">
        <f t="shared" si="7"/>
        <v/>
      </c>
      <c r="Y28" s="130" t="str">
        <f t="shared" si="8"/>
        <v/>
      </c>
      <c r="Z28" s="130" t="str">
        <f t="shared" si="16"/>
        <v/>
      </c>
      <c r="AA28" s="130" t="str">
        <f t="shared" si="9"/>
        <v/>
      </c>
      <c r="AB28" s="130" t="str">
        <f t="shared" si="10"/>
        <v/>
      </c>
      <c r="AC28" s="130" t="str">
        <f t="shared" si="11"/>
        <v/>
      </c>
      <c r="AD28" s="130" t="str">
        <f t="shared" si="12"/>
        <v/>
      </c>
      <c r="AE28" s="130" t="str">
        <f t="shared" si="17"/>
        <v/>
      </c>
      <c r="AF28" s="130" t="str">
        <f t="shared" si="18"/>
        <v/>
      </c>
      <c r="AG28" s="130" t="str">
        <f t="shared" si="13"/>
        <v/>
      </c>
      <c r="AH28" s="130"/>
      <c r="AI28" s="131"/>
      <c r="AJ28" s="131"/>
      <c r="AK28" s="131"/>
      <c r="AL28" s="131"/>
    </row>
    <row r="29" spans="1:38" s="67" customFormat="1" x14ac:dyDescent="0.25">
      <c r="A29" s="65">
        <f t="shared" si="19"/>
        <v>5</v>
      </c>
      <c r="B29" s="65">
        <f t="shared" si="0"/>
        <v>59754</v>
      </c>
      <c r="C29" s="66" t="str">
        <f t="shared" si="1"/>
        <v>2017210</v>
      </c>
      <c r="D29" s="66">
        <v>2017</v>
      </c>
      <c r="E29" s="66">
        <v>2</v>
      </c>
      <c r="F29" s="66">
        <v>10</v>
      </c>
      <c r="G29" s="66">
        <v>16</v>
      </c>
      <c r="H29" s="66">
        <v>35</v>
      </c>
      <c r="I29" s="66">
        <v>54</v>
      </c>
      <c r="J29" s="66">
        <v>249</v>
      </c>
      <c r="K29" s="66" t="s">
        <v>26</v>
      </c>
      <c r="L29" s="66">
        <v>2</v>
      </c>
      <c r="M29" s="66" t="s">
        <v>21</v>
      </c>
      <c r="N29" s="66" t="s">
        <v>27</v>
      </c>
      <c r="O29" s="66">
        <v>2</v>
      </c>
      <c r="P29" s="66" t="str">
        <f t="shared" si="14"/>
        <v/>
      </c>
      <c r="Q29" s="66" t="str">
        <f t="shared" si="2"/>
        <v/>
      </c>
      <c r="R29" s="66" t="str">
        <f t="shared" si="3"/>
        <v/>
      </c>
      <c r="S29" s="66" t="str">
        <f t="shared" si="15"/>
        <v/>
      </c>
      <c r="T29" s="66">
        <f>IF(A29=A30,IF(K29="Stroke",IF(K30="Stroke",IF((J30-J29)&lt;0,1000+J30-J29,J30-J29),IF(A31=A29,IF(K31="stroke",IF((J31-J29)&lt;0,1000+J31-J29,J31-J29),IF(A32=A29,IF(K32="stroke",IF((J32-J29)&lt;0,1000+J32-J29,J32-J29),IF(A33=A29,IF(K33="stroke",IF((J33-J29)&lt;0,1000+J33-J29,J33-J29),IF(A34=A29,IF(K34="stroke",IF((J34-J29)&lt;0,1000+J34-J29,J34-J29),IF(A35=A29,IF(K35="Stroke",IF((J35-J29)&lt;0,1000+J35-J29,J35-J29),IF(A36=A29,IF(K36="stroke",IF((J36-J29)&lt;0,1000+J36-J29,J31-J29),IF(A37=A29,IF(K37="stroke",IF((J37-J29)&lt;0,1000+J37-J29,J37-J29),IF(A38=A29,IF(K38="stroke",IF((J38-J29)&lt;0,1000+J38-J29,J38-J29),IF(A42=A29,IF(K42="stroke",IF((J42-J29)&lt;0,1000+J42-J29,J42-J29),""),"")),"")),"")),"")),"")),"")),"")),"")),"")),""),"")</f>
        <v>44</v>
      </c>
      <c r="U29" s="66">
        <f t="shared" si="5"/>
        <v>42</v>
      </c>
      <c r="V29" s="66" t="str">
        <f t="shared" si="6"/>
        <v/>
      </c>
      <c r="W29" s="66" t="str">
        <f t="shared" si="20"/>
        <v/>
      </c>
      <c r="X29" s="66" t="str">
        <f t="shared" si="7"/>
        <v/>
      </c>
      <c r="Y29" s="65" t="str">
        <f t="shared" si="8"/>
        <v/>
      </c>
      <c r="Z29" s="65" t="str">
        <f t="shared" si="16"/>
        <v/>
      </c>
      <c r="AA29" s="65" t="str">
        <f t="shared" si="9"/>
        <v/>
      </c>
      <c r="AB29" s="65" t="str">
        <f t="shared" si="10"/>
        <v/>
      </c>
      <c r="AC29" s="65" t="str">
        <f t="shared" si="11"/>
        <v/>
      </c>
      <c r="AD29" s="65" t="str">
        <f t="shared" si="12"/>
        <v/>
      </c>
      <c r="AE29" s="65" t="str">
        <f t="shared" si="17"/>
        <v/>
      </c>
      <c r="AF29" s="65" t="str">
        <f t="shared" si="18"/>
        <v/>
      </c>
      <c r="AG29" s="65" t="str">
        <f t="shared" si="13"/>
        <v/>
      </c>
      <c r="AH29" s="65"/>
      <c r="AI29" s="66"/>
      <c r="AJ29" s="66"/>
      <c r="AK29" s="66"/>
      <c r="AL29" s="66"/>
    </row>
    <row r="30" spans="1:38" s="67" customFormat="1" x14ac:dyDescent="0.25">
      <c r="A30" s="65">
        <f t="shared" si="19"/>
        <v>5</v>
      </c>
      <c r="B30" s="65">
        <f t="shared" si="0"/>
        <v>59754</v>
      </c>
      <c r="C30" s="66" t="str">
        <f t="shared" si="1"/>
        <v>2017210</v>
      </c>
      <c r="D30" s="66">
        <v>2017</v>
      </c>
      <c r="E30" s="66">
        <v>2</v>
      </c>
      <c r="F30" s="66">
        <v>10</v>
      </c>
      <c r="G30" s="66">
        <v>16</v>
      </c>
      <c r="H30" s="66">
        <v>35</v>
      </c>
      <c r="I30" s="66">
        <v>54</v>
      </c>
      <c r="J30" s="66">
        <v>293</v>
      </c>
      <c r="K30" s="66" t="s">
        <v>26</v>
      </c>
      <c r="L30" s="66">
        <v>2</v>
      </c>
      <c r="M30" s="66" t="s">
        <v>21</v>
      </c>
      <c r="N30" s="66" t="s">
        <v>27</v>
      </c>
      <c r="O30" s="66">
        <v>2</v>
      </c>
      <c r="P30" s="66" t="str">
        <f t="shared" si="14"/>
        <v/>
      </c>
      <c r="Q30" s="66" t="str">
        <f t="shared" si="2"/>
        <v/>
      </c>
      <c r="R30" s="66" t="str">
        <f t="shared" si="3"/>
        <v/>
      </c>
      <c r="S30" s="66" t="str">
        <f t="shared" si="15"/>
        <v/>
      </c>
      <c r="T30" s="66">
        <f>IF(A30=A31,IF(K30="Stroke",IF(K31="Stroke",IF((J31-J30)&lt;0,1000+J31-J30,J31-J30),IF(A32=A30,IF(K32="stroke",IF((J32-J30)&lt;0,1000+J32-J30,J32-J30),IF(A33=A30,IF(K33="stroke",IF((J33-J30)&lt;0,1000+J33-J30,J33-J30),IF(A34=A30,IF(K34="stroke",IF((J34-J30)&lt;0,1000+J34-J30,J34-J30),IF(A35=A30,IF(K35="stroke",IF((J35-J30)&lt;0,1000+J35-J30,J35-J30),IF(A36=A30,IF(K36="Stroke",IF((J36-J30)&lt;0,1000+J36-J30,J36-J30),IF(A37=A30,IF(K37="stroke",IF((J37-J30)&lt;0,1000+J37-J30,J32-J30),IF(A38=A30,IF(K38="stroke",IF((J38-J30)&lt;0,1000+J38-J30,J38-J30),IF(A42=A30,IF(K42="stroke",IF((J42-J30)&lt;0,1000+J42-J30,J42-J30),IF(A43=A30,IF(K43="stroke",IF((J43-J30)&lt;0,1000+J43-J30,J43-J30),""),"")),"")),"")),"")),"")),"")),"")),"")),"")),""),"")</f>
        <v>25</v>
      </c>
      <c r="U30" s="66">
        <f t="shared" si="5"/>
        <v>23</v>
      </c>
      <c r="V30" s="66" t="str">
        <f t="shared" si="6"/>
        <v/>
      </c>
      <c r="W30" s="66" t="str">
        <f t="shared" si="20"/>
        <v/>
      </c>
      <c r="X30" s="66" t="str">
        <f t="shared" si="7"/>
        <v/>
      </c>
      <c r="Y30" s="65" t="str">
        <f t="shared" si="8"/>
        <v/>
      </c>
      <c r="Z30" s="65" t="str">
        <f t="shared" si="16"/>
        <v/>
      </c>
      <c r="AA30" s="65" t="str">
        <f t="shared" si="9"/>
        <v/>
      </c>
      <c r="AB30" s="65" t="str">
        <f t="shared" si="10"/>
        <v/>
      </c>
      <c r="AC30" s="65" t="str">
        <f t="shared" si="11"/>
        <v/>
      </c>
      <c r="AD30" s="65" t="str">
        <f t="shared" si="12"/>
        <v/>
      </c>
      <c r="AE30" s="65" t="str">
        <f t="shared" si="17"/>
        <v/>
      </c>
      <c r="AF30" s="65" t="str">
        <f t="shared" si="18"/>
        <v/>
      </c>
      <c r="AG30" s="65" t="str">
        <f t="shared" si="13"/>
        <v/>
      </c>
      <c r="AH30" s="65"/>
      <c r="AI30" s="66"/>
      <c r="AJ30" s="66"/>
      <c r="AK30" s="66"/>
      <c r="AL30" s="66"/>
    </row>
    <row r="31" spans="1:38" s="67" customFormat="1" x14ac:dyDescent="0.25">
      <c r="A31" s="65">
        <f t="shared" si="19"/>
        <v>5</v>
      </c>
      <c r="B31" s="65">
        <f t="shared" si="0"/>
        <v>59754</v>
      </c>
      <c r="C31" s="66" t="str">
        <f t="shared" si="1"/>
        <v>2017210</v>
      </c>
      <c r="D31" s="66">
        <v>2017</v>
      </c>
      <c r="E31" s="66">
        <v>2</v>
      </c>
      <c r="F31" s="66">
        <v>10</v>
      </c>
      <c r="G31" s="66">
        <v>16</v>
      </c>
      <c r="H31" s="66">
        <v>35</v>
      </c>
      <c r="I31" s="66">
        <v>54</v>
      </c>
      <c r="J31" s="66">
        <v>318</v>
      </c>
      <c r="K31" s="66" t="s">
        <v>26</v>
      </c>
      <c r="L31" s="66">
        <v>2</v>
      </c>
      <c r="M31" s="66" t="s">
        <v>21</v>
      </c>
      <c r="N31" s="66" t="s">
        <v>27</v>
      </c>
      <c r="O31" s="66">
        <v>2</v>
      </c>
      <c r="P31" s="66" t="str">
        <f t="shared" si="14"/>
        <v/>
      </c>
      <c r="Q31" s="66" t="str">
        <f t="shared" si="2"/>
        <v/>
      </c>
      <c r="R31" s="66" t="str">
        <f t="shared" si="3"/>
        <v/>
      </c>
      <c r="S31" s="66" t="str">
        <f t="shared" si="15"/>
        <v/>
      </c>
      <c r="T31" s="66">
        <f>IF(A31=A32,IF(K31="Stroke",IF(K32="Stroke",IF((J32-J31)&lt;0,1000+J32-J31,J32-J31),IF(A33=A31,IF(K33="stroke",IF((J33-J31)&lt;0,1000+J33-J31,J33-J31),IF(A34=A31,IF(K34="stroke",IF((J34-J31)&lt;0,1000+J34-J31,J34-J31),IF(A35=A31,IF(K35="stroke",IF((J35-J31)&lt;0,1000+J35-J31,J35-J31),IF(A36=A31,IF(K36="stroke",IF((J36-J31)&lt;0,1000+J36-J31,J36-J31),IF(A37=A31,IF(K37="Stroke",IF((J37-J31)&lt;0,1000+J37-J31,J37-J31),IF(A38=A31,IF(K38="stroke",IF((J38-J31)&lt;0,1000+J38-J31,J33-J31),IF(A42=A31,IF(K42="stroke",IF((J42-J31)&lt;0,1000+J42-J31,J42-J31),IF(A43=A31,IF(K43="stroke",IF((J43-J31)&lt;0,1000+J43-J31,J43-J31),IF(A44=A31,IF(K44="stroke",IF((J44-J31)&lt;0,1000+J44-J31,J44-J31),""),"")),"")),"")),"")),"")),"")),"")),"")),"")),""),"")</f>
        <v>32</v>
      </c>
      <c r="U31" s="66">
        <f t="shared" si="5"/>
        <v>30</v>
      </c>
      <c r="V31" s="66" t="str">
        <f t="shared" si="6"/>
        <v/>
      </c>
      <c r="W31" s="66" t="str">
        <f t="shared" si="20"/>
        <v/>
      </c>
      <c r="X31" s="66" t="str">
        <f t="shared" si="7"/>
        <v/>
      </c>
      <c r="Y31" s="65" t="str">
        <f t="shared" si="8"/>
        <v/>
      </c>
      <c r="Z31" s="65" t="str">
        <f t="shared" si="16"/>
        <v/>
      </c>
      <c r="AA31" s="65" t="str">
        <f t="shared" si="9"/>
        <v/>
      </c>
      <c r="AB31" s="65" t="str">
        <f t="shared" si="10"/>
        <v/>
      </c>
      <c r="AC31" s="65" t="str">
        <f t="shared" si="11"/>
        <v/>
      </c>
      <c r="AD31" s="65" t="str">
        <f t="shared" si="12"/>
        <v/>
      </c>
      <c r="AE31" s="65" t="str">
        <f t="shared" si="17"/>
        <v/>
      </c>
      <c r="AF31" s="65" t="str">
        <f t="shared" si="18"/>
        <v/>
      </c>
      <c r="AG31" s="65" t="str">
        <f t="shared" si="13"/>
        <v/>
      </c>
      <c r="AH31" s="65"/>
      <c r="AI31" s="66"/>
      <c r="AJ31" s="66"/>
      <c r="AK31" s="66"/>
      <c r="AL31" s="66"/>
    </row>
    <row r="32" spans="1:38" s="67" customFormat="1" x14ac:dyDescent="0.25">
      <c r="A32" s="65">
        <f t="shared" si="19"/>
        <v>5</v>
      </c>
      <c r="B32" s="65">
        <f t="shared" si="0"/>
        <v>59754</v>
      </c>
      <c r="C32" s="66" t="str">
        <f t="shared" si="1"/>
        <v>2017210</v>
      </c>
      <c r="D32" s="66">
        <v>2017</v>
      </c>
      <c r="E32" s="66">
        <v>2</v>
      </c>
      <c r="F32" s="66">
        <v>10</v>
      </c>
      <c r="G32" s="66">
        <v>16</v>
      </c>
      <c r="H32" s="66">
        <v>35</v>
      </c>
      <c r="I32" s="66">
        <v>54</v>
      </c>
      <c r="J32" s="66">
        <v>350</v>
      </c>
      <c r="K32" s="66" t="s">
        <v>26</v>
      </c>
      <c r="L32" s="66">
        <v>2</v>
      </c>
      <c r="M32" s="66" t="s">
        <v>21</v>
      </c>
      <c r="N32" s="66" t="s">
        <v>27</v>
      </c>
      <c r="O32" s="66">
        <v>3</v>
      </c>
      <c r="P32" s="66" t="str">
        <f t="shared" si="14"/>
        <v/>
      </c>
      <c r="Q32" s="66" t="str">
        <f t="shared" si="2"/>
        <v/>
      </c>
      <c r="R32" s="66" t="str">
        <f t="shared" si="3"/>
        <v/>
      </c>
      <c r="S32" s="66" t="str">
        <f t="shared" si="15"/>
        <v/>
      </c>
      <c r="T32" s="66">
        <f>IF(A32=A33,IF(K32="Stroke",IF(K33="Stroke",IF((J33-J32)&lt;0,1000+J33-J32,J33-J32),IF(A34=A32,IF(K34="stroke",IF((J34-J32)&lt;0,1000+J34-J32,J34-J32),IF(A35=A32,IF(K35="stroke",IF((J35-J32)&lt;0,1000+J35-J32,J35-J32),IF(A36=A32,IF(K36="stroke",IF((J36-J32)&lt;0,1000+J36-J32,J36-J32),IF(A37=A32,IF(K37="stroke",IF((J37-J32)&lt;0,1000+J37-J32,J37-J32),IF(A38=A32,IF(K38="Stroke",IF((J38-J32)&lt;0,1000+J38-J32,J38-J32),IF(A42=A32,IF(K42="stroke",IF((J42-J32)&lt;0,1000+J42-J32,J34-J32),IF(A43=A32,IF(K43="stroke",IF((J43-J32)&lt;0,1000+J43-J32,J43-J32),IF(A44=A32,IF(K44="stroke",IF((J44-J32)&lt;0,1000+J44-J32,J44-J32),IF(A46=A32,IF(K46="stroke",IF((J46-J32)&lt;0,1000+J46-J32,J46-J32),""),"")),"")),"")),"")),"")),"")),"")),"")),"")),""),"")</f>
        <v>19</v>
      </c>
      <c r="U32" s="66">
        <f t="shared" si="5"/>
        <v>16</v>
      </c>
      <c r="V32" s="66" t="str">
        <f t="shared" si="6"/>
        <v/>
      </c>
      <c r="W32" s="66" t="str">
        <f t="shared" si="20"/>
        <v/>
      </c>
      <c r="X32" s="66" t="str">
        <f t="shared" si="7"/>
        <v/>
      </c>
      <c r="Y32" s="65" t="str">
        <f t="shared" si="8"/>
        <v/>
      </c>
      <c r="Z32" s="65" t="str">
        <f t="shared" si="16"/>
        <v/>
      </c>
      <c r="AA32" s="65" t="str">
        <f t="shared" si="9"/>
        <v/>
      </c>
      <c r="AB32" s="65" t="str">
        <f t="shared" si="10"/>
        <v/>
      </c>
      <c r="AC32" s="65" t="str">
        <f t="shared" si="11"/>
        <v/>
      </c>
      <c r="AD32" s="65" t="str">
        <f t="shared" si="12"/>
        <v/>
      </c>
      <c r="AE32" s="65" t="str">
        <f t="shared" si="17"/>
        <v/>
      </c>
      <c r="AF32" s="65" t="str">
        <f t="shared" si="18"/>
        <v/>
      </c>
      <c r="AG32" s="65" t="str">
        <f t="shared" si="13"/>
        <v/>
      </c>
      <c r="AH32" s="65"/>
      <c r="AI32" s="66"/>
      <c r="AJ32" s="66"/>
      <c r="AK32" s="66"/>
      <c r="AL32" s="66"/>
    </row>
    <row r="33" spans="1:38" s="67" customFormat="1" x14ac:dyDescent="0.25">
      <c r="A33" s="65">
        <f t="shared" si="19"/>
        <v>5</v>
      </c>
      <c r="B33" s="65">
        <f t="shared" si="0"/>
        <v>59754</v>
      </c>
      <c r="C33" s="66" t="str">
        <f t="shared" si="1"/>
        <v>2017210</v>
      </c>
      <c r="D33" s="66">
        <v>2017</v>
      </c>
      <c r="E33" s="66">
        <v>2</v>
      </c>
      <c r="F33" s="66">
        <v>10</v>
      </c>
      <c r="G33" s="66">
        <v>16</v>
      </c>
      <c r="H33" s="66">
        <v>35</v>
      </c>
      <c r="I33" s="66">
        <v>54</v>
      </c>
      <c r="J33" s="66">
        <v>369</v>
      </c>
      <c r="K33" s="66" t="s">
        <v>26</v>
      </c>
      <c r="L33" s="66">
        <v>2</v>
      </c>
      <c r="M33" s="66" t="s">
        <v>21</v>
      </c>
      <c r="N33" s="66" t="s">
        <v>27</v>
      </c>
      <c r="O33" s="66">
        <v>1</v>
      </c>
      <c r="P33" s="66" t="str">
        <f t="shared" si="14"/>
        <v/>
      </c>
      <c r="Q33" s="66" t="str">
        <f t="shared" si="2"/>
        <v/>
      </c>
      <c r="R33" s="66" t="str">
        <f t="shared" si="3"/>
        <v/>
      </c>
      <c r="S33" s="66" t="str">
        <f t="shared" si="15"/>
        <v/>
      </c>
      <c r="T33" s="66">
        <f>IF(A33=A34,IF(K33="Stroke",IF(K34="Stroke",IF((J34-J33)&lt;0,1000+J34-J33,J34-J33),IF(A35=A33,IF(K35="stroke",IF((J35-J33)&lt;0,1000+J35-J33,J35-J33),IF(A36=A33,IF(K36="stroke",IF((J36-J33)&lt;0,1000+J36-J33,J36-J33),IF(A37=A33,IF(K37="stroke",IF((J37-J33)&lt;0,1000+J37-J33,J37-J33),IF(A38=A33,IF(K38="stroke",IF((J38-J33)&lt;0,1000+J38-J33,J38-J33),IF(A42=A33,IF(K42="Stroke",IF((J42-J33)&lt;0,1000+J42-J33,J42-J33),IF(A43=A33,IF(K43="stroke",IF((J43-J33)&lt;0,1000+J43-J33,J35-J33),IF(A44=A33,IF(K44="stroke",IF((J44-J33)&lt;0,1000+J44-J33,J44-J33),IF(A46=A33,IF(K46="stroke",IF((J46-J33)&lt;0,1000+J46-J33,J46-J33),IF(A48=A33,IF(K48="stroke",IF((J48-J33)&lt;0,1000+J48-J33,J48-J33),""),"")),"")),"")),"")),"")),"")),"")),"")),"")),""),"")</f>
        <v>32</v>
      </c>
      <c r="U33" s="66">
        <f>IF(A33=A34,IF(K33="Stroke",IF(K34="Stroke",IF(L34=L33,T33-O33,""),IF(A35=A33,IF(K35="stroke",IF(L35=L33,T33-O33,""),IF(A36=A33,IF(K36="stroke",IF(L36=L33,T33-O33,""),IF(A37=A33,IF(K37="stroke",IF(L37=L33,T33-O33,""),IF(A38=A33,IF(K38="stroke",IF(L38=L33,T33-O33,""),""),"")),"")),"")),"")),""),"")</f>
        <v>31</v>
      </c>
      <c r="V33" s="66" t="str">
        <f>IF(A33=A34,IF(K33="SRS",IF(K34="SRS",IF((J34-J33)&lt;0,1000+J34-J33,J34-J33),IF(A35=A33,IF(K35="SRS",IF((J35-J33)&lt;0,1000+J35-J33,J35-J33),IF(A36=A33,IF(K36="SRS",IF((J36-J33)&lt;0,1000+J36-J33,J36-J33),IF(A37=A33,IF(K37="SRS",IF((J37-J33)&lt;0,1000+J37-J33,J37-J33),IF(A38=A33,IF(K38="SRS",IF((J38-J33)&lt;0,1000+J38-J33,J38-J33),""),"")),"")),"")),"")),""),"")</f>
        <v/>
      </c>
      <c r="W33" s="66" t="str">
        <f t="shared" si="20"/>
        <v/>
      </c>
      <c r="X33" s="66" t="str">
        <f t="shared" si="7"/>
        <v/>
      </c>
      <c r="Y33" s="65" t="str">
        <f t="shared" si="8"/>
        <v/>
      </c>
      <c r="Z33" s="65" t="str">
        <f t="shared" si="16"/>
        <v/>
      </c>
      <c r="AA33" s="65" t="str">
        <f t="shared" si="9"/>
        <v/>
      </c>
      <c r="AB33" s="65" t="str">
        <f t="shared" si="10"/>
        <v/>
      </c>
      <c r="AC33" s="65" t="str">
        <f t="shared" si="11"/>
        <v/>
      </c>
      <c r="AD33" s="65" t="str">
        <f t="shared" si="12"/>
        <v/>
      </c>
      <c r="AE33" s="65" t="str">
        <f t="shared" si="17"/>
        <v/>
      </c>
      <c r="AF33" s="65" t="str">
        <f t="shared" si="18"/>
        <v/>
      </c>
      <c r="AG33" s="65" t="str">
        <f t="shared" si="13"/>
        <v/>
      </c>
      <c r="AH33" s="65"/>
      <c r="AI33" s="66"/>
      <c r="AJ33" s="66"/>
      <c r="AK33" s="66"/>
      <c r="AL33" s="66"/>
    </row>
    <row r="34" spans="1:38" s="67" customFormat="1" x14ac:dyDescent="0.25">
      <c r="A34" s="65">
        <f t="shared" si="19"/>
        <v>5</v>
      </c>
      <c r="B34" s="65">
        <f t="shared" si="0"/>
        <v>59754</v>
      </c>
      <c r="C34" s="66" t="str">
        <f t="shared" si="1"/>
        <v>2017210</v>
      </c>
      <c r="D34" s="66">
        <v>2017</v>
      </c>
      <c r="E34" s="66">
        <v>2</v>
      </c>
      <c r="F34" s="66">
        <v>10</v>
      </c>
      <c r="G34" s="66">
        <v>16</v>
      </c>
      <c r="H34" s="66">
        <v>35</v>
      </c>
      <c r="I34" s="66">
        <v>54</v>
      </c>
      <c r="J34" s="66">
        <v>401</v>
      </c>
      <c r="K34" s="66" t="s">
        <v>26</v>
      </c>
      <c r="L34" s="66">
        <v>2</v>
      </c>
      <c r="M34" s="66" t="s">
        <v>21</v>
      </c>
      <c r="N34" s="66" t="s">
        <v>27</v>
      </c>
      <c r="O34" s="66">
        <v>4</v>
      </c>
      <c r="P34" s="66" t="str">
        <f t="shared" si="14"/>
        <v/>
      </c>
      <c r="Q34" s="66" t="str">
        <f t="shared" si="2"/>
        <v/>
      </c>
      <c r="R34" s="66" t="str">
        <f t="shared" si="3"/>
        <v/>
      </c>
      <c r="S34" s="66" t="str">
        <f t="shared" si="15"/>
        <v/>
      </c>
      <c r="T34" s="66">
        <f>IF(A34=A35,IF(K34="Stroke",IF(K35="Stroke",IF((J35-J34)&lt;0,1000+J35-J34,J35-J34),IF(A36=A34,IF(K36="stroke",IF((J36-J34)&lt;0,1000+J36-J34,J36-J34),IF(A37=A34,IF(K37="stroke",IF((J37-J34)&lt;0,1000+J37-J34,J37-J34),IF(A38=A34,IF(K38="stroke",IF((J38-J34)&lt;0,1000+J38-J34,J38-J34),IF(A42=A34,IF(K42="stroke",IF((J42-J34)&lt;0,1000+J42-J34,J42-J34),IF(A43=A34,IF(K43="Stroke",IF((J43-J34)&lt;0,1000+J43-J34,J43-J34),IF(A44=A34,IF(K44="stroke",IF((J44-J34)&lt;0,1000+J44-J34,J36-J34),IF(A46=A34,IF(K46="stroke",IF((J46-J34)&lt;0,1000+J46-J34,J46-J34),IF(A48=A34,IF(K48="stroke",IF((J48-J34)&lt;0,1000+J48-J34,J48-J34),IF(A49=A34,IF(K49="stroke",IF((J49-J34)&lt;0,1000+J49-J34,J49-J34),""),"")),"")),"")),"")),"")),"")),"")),"")),"")),""),"")</f>
        <v>274</v>
      </c>
      <c r="U34" s="66">
        <f>IF(A34=A35,IF(K34="Stroke",IF(K35="Stroke",IF(L35=L34,T34-O34,""),IF(A36=A34,IF(K36="stroke",IF(L36=L34,T34-O34,""),IF(A37=A34,IF(K37="stroke",IF(L37=L34,T34-O34,""),IF(A38=A34,IF(K38="stroke",IF(L38=L34,T34-O34,""),IF(A42=A34,IF(K42="stroke",IF(L42=L34,T34-O34,""),""),"")),"")),"")),"")),""),"")</f>
        <v>270</v>
      </c>
      <c r="V34" s="66" t="str">
        <f>IF(A34=A35,IF(K34="SRS",IF(K35="SRS",IF((J35-J34)&lt;0,1000+J35-J34,J35-J34),IF(A36=A34,IF(K36="SRS",IF((J36-J34)&lt;0,1000+J36-J34,J36-J34),IF(A37=A34,IF(K37="SRS",IF((J37-J34)&lt;0,1000+J37-J34,J37-J34),IF(A38=A34,IF(K38="SRS",IF((J38-J34)&lt;0,1000+J38-J34,J38-J34),IF(A42=A34,IF(K42="SRS",IF((J42-J34)&lt;0,1000+J42-J34,J42-J34),""),"")),"")),"")),"")),""),"")</f>
        <v/>
      </c>
      <c r="W34" s="66" t="str">
        <f t="shared" si="20"/>
        <v/>
      </c>
      <c r="X34" s="66" t="str">
        <f t="shared" si="7"/>
        <v/>
      </c>
      <c r="Y34" s="65" t="str">
        <f t="shared" si="8"/>
        <v/>
      </c>
      <c r="Z34" s="65" t="str">
        <f t="shared" si="16"/>
        <v/>
      </c>
      <c r="AA34" s="65" t="str">
        <f t="shared" si="9"/>
        <v/>
      </c>
      <c r="AB34" s="65" t="str">
        <f t="shared" si="10"/>
        <v/>
      </c>
      <c r="AC34" s="65" t="str">
        <f t="shared" si="11"/>
        <v/>
      </c>
      <c r="AD34" s="65" t="str">
        <f t="shared" si="12"/>
        <v/>
      </c>
      <c r="AE34" s="65" t="str">
        <f t="shared" si="17"/>
        <v/>
      </c>
      <c r="AF34" s="65" t="str">
        <f t="shared" si="18"/>
        <v/>
      </c>
      <c r="AG34" s="65" t="str">
        <f t="shared" si="13"/>
        <v/>
      </c>
      <c r="AH34" s="65"/>
      <c r="AI34" s="66"/>
      <c r="AJ34" s="66"/>
      <c r="AK34" s="66"/>
      <c r="AL34" s="66"/>
    </row>
    <row r="35" spans="1:38" s="152" customFormat="1" ht="15" x14ac:dyDescent="0.25">
      <c r="A35" s="150">
        <f t="shared" si="19"/>
        <v>5</v>
      </c>
      <c r="B35" s="150">
        <f t="shared" si="0"/>
        <v>59754</v>
      </c>
      <c r="C35" s="151" t="str">
        <f t="shared" si="1"/>
        <v>2017210</v>
      </c>
      <c r="D35" s="151">
        <v>2017</v>
      </c>
      <c r="E35" s="151">
        <v>2</v>
      </c>
      <c r="F35" s="151">
        <v>10</v>
      </c>
      <c r="G35" s="151">
        <v>16</v>
      </c>
      <c r="H35" s="151">
        <v>35</v>
      </c>
      <c r="I35" s="151">
        <v>54</v>
      </c>
      <c r="J35" s="151">
        <v>475</v>
      </c>
      <c r="K35" s="151" t="s">
        <v>257</v>
      </c>
      <c r="L35" s="151">
        <v>2</v>
      </c>
      <c r="M35" s="151" t="s">
        <v>21</v>
      </c>
      <c r="N35" s="151" t="s">
        <v>27</v>
      </c>
      <c r="O35" s="151">
        <v>22</v>
      </c>
      <c r="P35" s="151" t="str">
        <f t="shared" si="14"/>
        <v/>
      </c>
      <c r="Q35" s="151" t="str">
        <f t="shared" si="2"/>
        <v/>
      </c>
      <c r="R35" s="151" t="str">
        <f t="shared" si="3"/>
        <v/>
      </c>
      <c r="S35" s="151" t="str">
        <f t="shared" si="15"/>
        <v/>
      </c>
      <c r="T35" s="151" t="str">
        <f>IF(A35=A36,IF(K35="Stroke",IF(K36="Stroke",IF((J36-J35)&lt;0,1000+J36-J35,J36-J35),IF(A37=A35,IF(K37="stroke",IF((J37-J35)&lt;0,1000+J37-J35,J37-J35),IF(A38=A35,IF(K38="stroke",IF((J38-J35)&lt;0,1000+J38-J35,J38-J35),IF(A42=A35,IF(K42="stroke",IF((J42-J35)&lt;0,1000+J42-J35,J42-J35),IF(A43=A35,IF(K43="stroke",IF((J43-J35)&lt;0,1000+J43-J35,J43-J35),IF(A44=A35,IF(K44="Stroke",IF((J44-J35)&lt;0,1000+J44-J35,J44-J35),IF(A46=A35,IF(K46="stroke",IF((J46-J35)&lt;0,1000+J46-J35,J37-J35),IF(A48=A35,IF(K48="stroke",IF((J48-J35)&lt;0,1000+J48-J35,J48-J35),IF(A49=A35,IF(K49="stroke",IF((J49-J35)&lt;0,1000+J49-J35,J49-J35),IF(A50=A35,IF(K50="stroke",IF((J50-J35)&lt;0,1000+J50-J35,J50-J35),""),"")),"")),"")),"")),"")),"")),"")),"")),"")),""),"")</f>
        <v/>
      </c>
      <c r="U35" s="151" t="str">
        <f>IF(A35=A36,IF(K35="Stroke",IF(K36="Stroke",IF(L36=L35,T35-O35,""),IF(A37=A35,IF(K37="stroke",IF(L37=L35,T35-O35,""),IF(A38=A35,IF(K38="stroke",IF(L38=L35,T35-O35,""),IF(A42=A35,IF(K42="stroke",IF(L42=L35,T35-O35,""),IF(A43=A35,IF(K43="stroke",IF(L43=L35,T35-O35,""),""),"")),"")),"")),"")),""),"")</f>
        <v/>
      </c>
      <c r="V35" s="151" t="str">
        <f>IF(A35=A36,IF(K35="SRS",IF(K36="SRS",IF((J36-J35)&lt;0,1000+J36-J35,J36-J35),IF(A37=A35,IF(K37="SRS",IF((J37-J35)&lt;0,1000+J37-J35,J37-J35),IF(A38=A35,IF(K38="SRS",IF((J38-J35)&lt;0,1000+J38-J35,J38-J35),IF(A42=A35,IF(K42="SRS",IF((J42-J35)&lt;0,1000+J42-J35,J42-J35),IF(A43=A35,IF(K43="SRS",IF((J43-J35)&lt;0,1000+J43-J35,J43-J35),""),"")),"")),"")),"")),""),"")</f>
        <v/>
      </c>
      <c r="W35" s="151" t="str">
        <f t="shared" si="20"/>
        <v/>
      </c>
      <c r="X35" s="151" t="str">
        <f t="shared" si="7"/>
        <v/>
      </c>
      <c r="Y35" s="150" t="str">
        <f t="shared" si="8"/>
        <v/>
      </c>
      <c r="Z35" s="150" t="str">
        <f t="shared" si="16"/>
        <v/>
      </c>
      <c r="AA35" s="150" t="str">
        <f t="shared" si="9"/>
        <v/>
      </c>
      <c r="AB35" s="150" t="str">
        <f t="shared" si="10"/>
        <v/>
      </c>
      <c r="AC35" s="150" t="str">
        <f t="shared" si="11"/>
        <v/>
      </c>
      <c r="AD35" s="150" t="str">
        <f t="shared" si="12"/>
        <v/>
      </c>
      <c r="AE35" s="150" t="str">
        <f t="shared" si="17"/>
        <v/>
      </c>
      <c r="AF35" s="150" t="str">
        <f t="shared" si="18"/>
        <v/>
      </c>
      <c r="AG35" s="150" t="str">
        <f t="shared" si="13"/>
        <v/>
      </c>
      <c r="AH35" s="150"/>
      <c r="AI35" s="151" t="s">
        <v>258</v>
      </c>
      <c r="AJ35" s="151"/>
      <c r="AK35" s="151"/>
      <c r="AL35" s="151"/>
    </row>
    <row r="36" spans="1:38" s="152" customFormat="1" ht="15" x14ac:dyDescent="0.25">
      <c r="A36" s="150">
        <f t="shared" si="19"/>
        <v>5</v>
      </c>
      <c r="B36" s="150">
        <f t="shared" si="0"/>
        <v>59754</v>
      </c>
      <c r="C36" s="151" t="str">
        <f t="shared" si="1"/>
        <v>2017210</v>
      </c>
      <c r="D36" s="151">
        <v>2017</v>
      </c>
      <c r="E36" s="151">
        <v>2</v>
      </c>
      <c r="F36" s="151">
        <v>10</v>
      </c>
      <c r="G36" s="151">
        <v>16</v>
      </c>
      <c r="H36" s="151">
        <v>35</v>
      </c>
      <c r="I36" s="151">
        <v>54</v>
      </c>
      <c r="J36" s="151">
        <v>604</v>
      </c>
      <c r="K36" s="151" t="s">
        <v>257</v>
      </c>
      <c r="L36" s="151">
        <v>2</v>
      </c>
      <c r="M36" s="151" t="s">
        <v>21</v>
      </c>
      <c r="N36" s="151" t="s">
        <v>27</v>
      </c>
      <c r="O36" s="151">
        <v>10</v>
      </c>
      <c r="P36" s="151" t="str">
        <f t="shared" si="14"/>
        <v/>
      </c>
      <c r="Q36" s="151" t="str">
        <f t="shared" si="2"/>
        <v/>
      </c>
      <c r="R36" s="151" t="str">
        <f t="shared" si="3"/>
        <v/>
      </c>
      <c r="S36" s="151" t="str">
        <f t="shared" si="15"/>
        <v/>
      </c>
      <c r="T36" s="151" t="str">
        <f>IF(A36=A37,IF(K36="Stroke",IF(K37="Stroke",IF((J37-J36)&lt;0,1000+J37-J36,J37-J36),IF(A38=A36,IF(K38="stroke",IF((J38-J36)&lt;0,1000+J38-J36,J38-J36),IF(A42=A36,IF(K42="stroke",IF((J42-J36)&lt;0,1000+J42-J36,J42-J36),IF(A43=A36,IF(K43="stroke",IF((J43-J36)&lt;0,1000+J43-J36,J43-J36),IF(A44=A36,IF(K44="stroke",IF((J44-J36)&lt;0,1000+J44-J36,J44-J36),IF(A46=A36,IF(K46="Stroke",IF((J46-J36)&lt;0,1000+J46-J36,J46-J36),IF(A48=A36,IF(K48="stroke",IF((J48-J36)&lt;0,1000+J48-J36,J38-J36),IF(A49=A36,IF(K49="stroke",IF((J49-J36)&lt;0,1000+J49-J36,J49-J36),IF(A50=A36,IF(K50="stroke",IF((J50-J36)&lt;0,1000+J50-J36,J50-J36),IF(A52=A36,IF(K52="stroke",IF((J52-J36)&lt;0,1000+J52-J36,J52-J36),""),"")),"")),"")),"")),"")),"")),"")),"")),"")),""),"")</f>
        <v/>
      </c>
      <c r="U36" s="151" t="str">
        <f>IF(A36=A37,IF(K36="Stroke",IF(K37="Stroke",IF(L37=L36,T36-O36,""),IF(A38=A36,IF(K38="stroke",IF(L38=L36,T36-O36,""),IF(A42=A36,IF(K42="stroke",IF(L42=L36,T36-O36,""),IF(A43=A36,IF(K43="stroke",IF(L43=L36,T36-O36,""),IF(A44=A36,IF(K44="stroke",IF(L44=L36,T36-O36,""),""),"")),"")),"")),"")),""),"")</f>
        <v/>
      </c>
      <c r="V36" s="151" t="str">
        <f>IF(A36=A37,IF(K36="SRS",IF(K37="SRS",IF((J37-J36)&lt;0,1000+J37-J36,J37-J36),IF(A38=A36,IF(K38="SRS",IF((J38-J36)&lt;0,1000+J38-J36,J38-J36),IF(A42=A36,IF(K42="SRS",IF((J42-J36)&lt;0,1000+J42-J36,J42-J36),IF(A43=A36,IF(K43="SRS",IF((J43-J36)&lt;0,1000+J43-J36,J43-J36),IF(A44=A36,IF(K44="SRS",IF((J44-J36)&lt;0,1000+J44-J36,J44-J36),""),"")),"")),"")),"")),""),"")</f>
        <v/>
      </c>
      <c r="W36" s="151" t="str">
        <f t="shared" si="20"/>
        <v/>
      </c>
      <c r="X36" s="151" t="str">
        <f t="shared" si="7"/>
        <v/>
      </c>
      <c r="Y36" s="150" t="str">
        <f t="shared" si="8"/>
        <v/>
      </c>
      <c r="Z36" s="150" t="str">
        <f t="shared" si="16"/>
        <v/>
      </c>
      <c r="AA36" s="150" t="str">
        <f t="shared" si="9"/>
        <v/>
      </c>
      <c r="AB36" s="150" t="str">
        <f t="shared" si="10"/>
        <v/>
      </c>
      <c r="AC36" s="150" t="str">
        <f t="shared" si="11"/>
        <v/>
      </c>
      <c r="AD36" s="150" t="str">
        <f t="shared" si="12"/>
        <v/>
      </c>
      <c r="AE36" s="150" t="str">
        <f t="shared" si="17"/>
        <v/>
      </c>
      <c r="AF36" s="150" t="str">
        <f t="shared" si="18"/>
        <v/>
      </c>
      <c r="AG36" s="150" t="str">
        <f t="shared" si="13"/>
        <v/>
      </c>
      <c r="AH36" s="150"/>
      <c r="AI36" s="151" t="s">
        <v>258</v>
      </c>
      <c r="AJ36" s="151"/>
      <c r="AK36" s="151"/>
      <c r="AL36" s="151"/>
    </row>
    <row r="37" spans="1:38" s="152" customFormat="1" ht="15" x14ac:dyDescent="0.25">
      <c r="A37" s="150">
        <f t="shared" si="19"/>
        <v>5</v>
      </c>
      <c r="B37" s="150">
        <f t="shared" si="0"/>
        <v>59754</v>
      </c>
      <c r="C37" s="151" t="str">
        <f t="shared" si="1"/>
        <v>2017210</v>
      </c>
      <c r="D37" s="151">
        <v>2017</v>
      </c>
      <c r="E37" s="151">
        <v>2</v>
      </c>
      <c r="F37" s="151">
        <v>10</v>
      </c>
      <c r="G37" s="151">
        <v>16</v>
      </c>
      <c r="H37" s="151">
        <v>35</v>
      </c>
      <c r="I37" s="151">
        <v>54</v>
      </c>
      <c r="J37" s="151">
        <v>675</v>
      </c>
      <c r="K37" s="151" t="s">
        <v>26</v>
      </c>
      <c r="L37" s="151">
        <v>2</v>
      </c>
      <c r="M37" s="151" t="s">
        <v>21</v>
      </c>
      <c r="N37" s="151" t="s">
        <v>27</v>
      </c>
      <c r="O37" s="151">
        <v>51</v>
      </c>
      <c r="P37" s="151" t="str">
        <f t="shared" si="14"/>
        <v/>
      </c>
      <c r="Q37" s="151">
        <f>IF(A38&lt;&gt;A37,(B37+(J37*0.001)+(O37*0.001)),"")</f>
        <v>59754.726000000002</v>
      </c>
      <c r="R37" s="151" t="str">
        <f t="shared" si="3"/>
        <v/>
      </c>
      <c r="S37" s="151" t="str">
        <f t="shared" si="15"/>
        <v/>
      </c>
      <c r="T37" s="151" t="str">
        <f>IF(A37=A38,IF(K37="Stroke",IF(K38="Stroke",IF((J38-J37)&lt;0,1000+J38-J37,J38-J37),IF(A42=A37,IF(K42="stroke",IF((J42-J37)&lt;0,1000+J42-J37,J42-J37),IF(A43=A37,IF(K43="stroke",IF((J43-J37)&lt;0,1000+J43-J37,J43-J37),IF(A44=A37,IF(K44="stroke",IF((J44-J37)&lt;0,1000+J44-J37,J44-J37),IF(A46=A37,IF(K46="stroke",IF((J46-J37)&lt;0,1000+J46-J37,J46-J37),IF(A48=A37,IF(K48="Stroke",IF((J48-J37)&lt;0,1000+J48-J37,J48-J37),IF(A49=A37,IF(K49="stroke",IF((J49-J37)&lt;0,1000+J49-J37,J42-J37),IF(A50=A37,IF(K50="stroke",IF((J50-J37)&lt;0,1000+J50-J37,J50-J37),IF(A52=A37,IF(K52="stroke",IF((J52-J37)&lt;0,1000+J52-J37,J52-J37),IF(A56=A37,IF(K56="stroke",IF((J56-J37)&lt;0,1000+J56-J37,J56-J37),""),"")),"")),"")),"")),"")),"")),"")),"")),"")),""),"")</f>
        <v/>
      </c>
      <c r="U37" s="151" t="str">
        <f>IF(A37=A38,IF(K37="Stroke",IF(K38="Stroke",IF(L38=L37,T37-O37,""),IF(A42=A37,IF(K42="stroke",IF(L42=L37,T37-O37,""),IF(A43=A37,IF(K43="stroke",IF(L43=L37,T37-O37,""),IF(A44=A37,IF(K44="stroke",IF(L44=L37,T37-O37,""),IF(A46=A37,IF(K46="stroke",IF(L46=L37,T37-O37,""),""),"")),"")),"")),"")),""),"")</f>
        <v/>
      </c>
      <c r="V37" s="151" t="str">
        <f>IF(A37=A38,IF(K37="SRS",IF(K38="SRS",IF((J38-J37)&lt;0,1000+J38-J37,J38-J37),IF(A42=A37,IF(K42="SRS",IF((J42-J37)&lt;0,1000+J42-J37,J42-J37),IF(A43=A37,IF(K43="SRS",IF((J43-J37)&lt;0,1000+J43-J37,J43-J37),IF(A44=A37,IF(K44="SRS",IF((J44-J37)&lt;0,1000+J44-J37,J44-J37),IF(A46=A37,IF(K46="SRS",IF((J46-J37)&lt;0,1000+J46-J37,J46-J37),""),"")),"")),"")),"")),""),"")</f>
        <v/>
      </c>
      <c r="W37" s="151" t="str">
        <f t="shared" si="20"/>
        <v/>
      </c>
      <c r="X37" s="151" t="str">
        <f t="shared" si="7"/>
        <v/>
      </c>
      <c r="Y37" s="150" t="str">
        <f t="shared" si="8"/>
        <v/>
      </c>
      <c r="Z37" s="150" t="str">
        <f t="shared" si="16"/>
        <v/>
      </c>
      <c r="AA37" s="150" t="str">
        <f t="shared" si="9"/>
        <v/>
      </c>
      <c r="AB37" s="150" t="str">
        <f t="shared" si="10"/>
        <v/>
      </c>
      <c r="AC37" s="150" t="str">
        <f>IF(A37&lt;&gt;A36,IF(A37=A38,IF(K38="stroke",IF(M37="positive",IF(M38="negative",SUM(AA37:AB37),""),""),""),""),"")</f>
        <v/>
      </c>
      <c r="AD37" s="150" t="str">
        <f t="shared" si="12"/>
        <v/>
      </c>
      <c r="AE37" s="150" t="str">
        <f t="shared" si="17"/>
        <v/>
      </c>
      <c r="AF37" s="150" t="str">
        <f t="shared" si="18"/>
        <v/>
      </c>
      <c r="AG37" s="150" t="str">
        <f t="shared" si="13"/>
        <v/>
      </c>
      <c r="AH37" s="150"/>
      <c r="AI37" s="151" t="s">
        <v>258</v>
      </c>
      <c r="AJ37" s="151"/>
      <c r="AK37" s="151"/>
      <c r="AL37" s="151"/>
    </row>
    <row r="38" spans="1:38" s="121" customFormat="1" ht="15" x14ac:dyDescent="0.25">
      <c r="A38" s="119">
        <f>IF(B38=B37,A37,IF(B38=(B37+1),A37,(A37+1)))</f>
        <v>6</v>
      </c>
      <c r="B38" s="119">
        <f t="shared" si="0"/>
        <v>59947</v>
      </c>
      <c r="C38" s="120" t="str">
        <f t="shared" si="1"/>
        <v>2017210</v>
      </c>
      <c r="D38" s="120">
        <v>2017</v>
      </c>
      <c r="E38" s="120">
        <v>2</v>
      </c>
      <c r="F38" s="120">
        <v>10</v>
      </c>
      <c r="G38" s="120">
        <v>16</v>
      </c>
      <c r="H38" s="120">
        <v>39</v>
      </c>
      <c r="I38" s="120">
        <v>7</v>
      </c>
      <c r="J38" s="120">
        <v>752</v>
      </c>
      <c r="K38" s="120" t="s">
        <v>26</v>
      </c>
      <c r="L38" s="120">
        <v>1</v>
      </c>
      <c r="M38" s="120" t="s">
        <v>21</v>
      </c>
      <c r="N38" s="120" t="s">
        <v>27</v>
      </c>
      <c r="O38" s="120">
        <v>2</v>
      </c>
      <c r="P38" s="120">
        <f>IF(A38&lt;&gt;A37,(B38+J38*0.001),"")</f>
        <v>59947.752</v>
      </c>
      <c r="Q38" s="120" t="str">
        <f>IF(A42&lt;&gt;A38,(B38+(J38*0.001)+(O38*0.001)),"")</f>
        <v/>
      </c>
      <c r="R38" s="120">
        <f t="shared" si="3"/>
        <v>59948.222999999998</v>
      </c>
      <c r="S38" s="120">
        <f t="shared" si="15"/>
        <v>470.9999999977299</v>
      </c>
      <c r="T38" s="120">
        <f>IF(A38=A42,IF(K38="Stroke",IF(K42="Stroke",IF((J42-J38)&lt;0,1000+J42-J38,J42-J38),IF(A43=A38,IF(K43="stroke",IF((J43-J38)&lt;0,1000+J43-J38,J43-J38),IF(A44=A38,IF(K44="stroke",IF((J44-J38)&lt;0,1000+J44-J38,J44-J38),IF(A46=A38,IF(K46="stroke",IF((J46-J38)&lt;0,1000+J46-J38,J46-J38),IF(A48=A38,IF(K48="stroke",IF((J48-J38)&lt;0,1000+J48-J38,J48-J38),IF(A49=A38,IF(K49="Stroke",IF((J49-J38)&lt;0,1000+J49-J38,J49-J38),IF(A50=A38,IF(K50="stroke",IF((J50-J38)&lt;0,1000+J50-J38,J43-J38),IF(A52=A38,IF(K52="stroke",IF((J52-J38)&lt;0,1000+J52-J38,J52-J38),IF(A56=A38,IF(K56="stroke",IF((J56-J38)&lt;0,1000+J56-J38,J56-J38),IF(A57=A38,IF(K57="stroke",IF((J57-J38)&lt;0,1000+J57-J38,J57-J38),""),"")),"")),"")),"")),"")),"")),"")),"")),"")),""),"")</f>
        <v>384</v>
      </c>
      <c r="U38" s="120" t="str">
        <f>IF(A38=A42,IF(K38="Stroke",IF(K42="Stroke",IF(L42=L38,T38-O38,""),IF(A43=A38,IF(K43="stroke",IF(L43=L38,T38-O38,""),IF(A44=A38,IF(K44="stroke",IF(L44=L38,T38-O38,""),IF(A46=A38,IF(K46="stroke",IF(L46=L38,T38-O38,""),IF(A48=A38,IF(K48="stroke",IF(L48=L38,T38-O38,""),""),"")),"")),"")),"")),""),"")</f>
        <v/>
      </c>
      <c r="V38" s="120" t="str">
        <f>IF(A38=A42,IF(K38="SRS",IF(K42="SRS",IF((J42-J38)&lt;0,1000+J42-J38,J42-J38),IF(A43=A38,IF(K43="SRS",IF((J43-J38)&lt;0,1000+J43-J38,J43-J38),IF(A44=A38,IF(K44="SRS",IF((J44-J38)&lt;0,1000+J44-J38,J44-J38),IF(A46=A38,IF(K46="SRS",IF((J46-J38)&lt;0,1000+J46-J38,J46-J38),IF(A48=A38,IF(K48="SRS",IF((J48-J38)&lt;0,1000+J48-J38,J48-J38),""),"")),"")),"")),"")),""),"")</f>
        <v/>
      </c>
      <c r="W38" s="120">
        <f>IF(A38&lt;&gt;A37,B38,"")</f>
        <v>59947</v>
      </c>
      <c r="X38" s="120">
        <f t="shared" si="7"/>
        <v>4</v>
      </c>
      <c r="Y38" s="119">
        <f t="shared" si="8"/>
        <v>1</v>
      </c>
      <c r="Z38" s="119">
        <f t="shared" si="16"/>
        <v>0</v>
      </c>
      <c r="AA38" s="119">
        <f t="shared" si="9"/>
        <v>0</v>
      </c>
      <c r="AB38" s="119">
        <f t="shared" si="10"/>
        <v>4</v>
      </c>
      <c r="AC38" s="119" t="str">
        <f>IF(A38&lt;&gt;A37,IF(A38=A42,IF(K42="stroke",IF(M38="positive",IF(M42="negative",SUM(AA38:AB38),""),""),""),""),"")</f>
        <v/>
      </c>
      <c r="AD38" s="119">
        <f t="shared" si="12"/>
        <v>0</v>
      </c>
      <c r="AE38" s="119" t="str">
        <f t="shared" si="17"/>
        <v/>
      </c>
      <c r="AF38" s="119" t="str">
        <f t="shared" si="18"/>
        <v/>
      </c>
      <c r="AG38" s="119">
        <f t="shared" si="13"/>
        <v>0</v>
      </c>
      <c r="AH38" s="119"/>
      <c r="AI38" s="120"/>
      <c r="AJ38" s="120"/>
      <c r="AK38" s="120"/>
      <c r="AL38" s="120"/>
    </row>
    <row r="39" spans="1:38" s="121" customFormat="1" ht="15" x14ac:dyDescent="0.25">
      <c r="A39" s="119">
        <v>6</v>
      </c>
      <c r="B39" s="119">
        <v>59947</v>
      </c>
      <c r="C39" s="120">
        <v>2017210</v>
      </c>
      <c r="D39" s="120">
        <v>2017</v>
      </c>
      <c r="E39" s="120">
        <v>2</v>
      </c>
      <c r="F39" s="120">
        <v>10</v>
      </c>
      <c r="G39" s="120">
        <v>16</v>
      </c>
      <c r="H39" s="120">
        <v>39</v>
      </c>
      <c r="I39" s="120">
        <v>7</v>
      </c>
      <c r="J39" s="120">
        <v>752</v>
      </c>
      <c r="K39" s="120" t="s">
        <v>29</v>
      </c>
      <c r="L39" s="120">
        <v>1</v>
      </c>
      <c r="M39" s="120" t="s">
        <v>21</v>
      </c>
      <c r="N39" s="120" t="s">
        <v>27</v>
      </c>
      <c r="O39" s="120">
        <v>0</v>
      </c>
      <c r="P39" s="120"/>
      <c r="Q39" s="120"/>
      <c r="R39" s="120"/>
      <c r="S39" s="120"/>
      <c r="T39" s="120"/>
      <c r="U39" s="120"/>
      <c r="V39" s="120"/>
      <c r="W39" s="120"/>
      <c r="X39" s="120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20"/>
      <c r="AJ39" s="120"/>
      <c r="AK39" s="120"/>
      <c r="AL39" s="120"/>
    </row>
    <row r="40" spans="1:38" s="121" customFormat="1" ht="15" x14ac:dyDescent="0.25">
      <c r="A40" s="119">
        <v>6</v>
      </c>
      <c r="B40" s="119">
        <v>59947</v>
      </c>
      <c r="C40" s="120">
        <v>2017210</v>
      </c>
      <c r="D40" s="120">
        <v>2017</v>
      </c>
      <c r="E40" s="120">
        <v>2</v>
      </c>
      <c r="F40" s="120">
        <v>10</v>
      </c>
      <c r="G40" s="120">
        <v>16</v>
      </c>
      <c r="H40" s="120">
        <v>39</v>
      </c>
      <c r="I40" s="120">
        <v>7</v>
      </c>
      <c r="J40" s="120">
        <v>753</v>
      </c>
      <c r="K40" s="120" t="s">
        <v>29</v>
      </c>
      <c r="L40" s="120">
        <v>1</v>
      </c>
      <c r="M40" s="120" t="s">
        <v>21</v>
      </c>
      <c r="N40" s="120" t="s">
        <v>27</v>
      </c>
      <c r="O40" s="120">
        <v>0</v>
      </c>
      <c r="P40" s="120"/>
      <c r="Q40" s="120"/>
      <c r="R40" s="120"/>
      <c r="S40" s="120"/>
      <c r="T40" s="120"/>
      <c r="U40" s="120"/>
      <c r="V40" s="120"/>
      <c r="W40" s="120"/>
      <c r="X40" s="120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20"/>
      <c r="AJ40" s="120"/>
      <c r="AK40" s="120"/>
      <c r="AL40" s="120"/>
    </row>
    <row r="41" spans="1:38" s="132" customFormat="1" ht="15" x14ac:dyDescent="0.25">
      <c r="A41" s="130">
        <v>6</v>
      </c>
      <c r="B41" s="130">
        <v>59947</v>
      </c>
      <c r="C41" s="131">
        <v>2017210</v>
      </c>
      <c r="D41" s="131">
        <v>2017</v>
      </c>
      <c r="E41" s="131">
        <v>2</v>
      </c>
      <c r="F41" s="131">
        <v>10</v>
      </c>
      <c r="G41" s="131">
        <v>16</v>
      </c>
      <c r="H41" s="131">
        <v>39</v>
      </c>
      <c r="I41" s="131">
        <v>7</v>
      </c>
      <c r="J41" s="131">
        <v>920</v>
      </c>
      <c r="K41" s="131" t="s">
        <v>26</v>
      </c>
      <c r="L41" s="131" t="s">
        <v>42</v>
      </c>
      <c r="M41" s="131" t="s">
        <v>21</v>
      </c>
      <c r="N41" s="131" t="s">
        <v>27</v>
      </c>
      <c r="O41" s="131">
        <v>3</v>
      </c>
      <c r="P41" s="131"/>
      <c r="Q41" s="131"/>
      <c r="R41" s="131"/>
      <c r="S41" s="131"/>
      <c r="T41" s="131"/>
      <c r="U41" s="131"/>
      <c r="V41" s="131"/>
      <c r="W41" s="131"/>
      <c r="X41" s="131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1"/>
      <c r="AJ41" s="131"/>
      <c r="AK41" s="131"/>
      <c r="AL41" s="131"/>
    </row>
    <row r="42" spans="1:38" s="152" customFormat="1" ht="15" x14ac:dyDescent="0.25">
      <c r="A42" s="150">
        <f>IF(B42=B38,A38,IF(B42=(B38+1),A38,(A38+1)))</f>
        <v>6</v>
      </c>
      <c r="B42" s="150">
        <f t="shared" si="0"/>
        <v>59947</v>
      </c>
      <c r="C42" s="151" t="str">
        <f t="shared" si="1"/>
        <v>2017210</v>
      </c>
      <c r="D42" s="151">
        <v>2017</v>
      </c>
      <c r="E42" s="151">
        <v>2</v>
      </c>
      <c r="F42" s="151">
        <v>10</v>
      </c>
      <c r="G42" s="151">
        <v>16</v>
      </c>
      <c r="H42" s="151">
        <v>39</v>
      </c>
      <c r="I42" s="151">
        <v>7</v>
      </c>
      <c r="J42" s="151" t="s">
        <v>243</v>
      </c>
      <c r="K42" s="151" t="s">
        <v>257</v>
      </c>
      <c r="L42" s="151">
        <v>2</v>
      </c>
      <c r="M42" s="151" t="s">
        <v>21</v>
      </c>
      <c r="N42" s="151" t="s">
        <v>27</v>
      </c>
      <c r="O42" s="151">
        <v>11</v>
      </c>
      <c r="P42" s="151" t="str">
        <f>IF(A42&lt;&gt;A38,(B42+J42*0.001),"")</f>
        <v/>
      </c>
      <c r="Q42" s="151" t="str">
        <f t="shared" ref="Q42:Q123" si="21">IF(A43&lt;&gt;A42,(B42+(J42*0.001)+(O42*0.001)),"")</f>
        <v/>
      </c>
      <c r="R42" s="151" t="str">
        <f>IF(A42&lt;&gt;A38,LOOKUP(A42,A$2:A$1413,Q$2:Q$1413),"")</f>
        <v/>
      </c>
      <c r="S42" s="151" t="str">
        <f t="shared" si="15"/>
        <v/>
      </c>
      <c r="T42" s="151" t="str">
        <f>IF(A42=A43,IF(K42="Stroke",IF(K43="Stroke",IF((J43-J42)&lt;0,1000+J43-J42,J43-J42),IF(A44=A42,IF(K44="stroke",IF((J44-J42)&lt;0,1000+J44-J42,J44-J42),IF(A46=A42,IF(K46="stroke",IF((J46-J42)&lt;0,1000+J46-J42,J46-J42),IF(A48=A42,IF(K48="stroke",IF((J48-J42)&lt;0,1000+J48-J42,J48-J42),IF(A49=A42,IF(K49="stroke",IF((J49-J42)&lt;0,1000+J49-J42,J49-J42),IF(A50=A42,IF(K50="Stroke",IF((J50-J42)&lt;0,1000+J50-J42,J50-J42),IF(A52=A42,IF(K52="stroke",IF((J52-J42)&lt;0,1000+J52-J42,J44-J42),IF(A56=A42,IF(K56="stroke",IF((J56-J42)&lt;0,1000+J56-J42,J56-J42),IF(A57=A42,IF(K57="stroke",IF((J57-J42)&lt;0,1000+J57-J42,J57-J42),IF(A58=A42,IF(K58="stroke",IF((J58-J42)&lt;0,1000+J58-J42,J58-J42),""),"")),"")),"")),"")),"")),"")),"")),"")),"")),""),"")</f>
        <v/>
      </c>
      <c r="U42" s="151" t="str">
        <f>IF(A42=A43,IF(K42="Stroke",IF(K43="Stroke",IF(L43=L42,T42-O42,""),IF(A44=A42,IF(K44="stroke",IF(L44=L42,T42-O42,""),IF(A46=A42,IF(K46="stroke",IF(L46=L42,T42-O42,""),IF(A48=A42,IF(K48="stroke",IF(L48=L42,T42-O42,""),IF(A49=A42,IF(K49="stroke",IF(L49=L42,T42-O42,""),""),"")),"")),"")),"")),""),"")</f>
        <v/>
      </c>
      <c r="V42" s="151" t="str">
        <f>IF(A42=A43,IF(K42="SRS",IF(K43="SRS",IF((J43-J42)&lt;0,1000+J43-J42,J43-J42),IF(A44=A42,IF(K44="SRS",IF((J44-J42)&lt;0,1000+J44-J42,J44-J42),IF(A46=A42,IF(K46="SRS",IF((J46-J42)&lt;0,1000+J46-J42,J46-J42),IF(A48=A42,IF(K48="SRS",IF((J48-J42)&lt;0,1000+J48-J42,J48-J42),IF(A49=A42,IF(K49="SRS",IF((J49-J42)&lt;0,1000+J49-J42,J49-J42),""),"")),"")),"")),"")),""),"")</f>
        <v/>
      </c>
      <c r="W42" s="151" t="str">
        <f>IF(A42&lt;&gt;A38,B42,"")</f>
        <v/>
      </c>
      <c r="X42" s="151" t="str">
        <f>IF(A42&lt;&gt;A38,COUNTIFS($K$2:$K$1413,$K$2,$A$2:$A$1413,A42),"")</f>
        <v/>
      </c>
      <c r="Y42" s="150" t="str">
        <f>IF(X42&lt;&gt;"",IF(X42=1,"",COUNTIFS($O$2:$O$1413,"&gt;40",$A$2:$A$1413,A42)),"")</f>
        <v/>
      </c>
      <c r="Z42" s="150" t="str">
        <f t="shared" si="16"/>
        <v/>
      </c>
      <c r="AA42" s="150" t="str">
        <f>IF(X42&lt;&gt;"",COUNTIFS($M$2:$M$1413,"Positive",$K$2:$K$1413,"stroke",A$2:A$1413,A42),"")</f>
        <v/>
      </c>
      <c r="AB42" s="150" t="str">
        <f>IF(X42&lt;&gt;"",COUNTIFS($M$2:$M$1413,"Negative",$K$2:$K$1413,"stroke",A$2:A$1413,A42),"")</f>
        <v/>
      </c>
      <c r="AC42" s="150" t="str">
        <f>IF(A42&lt;&gt;A38,IF(A42=A43,IF(K43="stroke",IF(M42="positive",IF(M43="negative",SUM(AA42:AB42),""),""),""),""),"")</f>
        <v/>
      </c>
      <c r="AD42" s="150" t="str">
        <f>IF(A42=A38,"",COUNTIFS(A:A,A42,K:K,"up"))</f>
        <v/>
      </c>
      <c r="AE42" s="150" t="str">
        <f t="shared" si="17"/>
        <v/>
      </c>
      <c r="AF42" s="150" t="str">
        <f t="shared" si="18"/>
        <v/>
      </c>
      <c r="AG42" s="150" t="str">
        <f>IF(A42=A38,"",COUNTIFS(A:A,A42,K:K,"SRS"))</f>
        <v/>
      </c>
      <c r="AH42" s="150"/>
      <c r="AI42" s="151" t="s">
        <v>259</v>
      </c>
      <c r="AJ42" s="151"/>
      <c r="AK42" s="151"/>
      <c r="AL42" s="151"/>
    </row>
    <row r="43" spans="1:38" s="118" customFormat="1" ht="15" x14ac:dyDescent="0.25">
      <c r="A43" s="116">
        <f t="shared" si="19"/>
        <v>6</v>
      </c>
      <c r="B43" s="116">
        <f t="shared" si="0"/>
        <v>59948</v>
      </c>
      <c r="C43" s="117" t="str">
        <f t="shared" si="1"/>
        <v>2017210</v>
      </c>
      <c r="D43" s="117">
        <v>2017</v>
      </c>
      <c r="E43" s="117">
        <v>2</v>
      </c>
      <c r="F43" s="117">
        <v>10</v>
      </c>
      <c r="G43" s="117">
        <v>16</v>
      </c>
      <c r="H43" s="117">
        <v>39</v>
      </c>
      <c r="I43" s="117">
        <v>8</v>
      </c>
      <c r="J43" s="117">
        <v>30</v>
      </c>
      <c r="K43" s="117" t="s">
        <v>40</v>
      </c>
      <c r="L43" s="117">
        <v>2</v>
      </c>
      <c r="M43" s="117" t="s">
        <v>21</v>
      </c>
      <c r="N43" s="117" t="s">
        <v>27</v>
      </c>
      <c r="O43" s="117">
        <v>0</v>
      </c>
      <c r="P43" s="117" t="str">
        <f t="shared" si="14"/>
        <v/>
      </c>
      <c r="Q43" s="117" t="str">
        <f>IF(A44&lt;&gt;A43,(B43+(J43*0.001)+(O43*0.001)),"")</f>
        <v/>
      </c>
      <c r="R43" s="117" t="str">
        <f>IF(A43&lt;&gt;A42,LOOKUP(A43,A$2:A$1413,Q$2:Q$1413),"")</f>
        <v/>
      </c>
      <c r="S43" s="117" t="str">
        <f t="shared" si="15"/>
        <v/>
      </c>
      <c r="T43" s="117" t="str">
        <f>IF(A43=A44,IF(K43="Stroke",IF(K44="Stroke",IF((J44-J43)&lt;0,1000+J44-J43,J44-J43),IF(A46=A43,IF(K46="stroke",IF((J46-J43)&lt;0,1000+J46-J43,J46-J43),IF(A48=A43,IF(K48="stroke",IF((J48-J43)&lt;0,1000+J48-J43,J48-J43),IF(A49=A43,IF(K49="stroke",IF((J49-J43)&lt;0,1000+J49-J43,J49-J43),IF(A50=A43,IF(K50="stroke",IF((J50-J43)&lt;0,1000+J50-J43,J50-J43),IF(A52=A43,IF(K52="Stroke",IF((J52-J43)&lt;0,1000+J52-J43,J52-J43),IF(A56=A43,IF(K56="stroke",IF((J56-J43)&lt;0,1000+J56-J43,J46-J43),IF(A57=A43,IF(K57="stroke",IF((J57-J43)&lt;0,1000+J57-J43,J57-J43),IF(A58=A43,IF(K58="stroke",IF((J58-J43)&lt;0,1000+J58-J43,J58-J43),IF(A59=A43,IF(K59="stroke",IF((J59-J43)&lt;0,1000+J59-J43,J59-J43),""),"")),"")),"")),"")),"")),"")),"")),"")),"")),""),"")</f>
        <v/>
      </c>
      <c r="U43" s="117" t="str">
        <f>IF(A43=A44,IF(K43="Stroke",IF(K44="Stroke",IF(L44=L43,T43-O43,""),IF(A46=A43,IF(K46="stroke",IF(L46=L43,T43-O43,""),IF(A48=A43,IF(K48="stroke",IF(L48=L43,T43-O43,""),IF(A49=A43,IF(K49="stroke",IF(L49=L43,T43-O43,""),IF(A50=A43,IF(K50="stroke",IF(L50=L43,T43-O43,""),""),"")),"")),"")),"")),""),"")</f>
        <v/>
      </c>
      <c r="V43" s="117" t="str">
        <f>IF(A43=A44,IF(K43="SRS",IF(K44="SRS",IF((J44-J43)&lt;0,1000+J44-J43,J44-J43),IF(A46=A43,IF(K46="SRS",IF((J46-J43)&lt;0,1000+J46-J43,J46-J43),IF(A48=A43,IF(K48="SRS",IF((J48-J43)&lt;0,1000+J48-J43,J48-J43),IF(A49=A43,IF(K49="SRS",IF((J49-J43)&lt;0,1000+J49-J43,J49-J43),IF(A50=A43,IF(K50="SRS",IF((J50-J43)&lt;0,1000+J50-J43,J50-J43),""),"")),"")),"")),"")),""),"")</f>
        <v/>
      </c>
      <c r="W43" s="117" t="str">
        <f t="shared" ref="W43:W81" si="22">IF(A43&lt;&gt;A42,B43,"")</f>
        <v/>
      </c>
      <c r="X43" s="117" t="str">
        <f>IF(A43&lt;&gt;A42,COUNTIFS($K$2:$K$1413,$K$2,$A$2:$A$1413,A43),"")</f>
        <v/>
      </c>
      <c r="Y43" s="116" t="str">
        <f>IF(X43&lt;&gt;"",IF(X43=1,"",COUNTIFS($O$2:$O$1413,"&gt;40",$A$2:$A$1413,A43)),"")</f>
        <v/>
      </c>
      <c r="Z43" s="116" t="str">
        <f t="shared" si="16"/>
        <v/>
      </c>
      <c r="AA43" s="116" t="str">
        <f>IF(X43&lt;&gt;"",COUNTIFS($M$2:$M$1413,"Positive",$K$2:$K$1413,"stroke",A$2:A$1413,A43),"")</f>
        <v/>
      </c>
      <c r="AB43" s="116" t="str">
        <f>IF(X43&lt;&gt;"",COUNTIFS($M$2:$M$1413,"Negative",$K$2:$K$1413,"stroke",A$2:A$1413,A43),"")</f>
        <v/>
      </c>
      <c r="AC43" s="116" t="str">
        <f>IF(A43&lt;&gt;A42,IF(A43=A44,IF(K44="stroke",IF(M43="positive",IF(M44="negative",SUM(AA43:AB43),""),""),""),""),"")</f>
        <v/>
      </c>
      <c r="AD43" s="116" t="str">
        <f>IF(A43=A42,"",COUNTIFS(A:A,A43,K:K,"up"))</f>
        <v/>
      </c>
      <c r="AE43" s="116" t="str">
        <f t="shared" si="17"/>
        <v/>
      </c>
      <c r="AF43" s="116" t="str">
        <f t="shared" si="18"/>
        <v/>
      </c>
      <c r="AG43" s="116" t="str">
        <f>IF(A43=A42,"",COUNTIFS(A:A,A43,K:K,"SRS"))</f>
        <v/>
      </c>
      <c r="AH43" s="116"/>
      <c r="AI43" s="117" t="s">
        <v>244</v>
      </c>
      <c r="AJ43" s="117"/>
      <c r="AK43" s="117"/>
      <c r="AL43" s="117"/>
    </row>
    <row r="44" spans="1:38" x14ac:dyDescent="0.25">
      <c r="A44" s="49">
        <f>IF(B44=B43,A43,IF(B44=(B43+1),A43,(A43+1)))</f>
        <v>6</v>
      </c>
      <c r="B44" s="49">
        <f t="shared" si="0"/>
        <v>59948</v>
      </c>
      <c r="C44" s="50" t="str">
        <f t="shared" si="1"/>
        <v>2017210</v>
      </c>
      <c r="D44" s="50">
        <v>2017</v>
      </c>
      <c r="E44" s="50">
        <v>2</v>
      </c>
      <c r="F44" s="50">
        <v>10</v>
      </c>
      <c r="G44" s="50">
        <v>16</v>
      </c>
      <c r="H44" s="50">
        <v>39</v>
      </c>
      <c r="I44" s="50">
        <v>8</v>
      </c>
      <c r="J44" s="50">
        <v>136</v>
      </c>
      <c r="K44" s="50" t="s">
        <v>26</v>
      </c>
      <c r="L44" s="50">
        <v>2</v>
      </c>
      <c r="M44" s="50" t="s">
        <v>21</v>
      </c>
      <c r="N44" s="50" t="s">
        <v>27</v>
      </c>
      <c r="O44" s="50">
        <v>17</v>
      </c>
      <c r="P44" s="50" t="str">
        <f>IF(A44&lt;&gt;A43,(B44+J44*0.001),"")</f>
        <v/>
      </c>
      <c r="Q44" s="50" t="str">
        <f>IF(A46&lt;&gt;A44,(B44+(J44*0.001)+(O44*0.001)),"")</f>
        <v/>
      </c>
      <c r="R44" s="50" t="str">
        <f>IF(A44&lt;&gt;A43,LOOKUP(A44,A$2:A$1413,Q$2:Q$1413),"")</f>
        <v/>
      </c>
      <c r="S44" s="50" t="str">
        <f t="shared" si="15"/>
        <v/>
      </c>
      <c r="T44" s="50">
        <f>IF(A44=A46,IF(K44="Stroke",IF(K46="Stroke",IF((J46-J44)&lt;0,1000+J46-J44,J46-J44),IF(A48=A44,IF(K48="stroke",IF((J48-J44)&lt;0,1000+J48-J44,J48-J44),IF(A49=A44,IF(K49="stroke",IF((J49-J44)&lt;0,1000+J49-J44,J49-J44),IF(A50=A44,IF(K50="stroke",IF((J50-J44)&lt;0,1000+J50-J44,J50-J44),IF(A52=A44,IF(K52="stroke",IF((J52-J44)&lt;0,1000+J52-J44,J52-J44),IF(A56=A44,IF(K56="Stroke",IF((J56-J44)&lt;0,1000+J56-J44,J56-J44),IF(A57=A44,IF(K57="stroke",IF((J57-J44)&lt;0,1000+J57-J44,J48-J44),IF(A58=A44,IF(K58="stroke",IF((J58-J44)&lt;0,1000+J58-J44,J58-J44),IF(A59=A44,IF(K59="stroke",IF((J59-J44)&lt;0,1000+J59-J44,J59-J44),IF(A60=A44,IF(K60="stroke",IF((J60-J44)&lt;0,1000+J60-J44,J60-J44),""),"")),"")),"")),"")),"")),"")),"")),"")),"")),""),"")</f>
        <v>82</v>
      </c>
      <c r="U44" s="50">
        <f>IF(A44=A46,IF(K44="Stroke",IF(K46="Stroke",IF(L46=L44,T44-O44,""),IF(A48=A44,IF(K48="stroke",IF(L48=L44,T44-O44,""),IF(A49=A44,IF(K49="stroke",IF(L49=L44,T44-O44,""),IF(A50=A44,IF(K50="stroke",IF(L50=L44,T44-O44,""),IF(A52=A44,IF(K52="stroke",IF(L52=L44,T44-O44,""),""),"")),"")),"")),"")),""),"")</f>
        <v>65</v>
      </c>
      <c r="V44" s="50" t="str">
        <f>IF(A44=A46,IF(K44="SRS",IF(K46="SRS",IF((J46-J44)&lt;0,1000+J46-J44,J46-J44),IF(A48=A44,IF(K48="SRS",IF((J48-J44)&lt;0,1000+J48-J44,J48-J44),IF(A49=A44,IF(K49="SRS",IF((J49-J44)&lt;0,1000+J49-J44,J49-J44),IF(A50=A44,IF(K50="SRS",IF((J50-J44)&lt;0,1000+J50-J44,J50-J44),IF(A52=A44,IF(K52="SRS",IF((J52-J44)&lt;0,1000+J52-J44,J52-J44),""),"")),"")),"")),"")),""),"")</f>
        <v/>
      </c>
      <c r="W44" s="50" t="str">
        <f>IF(A44&lt;&gt;A43,B44,"")</f>
        <v/>
      </c>
      <c r="X44" s="50" t="str">
        <f>IF(A44&lt;&gt;A43,COUNTIFS($K$2:$K$1413,$K$2,$A$2:$A$1413,A44),"")</f>
        <v/>
      </c>
      <c r="Y44" s="49" t="str">
        <f>IF(X44&lt;&gt;"",IF(X44=1,"",COUNTIFS($O$2:$O$1413,"&gt;40",$A$2:$A$1413,A44)),"")</f>
        <v/>
      </c>
      <c r="Z44" s="49" t="str">
        <f t="shared" si="16"/>
        <v/>
      </c>
      <c r="AA44" s="49" t="str">
        <f>IF(X44&lt;&gt;"",COUNTIFS($M$2:$M$1413,"Positive",$K$2:$K$1413,"stroke",A$2:A$1413,A44),"")</f>
        <v/>
      </c>
      <c r="AB44" s="49" t="str">
        <f>IF(X44&lt;&gt;"",COUNTIFS($M$2:$M$1413,"Negative",$K$2:$K$1413,"stroke",A$2:A$1413,A44),"")</f>
        <v/>
      </c>
      <c r="AC44" s="49" t="str">
        <f>IF(A44&lt;&gt;A43,IF(A44=A46,IF(K46="stroke",IF(M44="positive",IF(M46="negative",SUM(AA44:AB44),""),""),""),""),"")</f>
        <v/>
      </c>
      <c r="AD44" s="49" t="str">
        <f>IF(A44=A43,"",COUNTIFS(A:A,A44,K:K,"up"))</f>
        <v/>
      </c>
      <c r="AE44" s="49" t="str">
        <f t="shared" si="17"/>
        <v/>
      </c>
      <c r="AF44" s="49" t="str">
        <f t="shared" si="18"/>
        <v/>
      </c>
      <c r="AG44" s="49" t="str">
        <f>IF(A44=A43,"",COUNTIFS(A:A,A44,K:K,"SRS"))</f>
        <v/>
      </c>
      <c r="AH44" s="49"/>
      <c r="AI44" s="50"/>
      <c r="AJ44" s="50"/>
      <c r="AK44" s="50"/>
      <c r="AL44" s="50"/>
    </row>
    <row r="45" spans="1:38" s="127" customFormat="1" ht="15" x14ac:dyDescent="0.25">
      <c r="A45" s="125">
        <v>6</v>
      </c>
      <c r="B45" s="125">
        <v>59948</v>
      </c>
      <c r="C45" s="126">
        <v>2017210</v>
      </c>
      <c r="D45" s="126">
        <v>2017</v>
      </c>
      <c r="E45" s="126">
        <v>2</v>
      </c>
      <c r="F45" s="126">
        <v>10</v>
      </c>
      <c r="G45" s="126">
        <v>16</v>
      </c>
      <c r="H45" s="126">
        <v>39</v>
      </c>
      <c r="I45" s="126">
        <v>8</v>
      </c>
      <c r="J45" s="126">
        <v>137</v>
      </c>
      <c r="K45" s="126" t="s">
        <v>29</v>
      </c>
      <c r="L45" s="126">
        <v>2</v>
      </c>
      <c r="M45" s="126" t="s">
        <v>21</v>
      </c>
      <c r="N45" s="126" t="s">
        <v>27</v>
      </c>
      <c r="O45" s="126">
        <v>0</v>
      </c>
      <c r="P45" s="126"/>
      <c r="Q45" s="126"/>
      <c r="R45" s="126"/>
      <c r="S45" s="126"/>
      <c r="T45" s="126"/>
      <c r="U45" s="126"/>
      <c r="V45" s="126"/>
      <c r="W45" s="126"/>
      <c r="X45" s="126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6"/>
      <c r="AJ45" s="126"/>
      <c r="AK45" s="126"/>
      <c r="AL45" s="126"/>
    </row>
    <row r="46" spans="1:38" x14ac:dyDescent="0.25">
      <c r="A46" s="49">
        <f>IF(B46=B44,A44,IF(B46=(B44+1),A44,(A44+1)))</f>
        <v>6</v>
      </c>
      <c r="B46" s="49">
        <f t="shared" si="0"/>
        <v>59948</v>
      </c>
      <c r="C46" s="50" t="str">
        <f t="shared" si="1"/>
        <v>2017210</v>
      </c>
      <c r="D46" s="50">
        <v>2017</v>
      </c>
      <c r="E46" s="50">
        <v>2</v>
      </c>
      <c r="F46" s="50">
        <v>10</v>
      </c>
      <c r="G46" s="50">
        <v>16</v>
      </c>
      <c r="H46" s="50">
        <v>39</v>
      </c>
      <c r="I46" s="50">
        <v>8</v>
      </c>
      <c r="J46" s="50">
        <v>218</v>
      </c>
      <c r="K46" s="50" t="s">
        <v>26</v>
      </c>
      <c r="L46" s="50">
        <v>2</v>
      </c>
      <c r="M46" s="50" t="s">
        <v>21</v>
      </c>
      <c r="N46" s="50" t="s">
        <v>27</v>
      </c>
      <c r="O46" s="50">
        <v>44</v>
      </c>
      <c r="P46" s="50" t="str">
        <f>IF(A46&lt;&gt;A44,(B46+J46*0.001),"")</f>
        <v/>
      </c>
      <c r="Q46" s="50" t="str">
        <f>IF(A48&lt;&gt;A46,(B46+(J46*0.001)+(O46*0.001)),"")</f>
        <v/>
      </c>
      <c r="R46" s="50" t="str">
        <f>IF(A46&lt;&gt;A44,LOOKUP(A46,A$2:A$1413,Q$2:Q$1413),"")</f>
        <v/>
      </c>
      <c r="S46" s="50" t="str">
        <f t="shared" si="15"/>
        <v/>
      </c>
      <c r="T46" s="50" t="str">
        <f>IF(A46=A48,IF(K46="Stroke",IF(K48="Stroke",IF((J48-J46)&lt;0,1000+J48-J46,J48-J46),IF(A49=A46,IF(K49="stroke",IF((J49-J46)&lt;0,1000+J49-J46,J49-J46),IF(A50=A46,IF(K50="stroke",IF((J50-J46)&lt;0,1000+J50-J46,J50-J46),IF(A52=A46,IF(K52="stroke",IF((J52-J46)&lt;0,1000+J52-J46,J52-J46),IF(A56=A46,IF(K56="stroke",IF((J56-J46)&lt;0,1000+J56-J46,J56-J46),IF(A57=A46,IF(K57="Stroke",IF((J57-J46)&lt;0,1000+J57-J46,J57-J46),IF(A58=A46,IF(K58="stroke",IF((J58-J46)&lt;0,1000+J58-J46,J49-J46),IF(A59=A46,IF(K59="stroke",IF((J59-J46)&lt;0,1000+J59-J46,J59-J46),IF(A60=A46,IF(K60="stroke",IF((J60-J46)&lt;0,1000+J60-J46,J60-J46),IF(A61=A46,IF(K61="stroke",IF((J61-J46)&lt;0,1000+J61-J46,J61-J46),""),"")),"")),"")),"")),"")),"")),"")),"")),"")),""),"")</f>
        <v/>
      </c>
      <c r="U46" s="50" t="str">
        <f>IF(A46=A48,IF(K46="Stroke",IF(K48="Stroke",IF(L48=L46,T46-O46,""),IF(A49=A46,IF(K49="stroke",IF(L49=L46,T46-O46,""),IF(A50=A46,IF(K50="stroke",IF(L50=L46,T46-O46,""),IF(A52=A46,IF(K52="stroke",IF(L52=L46,T46-O46,""),IF(A56=A46,IF(K56="stroke",IF(L56=L46,T46-O46,""),""),"")),"")),"")),"")),""),"")</f>
        <v/>
      </c>
      <c r="V46" s="50" t="str">
        <f>IF(A46=A48,IF(K46="SRS",IF(K48="SRS",IF((J48-J46)&lt;0,1000+J48-J46,J48-J46),IF(A49=A46,IF(K49="SRS",IF((J49-J46)&lt;0,1000+J49-J46,J49-J46),IF(A50=A46,IF(K50="SRS",IF((J50-J46)&lt;0,1000+J50-J46,J50-J46),IF(A52=A46,IF(K52="SRS",IF((J52-J46)&lt;0,1000+J52-J46,J52-J46),IF(A56=A46,IF(K56="SRS",IF((J56-J46)&lt;0,1000+J56-J46,J56-J46),""),"")),"")),"")),"")),""),"")</f>
        <v/>
      </c>
      <c r="W46" s="50" t="str">
        <f>IF(A46&lt;&gt;A44,B46,"")</f>
        <v/>
      </c>
      <c r="X46" s="50" t="str">
        <f>IF(A46&lt;&gt;A44,COUNTIFS($K$2:$K$1413,$K$2,$A$2:$A$1413,A46),"")</f>
        <v/>
      </c>
      <c r="Y46" s="49" t="str">
        <f>IF(X46&lt;&gt;"",IF(X46=1,"",COUNTIFS($O$2:$O$1413,"&gt;40",$A$2:$A$1413,A46)),"")</f>
        <v/>
      </c>
      <c r="Z46" s="49" t="str">
        <f t="shared" si="16"/>
        <v/>
      </c>
      <c r="AA46" s="49" t="str">
        <f>IF(X46&lt;&gt;"",COUNTIFS($M$2:$M$1413,"Positive",$K$2:$K$1413,"stroke",A$2:A$1413,A46),"")</f>
        <v/>
      </c>
      <c r="AB46" s="49" t="str">
        <f>IF(X46&lt;&gt;"",COUNTIFS($M$2:$M$1413,"Negative",$K$2:$K$1413,"stroke",A$2:A$1413,A46),"")</f>
        <v/>
      </c>
      <c r="AC46" s="49" t="str">
        <f>IF(A46&lt;&gt;A44,IF(A46=A48,IF(K48="stroke",IF(M46="positive",IF(M48="negative",SUM(AA46:AB46),""),""),""),""),"")</f>
        <v/>
      </c>
      <c r="AD46" s="49" t="str">
        <f>IF(A46=A44,"",COUNTIFS(A:A,A46,K:K,"up"))</f>
        <v/>
      </c>
      <c r="AE46" s="49" t="str">
        <f t="shared" si="17"/>
        <v/>
      </c>
      <c r="AF46" s="49" t="str">
        <f t="shared" si="18"/>
        <v/>
      </c>
      <c r="AG46" s="49" t="str">
        <f>IF(A46=A44,"",COUNTIFS(A:A,A46,K:K,"SRS"))</f>
        <v/>
      </c>
      <c r="AH46" s="49"/>
      <c r="AI46" s="50"/>
      <c r="AJ46" s="50"/>
      <c r="AK46" s="50"/>
      <c r="AL46" s="50"/>
    </row>
    <row r="47" spans="1:38" s="127" customFormat="1" ht="15" x14ac:dyDescent="0.25">
      <c r="A47" s="125">
        <v>6</v>
      </c>
      <c r="B47" s="125">
        <v>59948</v>
      </c>
      <c r="C47" s="126">
        <v>2017210</v>
      </c>
      <c r="D47" s="126">
        <v>2017</v>
      </c>
      <c r="E47" s="126">
        <v>2</v>
      </c>
      <c r="F47" s="126">
        <v>10</v>
      </c>
      <c r="G47" s="126">
        <v>16</v>
      </c>
      <c r="H47" s="126">
        <v>39</v>
      </c>
      <c r="I47" s="126">
        <v>8</v>
      </c>
      <c r="J47" s="126">
        <v>221</v>
      </c>
      <c r="K47" s="126" t="s">
        <v>29</v>
      </c>
      <c r="L47" s="126">
        <v>2</v>
      </c>
      <c r="M47" s="126" t="s">
        <v>21</v>
      </c>
      <c r="N47" s="126" t="s">
        <v>27</v>
      </c>
      <c r="O47" s="126">
        <v>0</v>
      </c>
      <c r="P47" s="126"/>
      <c r="Q47" s="126"/>
      <c r="R47" s="126"/>
      <c r="S47" s="126"/>
      <c r="T47" s="126"/>
      <c r="U47" s="126"/>
      <c r="V47" s="126"/>
      <c r="W47" s="126"/>
      <c r="X47" s="126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6"/>
      <c r="AJ47" s="126"/>
      <c r="AK47" s="126"/>
      <c r="AL47" s="126"/>
    </row>
    <row r="48" spans="1:38" s="67" customFormat="1" x14ac:dyDescent="0.25">
      <c r="A48" s="65">
        <f>IF(B48=B46,A46,IF(B48=(B46+1),A46,(A46+1)))</f>
        <v>6</v>
      </c>
      <c r="B48" s="65">
        <f t="shared" si="0"/>
        <v>59948</v>
      </c>
      <c r="C48" s="66" t="str">
        <f t="shared" si="1"/>
        <v>2017210</v>
      </c>
      <c r="D48" s="66">
        <v>2017</v>
      </c>
      <c r="E48" s="66">
        <v>2</v>
      </c>
      <c r="F48" s="66">
        <v>10</v>
      </c>
      <c r="G48" s="66">
        <v>16</v>
      </c>
      <c r="H48" s="66">
        <v>39</v>
      </c>
      <c r="I48" s="66">
        <v>8</v>
      </c>
      <c r="J48" s="66">
        <v>223</v>
      </c>
      <c r="K48" s="66" t="s">
        <v>29</v>
      </c>
      <c r="L48" s="66">
        <v>2</v>
      </c>
      <c r="M48" s="66" t="s">
        <v>21</v>
      </c>
      <c r="N48" s="66" t="s">
        <v>27</v>
      </c>
      <c r="O48" s="66">
        <v>0</v>
      </c>
      <c r="P48" s="66" t="str">
        <f>IF(A48&lt;&gt;A46,(B48+J48*0.001),"")</f>
        <v/>
      </c>
      <c r="Q48" s="66">
        <f t="shared" si="21"/>
        <v>59948.222999999998</v>
      </c>
      <c r="R48" s="66" t="str">
        <f>IF(A48&lt;&gt;A46,LOOKUP(A48,A$2:A$1413,Q$2:Q$1413),"")</f>
        <v/>
      </c>
      <c r="S48" s="66" t="str">
        <f t="shared" si="15"/>
        <v/>
      </c>
      <c r="T48" s="66" t="str">
        <f>IF(A48=A49,IF(K48="Stroke",IF(K49="Stroke",IF((J49-J48)&lt;0,1000+J49-J48,J49-J48),IF(A50=A48,IF(K50="stroke",IF((J50-J48)&lt;0,1000+J50-J48,J50-J48),IF(A52=A48,IF(K52="stroke",IF((J52-J48)&lt;0,1000+J52-J48,J52-J48),IF(A56=A48,IF(K56="stroke",IF((J56-J48)&lt;0,1000+J56-J48,J56-J48),IF(A57=A48,IF(K57="stroke",IF((J57-J48)&lt;0,1000+J57-J48,J57-J48),IF(A58=A48,IF(K58="Stroke",IF((J58-J48)&lt;0,1000+J58-J48,J58-J48),IF(A59=A48,IF(K59="stroke",IF((J59-J48)&lt;0,1000+J59-J48,J50-J48),IF(A60=A48,IF(K60="stroke",IF((J60-J48)&lt;0,1000+J60-J48,J60-J48),IF(A61=A48,IF(K61="stroke",IF((J61-J48)&lt;0,1000+J61-J48,J61-J48),IF(A62=A48,IF(K62="stroke",IF((J62-J48)&lt;0,1000+J62-J48,J62-J48),""),"")),"")),"")),"")),"")),"")),"")),"")),"")),""),"")</f>
        <v/>
      </c>
      <c r="U48" s="66" t="str">
        <f>IF(A48=A49,IF(K48="Stroke",IF(K49="Stroke",IF(L49=L48,T48-O48,""),IF(A50=A48,IF(K50="stroke",IF(L50=L48,T48-O48,""),IF(A52=A48,IF(K52="stroke",IF(L52=L48,T48-O48,""),IF(A56=A48,IF(K56="stroke",IF(L56=L48,T48-O48,""),IF(A57=A48,IF(K57="stroke",IF(L57=L48,T48-O48,""),""),"")),"")),"")),"")),""),"")</f>
        <v/>
      </c>
      <c r="V48" s="66" t="str">
        <f>IF(A48=A49,IF(K48="SRS",IF(K49="SRS",IF((J49-J48)&lt;0,1000+J49-J48,J49-J48),IF(A50=A48,IF(K50="SRS",IF((J50-J48)&lt;0,1000+J50-J48,J50-J48),IF(A52=A48,IF(K52="SRS",IF((J52-J48)&lt;0,1000+J52-J48,J52-J48),IF(A56=A48,IF(K56="SRS",IF((J56-J48)&lt;0,1000+J56-J48,J56-J48),IF(A57=A48,IF(K57="SRS",IF((J57-J48)&lt;0,1000+J57-J48,J57-J48),""),"")),"")),"")),"")),""),"")</f>
        <v/>
      </c>
      <c r="W48" s="66" t="str">
        <f>IF(A48&lt;&gt;A46,B48,"")</f>
        <v/>
      </c>
      <c r="X48" s="66" t="str">
        <f>IF(A48&lt;&gt;A46,COUNTIFS($K$2:$K$1413,$K$2,$A$2:$A$1413,A48),"")</f>
        <v/>
      </c>
      <c r="Y48" s="65" t="str">
        <f>IF(X48&lt;&gt;"",IF(X48=1,"",COUNTIFS($O$2:$O$1413,"&gt;40",$A$2:$A$1413,A48)),"")</f>
        <v/>
      </c>
      <c r="Z48" s="65" t="str">
        <f t="shared" si="16"/>
        <v/>
      </c>
      <c r="AA48" s="65" t="str">
        <f>IF(X48&lt;&gt;"",COUNTIFS($M$2:$M$1413,"Positive",$K$2:$K$1413,"stroke",A$2:A$1413,A48),"")</f>
        <v/>
      </c>
      <c r="AB48" s="65" t="str">
        <f>IF(X48&lt;&gt;"",COUNTIFS($M$2:$M$1413,"Negative",$K$2:$K$1413,"stroke",A$2:A$1413,A48),"")</f>
        <v/>
      </c>
      <c r="AC48" s="65" t="str">
        <f>IF(A48&lt;&gt;A46,IF(A48=A49,IF(K49="stroke",IF(M48="positive",IF(M49="negative",SUM(AA48:AB48),""),""),""),""),"")</f>
        <v/>
      </c>
      <c r="AD48" s="65" t="str">
        <f>IF(A48=A46,"",COUNTIFS(A:A,A48,K:K,"up"))</f>
        <v/>
      </c>
      <c r="AE48" s="65" t="str">
        <f t="shared" si="17"/>
        <v/>
      </c>
      <c r="AF48" s="65" t="str">
        <f t="shared" si="18"/>
        <v/>
      </c>
      <c r="AG48" s="65" t="str">
        <f>IF(A48=A46,"",COUNTIFS(A:A,A48,K:K,"SRS"))</f>
        <v/>
      </c>
      <c r="AH48" s="65"/>
      <c r="AI48" s="66"/>
      <c r="AJ48" s="66"/>
      <c r="AK48" s="66"/>
      <c r="AL48" s="66"/>
    </row>
    <row r="49" spans="1:38" s="127" customFormat="1" ht="15" x14ac:dyDescent="0.25">
      <c r="A49" s="125">
        <f t="shared" si="19"/>
        <v>7</v>
      </c>
      <c r="B49" s="125">
        <f t="shared" si="0"/>
        <v>59955</v>
      </c>
      <c r="C49" s="126" t="str">
        <f t="shared" si="1"/>
        <v>2017210</v>
      </c>
      <c r="D49" s="126">
        <v>2017</v>
      </c>
      <c r="E49" s="126">
        <v>2</v>
      </c>
      <c r="F49" s="126">
        <v>10</v>
      </c>
      <c r="G49" s="126">
        <v>16</v>
      </c>
      <c r="H49" s="126">
        <v>39</v>
      </c>
      <c r="I49" s="126">
        <v>15</v>
      </c>
      <c r="J49" s="126">
        <v>633</v>
      </c>
      <c r="K49" s="126" t="s">
        <v>26</v>
      </c>
      <c r="L49" s="126">
        <v>1</v>
      </c>
      <c r="M49" s="126" t="s">
        <v>21</v>
      </c>
      <c r="N49" s="126" t="s">
        <v>27</v>
      </c>
      <c r="O49" s="126">
        <v>4</v>
      </c>
      <c r="P49" s="126">
        <f t="shared" si="14"/>
        <v>59955.633000000002</v>
      </c>
      <c r="Q49" s="126" t="str">
        <f t="shared" si="21"/>
        <v/>
      </c>
      <c r="R49" s="126">
        <f>IF(A49&lt;&gt;A48,LOOKUP(A49,A$2:A$1413,Q$2:Q$1413),"")</f>
        <v>0</v>
      </c>
      <c r="S49" s="126">
        <f t="shared" si="15"/>
        <v>-59955633</v>
      </c>
      <c r="T49" s="126">
        <f>IF(A49=A50,IF(K49="Stroke",IF(K50="Stroke",IF((J50-J49)&lt;0,1000+J50-J49,J50-J49),IF(A52=A49,IF(K52="stroke",IF((J52-J49)&lt;0,1000+J52-J49,J52-J49),IF(A56=A49,IF(K56="stroke",IF((J56-J49)&lt;0,1000+J56-J49,J56-J49),IF(A57=A49,IF(K57="stroke",IF((J57-J49)&lt;0,1000+J57-J49,J57-J49),IF(A58=A49,IF(K58="stroke",IF((J58-J49)&lt;0,1000+J58-J49,J58-J49),IF(A59=A49,IF(K59="Stroke",IF((J59-J49)&lt;0,1000+J59-J49,J59-J49),IF(A60=A49,IF(K60="stroke",IF((J60-J49)&lt;0,1000+J60-J49,J52-J49),IF(A61=A49,IF(K61="stroke",IF((J61-J49)&lt;0,1000+J61-J49,J61-J49),IF(A62=A49,IF(K62="stroke",IF((J62-J49)&lt;0,1000+J62-J49,J62-J49),IF(A63=A49,IF(K63="stroke",IF((J63-J49)&lt;0,1000+J63-J49,J63-J49),""),"")),"")),"")),"")),"")),"")),"")),"")),"")),""),"")</f>
        <v>29</v>
      </c>
      <c r="U49" s="126">
        <f>IF(A49=A50,IF(K49="Stroke",IF(K50="Stroke",IF(L50=L49,T49-O49,""),IF(A52=A49,IF(K52="stroke",IF(L52=L49,T49-O49,""),IF(A56=A49,IF(K56="stroke",IF(L56=L49,T49-O49,""),IF(A57=A49,IF(K57="stroke",IF(L57=L49,T49-O49,""),IF(A58=A49,IF(K58="stroke",IF(L58=L49,T49-O49,""),""),"")),"")),"")),"")),""),"")</f>
        <v>25</v>
      </c>
      <c r="V49" s="126" t="str">
        <f>IF(A49=A50,IF(K49="SRS",IF(K50="SRS",IF((J50-J49)&lt;0,1000+J50-J49,J50-J49),IF(A52=A49,IF(K52="SRS",IF((J52-J49)&lt;0,1000+J52-J49,J52-J49),IF(A56=A49,IF(K56="SRS",IF((J56-J49)&lt;0,1000+J56-J49,J56-J49),IF(A57=A49,IF(K57="SRS",IF((J57-J49)&lt;0,1000+J57-J49,J57-J49),IF(A58=A49,IF(K58="SRS",IF((J58-J49)&lt;0,1000+J58-J49,J58-J49),""),"")),"")),"")),"")),""),"")</f>
        <v/>
      </c>
      <c r="W49" s="126">
        <f t="shared" si="22"/>
        <v>59955</v>
      </c>
      <c r="X49" s="126">
        <f>IF(A49&lt;&gt;A48,COUNTIFS($K$2:$K$1413,$K$2,$A$2:$A$1413,A49),"")</f>
        <v>2</v>
      </c>
      <c r="Y49" s="125">
        <f>IF(X49&lt;&gt;"",IF(X49=1,"",COUNTIFS($O$2:$O$1413,"&gt;40",$A$2:$A$1413,A49)),"")</f>
        <v>1</v>
      </c>
      <c r="Z49" s="125">
        <f t="shared" si="16"/>
        <v>0</v>
      </c>
      <c r="AA49" s="125">
        <f>IF(X49&lt;&gt;"",COUNTIFS($M$2:$M$1413,"Positive",$K$2:$K$1413,"stroke",A$2:A$1413,A49),"")</f>
        <v>0</v>
      </c>
      <c r="AB49" s="125">
        <f>IF(X49&lt;&gt;"",COUNTIFS($M$2:$M$1413,"Negative",$K$2:$K$1413,"stroke",A$2:A$1413,A49),"")</f>
        <v>2</v>
      </c>
      <c r="AC49" s="125" t="str">
        <f t="shared" si="11"/>
        <v/>
      </c>
      <c r="AD49" s="125">
        <f>IF(A49=A48,"",COUNTIFS(A:A,A49,K:K,"up"))</f>
        <v>0</v>
      </c>
      <c r="AE49" s="125" t="str">
        <f t="shared" si="17"/>
        <v/>
      </c>
      <c r="AF49" s="125" t="str">
        <f t="shared" si="18"/>
        <v/>
      </c>
      <c r="AG49" s="125">
        <f>IF(A49=A48,"",COUNTIFS(A:A,A49,K:K,"SRS"))</f>
        <v>0</v>
      </c>
      <c r="AH49" s="125"/>
      <c r="AI49" s="126"/>
      <c r="AJ49" s="126"/>
      <c r="AK49" s="126"/>
      <c r="AL49" s="126"/>
    </row>
    <row r="50" spans="1:38" x14ac:dyDescent="0.25">
      <c r="A50" s="49">
        <f t="shared" si="19"/>
        <v>7</v>
      </c>
      <c r="B50" s="49">
        <f t="shared" si="0"/>
        <v>59955</v>
      </c>
      <c r="C50" s="50" t="str">
        <f t="shared" si="1"/>
        <v>2017210</v>
      </c>
      <c r="D50" s="50">
        <v>2017</v>
      </c>
      <c r="E50" s="50">
        <v>2</v>
      </c>
      <c r="F50" s="50">
        <v>10</v>
      </c>
      <c r="G50" s="50">
        <v>16</v>
      </c>
      <c r="H50" s="50">
        <v>39</v>
      </c>
      <c r="I50" s="50">
        <v>15</v>
      </c>
      <c r="J50" s="50">
        <v>662</v>
      </c>
      <c r="K50" s="50" t="s">
        <v>26</v>
      </c>
      <c r="L50" s="50">
        <v>1</v>
      </c>
      <c r="M50" s="50" t="s">
        <v>21</v>
      </c>
      <c r="N50" s="50" t="s">
        <v>27</v>
      </c>
      <c r="O50" s="50">
        <f>920-662</f>
        <v>258</v>
      </c>
      <c r="P50" s="50" t="str">
        <f t="shared" si="14"/>
        <v/>
      </c>
      <c r="Q50" s="50">
        <f>IF(A52&lt;&gt;A50,(B50+(J50*0.001)+(O50*0.001)),"")</f>
        <v>59955.92</v>
      </c>
      <c r="R50" s="50" t="str">
        <f>IF(A50&lt;&gt;A49,LOOKUP(A50,A$2:A$1413,Q$2:Q$1413),"")</f>
        <v/>
      </c>
      <c r="S50" s="50" t="str">
        <f t="shared" si="15"/>
        <v/>
      </c>
      <c r="T50" s="50" t="str">
        <f>IF(A50=A52,IF(K50="Stroke",IF(K52="Stroke",IF((J52-J50)&lt;0,1000+J52-J50,J52-J50),IF(A56=A50,IF(K56="stroke",IF((J56-J50)&lt;0,1000+J56-J50,J56-J50),IF(A57=A50,IF(K57="stroke",IF((J57-J50)&lt;0,1000+J57-J50,J57-J50),IF(A58=A50,IF(K58="stroke",IF((J58-J50)&lt;0,1000+J58-J50,J58-J50),IF(A59=A50,IF(K59="stroke",IF((J59-J50)&lt;0,1000+J59-J50,J59-J50),IF(A60=A50,IF(K60="Stroke",IF((J60-J50)&lt;0,1000+J60-J50,J60-J50),IF(A61=A50,IF(K61="stroke",IF((J61-J50)&lt;0,1000+J61-J50,J56-J50),IF(A62=A50,IF(K62="stroke",IF((J62-J50)&lt;0,1000+J62-J50,J62-J50),IF(A63=A50,IF(K63="stroke",IF((J63-J50)&lt;0,1000+J63-J50,J63-J50),IF(A65=A50,IF(K65="stroke",IF((J65-J50)&lt;0,1000+J65-J50,J65-J50),""),"")),"")),"")),"")),"")),"")),"")),"")),"")),""),"")</f>
        <v/>
      </c>
      <c r="U50" s="50" t="str">
        <f>IF(A50=A52,IF(K50="Stroke",IF(K52="Stroke",IF(L52=L50,T50-O50,""),IF(A56=A50,IF(K56="stroke",IF(L56=L50,T50-O50,""),IF(A57=A50,IF(K57="stroke",IF(L57=L50,T50-O50,""),IF(A58=A50,IF(K58="stroke",IF(L58=L50,T50-O50,""),IF(A59=A50,IF(K59="stroke",IF(L59=L50,T50-O50,""),""),"")),"")),"")),"")),""),"")</f>
        <v/>
      </c>
      <c r="V50" s="50" t="str">
        <f>IF(A50=A52,IF(K50="SRS",IF(K52="SRS",IF((J52-J50)&lt;0,1000+J52-J50,J52-J50),IF(A56=A50,IF(K56="SRS",IF((J56-J50)&lt;0,1000+J56-J50,J56-J50),IF(A57=A50,IF(K57="SRS",IF((J57-J50)&lt;0,1000+J57-J50,J57-J50),IF(A58=A50,IF(K58="SRS",IF((J58-J50)&lt;0,1000+J58-J50,J58-J50),IF(A59=A50,IF(K59="SRS",IF((J59-J50)&lt;0,1000+J59-J50,J59-J50),""),"")),"")),"")),"")),""),"")</f>
        <v/>
      </c>
      <c r="W50" s="50" t="str">
        <f t="shared" si="22"/>
        <v/>
      </c>
      <c r="X50" s="50" t="str">
        <f>IF(A50&lt;&gt;A49,COUNTIFS($K$2:$K$1413,$K$2,$A$2:$A$1413,A50),"")</f>
        <v/>
      </c>
      <c r="Y50" s="49" t="str">
        <f>IF(X50&lt;&gt;"",IF(X50=1,"",COUNTIFS($O$2:$O$1413,"&gt;40",$A$2:$A$1413,A50)),"")</f>
        <v/>
      </c>
      <c r="Z50" s="49" t="str">
        <f t="shared" si="16"/>
        <v/>
      </c>
      <c r="AA50" s="49" t="str">
        <f>IF(X50&lt;&gt;"",COUNTIFS($M$2:$M$1413,"Positive",$K$2:$K$1413,"stroke",A$2:A$1413,A50),"")</f>
        <v/>
      </c>
      <c r="AB50" s="49" t="str">
        <f>IF(X50&lt;&gt;"",COUNTIFS($M$2:$M$1413,"Negative",$K$2:$K$1413,"stroke",A$2:A$1413,A50),"")</f>
        <v/>
      </c>
      <c r="AC50" s="49" t="str">
        <f>IF(A50&lt;&gt;A49,IF(A50=A52,IF(K52="stroke",IF(M50="positive",IF(M52="negative",SUM(AA50:AB50),""),""),""),""),"")</f>
        <v/>
      </c>
      <c r="AD50" s="49" t="str">
        <f>IF(A50=A49,"",COUNTIFS(A:A,A50,K:K,"up"))</f>
        <v/>
      </c>
      <c r="AE50" s="49" t="str">
        <f t="shared" si="17"/>
        <v/>
      </c>
      <c r="AF50" s="49" t="str">
        <f t="shared" si="18"/>
        <v/>
      </c>
      <c r="AG50" s="49" t="str">
        <f>IF(A50=A49,"",COUNTIFS(A:A,A50,K:K,"SRS"))</f>
        <v/>
      </c>
      <c r="AH50" s="49"/>
      <c r="AI50" s="50"/>
      <c r="AJ50" s="50"/>
      <c r="AK50" s="50"/>
      <c r="AL50" s="50"/>
    </row>
    <row r="51" spans="1:38" x14ac:dyDescent="0.25">
      <c r="A51" s="49">
        <v>7</v>
      </c>
      <c r="B51" s="49">
        <v>59955</v>
      </c>
      <c r="C51" s="50">
        <v>2017210</v>
      </c>
      <c r="D51" s="50">
        <v>2017</v>
      </c>
      <c r="E51" s="50">
        <v>2</v>
      </c>
      <c r="F51" s="50">
        <v>10</v>
      </c>
      <c r="G51" s="50">
        <v>16</v>
      </c>
      <c r="H51" s="50">
        <v>39</v>
      </c>
      <c r="I51" s="50">
        <v>15</v>
      </c>
      <c r="J51" s="50">
        <v>671</v>
      </c>
      <c r="K51" s="50" t="s">
        <v>29</v>
      </c>
      <c r="L51" s="50">
        <v>1</v>
      </c>
      <c r="M51" s="50" t="s">
        <v>21</v>
      </c>
      <c r="N51" s="50" t="s">
        <v>27</v>
      </c>
      <c r="O51" s="50">
        <v>0</v>
      </c>
      <c r="P51" s="50"/>
      <c r="Q51" s="50"/>
      <c r="R51" s="50"/>
      <c r="S51" s="50"/>
      <c r="T51" s="50"/>
      <c r="U51" s="50"/>
      <c r="V51" s="50"/>
      <c r="W51" s="50"/>
      <c r="X51" s="50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50"/>
      <c r="AJ51" s="50"/>
      <c r="AK51" s="50"/>
      <c r="AL51" s="50"/>
    </row>
    <row r="52" spans="1:38" s="127" customFormat="1" ht="15" x14ac:dyDescent="0.25">
      <c r="A52" s="125">
        <f>IF(B52=B50,A50,IF(B52=(B50+1),A50,(A50+1)))</f>
        <v>8</v>
      </c>
      <c r="B52" s="125">
        <f t="shared" si="0"/>
        <v>60072</v>
      </c>
      <c r="C52" s="126" t="str">
        <f t="shared" si="1"/>
        <v>2017210</v>
      </c>
      <c r="D52" s="126">
        <v>2017</v>
      </c>
      <c r="E52" s="126">
        <v>2</v>
      </c>
      <c r="F52" s="126">
        <v>10</v>
      </c>
      <c r="G52" s="126">
        <v>16</v>
      </c>
      <c r="H52" s="126">
        <v>41</v>
      </c>
      <c r="I52" s="126">
        <v>12</v>
      </c>
      <c r="J52" s="126">
        <v>881</v>
      </c>
      <c r="K52" s="126" t="s">
        <v>26</v>
      </c>
      <c r="L52" s="126">
        <v>1</v>
      </c>
      <c r="M52" s="126" t="s">
        <v>21</v>
      </c>
      <c r="N52" s="126" t="s">
        <v>27</v>
      </c>
      <c r="O52" s="126">
        <f>903-881</f>
        <v>22</v>
      </c>
      <c r="P52" s="126">
        <f>IF(A52&lt;&gt;A50,(B52+J52*0.001),"")</f>
        <v>60072.881000000001</v>
      </c>
      <c r="Q52" s="126" t="str">
        <f>IF(A56&lt;&gt;A52,(B52+(J52*0.001)+(O52*0.001)),"")</f>
        <v/>
      </c>
      <c r="R52" s="126">
        <f>IF(A52&lt;&gt;A50,LOOKUP(A52,A$2:A$1413,Q$2:Q$1413),"")</f>
        <v>60073.747000000003</v>
      </c>
      <c r="S52" s="126">
        <f t="shared" si="15"/>
        <v>866.00000000180444</v>
      </c>
      <c r="T52" s="126">
        <f>IF(A52=A56,IF(K52="Stroke",IF(K56="Stroke",IF((J56-J52)&lt;0,1000+J56-J52,J56-J52),IF(A57=A52,IF(K57="stroke",IF((J57-J52)&lt;0,1000+J57-J52,J57-J52),IF(A58=A52,IF(K58="stroke",IF((J58-J52)&lt;0,1000+J58-J52,J58-J52),IF(A59=A52,IF(K59="stroke",IF((J59-J52)&lt;0,1000+J59-J52,J59-J52),IF(A60=A52,IF(K60="stroke",IF((J60-J52)&lt;0,1000+J60-J52,J60-J52),IF(A61=A52,IF(K61="Stroke",IF((J61-J52)&lt;0,1000+J61-J52,J61-J52),IF(A62=A52,IF(K62="stroke",IF((J62-J52)&lt;0,1000+J62-J52,J57-J52),IF(A63=A52,IF(K63="stroke",IF((J63-J52)&lt;0,1000+J63-J52,J63-J52),IF(A65=A52,IF(K65="stroke",IF((J65-J52)&lt;0,1000+J65-J52,J65-J52),IF(A66=A52,IF(K66="stroke",IF((J66-J52)&lt;0,1000+J66-J52,J66-J52),""),"")),"")),"")),"")),"")),"")),"")),"")),"")),""),"")</f>
        <v>74</v>
      </c>
      <c r="U52" s="126">
        <f>IF(A52=A56,IF(K52="Stroke",IF(K56="Stroke",IF(L56=L52,T52-O52,""),IF(A57=A52,IF(K57="stroke",IF(L57=L52,T52-O52,""),IF(A58=A52,IF(K58="stroke",IF(L58=L52,T52-O52,""),IF(A59=A52,IF(K59="stroke",IF(L59=L52,T52-O52,""),IF(A60=A52,IF(K60="stroke",IF(L60=L52,T52-O52,""),""),"")),"")),"")),"")),""),"")</f>
        <v>52</v>
      </c>
      <c r="V52" s="126" t="str">
        <f>IF(A52=A56,IF(K52="SRS",IF(K56="SRS",IF((J56-J52)&lt;0,1000+J56-J52,J56-J52),IF(A57=A52,IF(K57="SRS",IF((J57-J52)&lt;0,1000+J57-J52,J57-J52),IF(A58=A52,IF(K58="SRS",IF((J58-J52)&lt;0,1000+J58-J52,J58-J52),IF(A59=A52,IF(K59="SRS",IF((J59-J52)&lt;0,1000+J59-J52,J59-J52),IF(A60=A52,IF(K60="SRS",IF((J60-J52)&lt;0,1000+J60-J52,J60-J52),""),"")),"")),"")),"")),""),"")</f>
        <v/>
      </c>
      <c r="W52" s="126">
        <f>IF(A52&lt;&gt;A50,B52,"")</f>
        <v>60072</v>
      </c>
      <c r="X52" s="126">
        <f>IF(A52&lt;&gt;A50,COUNTIFS($K$2:$K$1413,$K$2,$A$2:$A$1413,A52),"")</f>
        <v>9</v>
      </c>
      <c r="Y52" s="125">
        <f>IF(X52&lt;&gt;"",IF(X52=1,"",COUNTIFS($O$2:$O$1413,"&gt;40",$A$2:$A$1413,A52)),"")</f>
        <v>4</v>
      </c>
      <c r="Z52" s="125">
        <f t="shared" si="16"/>
        <v>0</v>
      </c>
      <c r="AA52" s="125">
        <f>IF(X52&lt;&gt;"",COUNTIFS($M$2:$M$1413,"Positive",$K$2:$K$1413,"stroke",A$2:A$1413,A52),"")</f>
        <v>0</v>
      </c>
      <c r="AB52" s="125">
        <f>IF(X52&lt;&gt;"",COUNTIFS($M$2:$M$1413,"Negative",$K$2:$K$1413,"stroke",A$2:A$1413,A52),"")</f>
        <v>9</v>
      </c>
      <c r="AC52" s="125" t="str">
        <f>IF(A52&lt;&gt;A50,IF(A52=A56,IF(K56="stroke",IF(M52="positive",IF(M56="negative",SUM(AA52:AB52),""),""),""),""),"")</f>
        <v/>
      </c>
      <c r="AD52" s="125">
        <f>IF(A52=A50,"",COUNTIFS(A:A,A52,K:K,"up"))</f>
        <v>0</v>
      </c>
      <c r="AE52" s="125" t="str">
        <f t="shared" si="17"/>
        <v/>
      </c>
      <c r="AF52" s="125" t="str">
        <f t="shared" si="18"/>
        <v/>
      </c>
      <c r="AG52" s="125">
        <f>IF(A52=A50,"",COUNTIFS(A:A,A52,K:K,"SRS"))</f>
        <v>0</v>
      </c>
      <c r="AH52" s="125"/>
      <c r="AI52" s="126"/>
      <c r="AJ52" s="126"/>
      <c r="AK52" s="126"/>
      <c r="AL52" s="126"/>
    </row>
    <row r="53" spans="1:38" s="127" customFormat="1" ht="15" x14ac:dyDescent="0.25">
      <c r="A53" s="125">
        <v>8</v>
      </c>
      <c r="B53" s="125">
        <v>60072</v>
      </c>
      <c r="C53" s="126">
        <v>2017210</v>
      </c>
      <c r="D53" s="126">
        <v>2017</v>
      </c>
      <c r="E53" s="126">
        <v>2</v>
      </c>
      <c r="F53" s="126">
        <v>10</v>
      </c>
      <c r="G53" s="126">
        <v>16</v>
      </c>
      <c r="H53" s="126">
        <v>41</v>
      </c>
      <c r="I53" s="126">
        <v>12</v>
      </c>
      <c r="J53" s="126">
        <v>882</v>
      </c>
      <c r="K53" s="126" t="s">
        <v>29</v>
      </c>
      <c r="L53" s="126">
        <v>1</v>
      </c>
      <c r="M53" s="126" t="s">
        <v>21</v>
      </c>
      <c r="N53" s="126" t="s">
        <v>27</v>
      </c>
      <c r="O53" s="126">
        <v>0</v>
      </c>
      <c r="P53" s="126"/>
      <c r="Q53" s="126"/>
      <c r="R53" s="126"/>
      <c r="S53" s="126"/>
      <c r="T53" s="126"/>
      <c r="U53" s="126"/>
      <c r="V53" s="126"/>
      <c r="W53" s="126"/>
      <c r="X53" s="126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6"/>
      <c r="AJ53" s="126"/>
      <c r="AK53" s="126"/>
      <c r="AL53" s="126"/>
    </row>
    <row r="54" spans="1:38" s="127" customFormat="1" ht="15" x14ac:dyDescent="0.25">
      <c r="A54" s="125">
        <v>8</v>
      </c>
      <c r="B54" s="125">
        <v>60072</v>
      </c>
      <c r="C54" s="126">
        <v>2017210</v>
      </c>
      <c r="D54" s="126">
        <v>2017</v>
      </c>
      <c r="E54" s="126">
        <v>2</v>
      </c>
      <c r="F54" s="126">
        <v>10</v>
      </c>
      <c r="G54" s="126">
        <v>16</v>
      </c>
      <c r="H54" s="126">
        <v>41</v>
      </c>
      <c r="I54" s="126">
        <v>12</v>
      </c>
      <c r="J54" s="126">
        <v>883</v>
      </c>
      <c r="K54" s="126" t="s">
        <v>29</v>
      </c>
      <c r="L54" s="126">
        <v>1</v>
      </c>
      <c r="M54" s="126" t="s">
        <v>21</v>
      </c>
      <c r="N54" s="126" t="s">
        <v>27</v>
      </c>
      <c r="O54" s="126">
        <v>0</v>
      </c>
      <c r="P54" s="126"/>
      <c r="Q54" s="126"/>
      <c r="R54" s="126"/>
      <c r="S54" s="126"/>
      <c r="T54" s="126"/>
      <c r="U54" s="126"/>
      <c r="V54" s="126"/>
      <c r="W54" s="126"/>
      <c r="X54" s="126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6"/>
      <c r="AJ54" s="126"/>
      <c r="AK54" s="126"/>
      <c r="AL54" s="126"/>
    </row>
    <row r="55" spans="1:38" s="127" customFormat="1" ht="15" x14ac:dyDescent="0.25">
      <c r="A55" s="125">
        <v>8</v>
      </c>
      <c r="B55" s="125">
        <v>60072</v>
      </c>
      <c r="C55" s="126">
        <v>2017210</v>
      </c>
      <c r="D55" s="126">
        <v>2017</v>
      </c>
      <c r="E55" s="126">
        <v>2</v>
      </c>
      <c r="F55" s="126">
        <v>10</v>
      </c>
      <c r="G55" s="126">
        <v>16</v>
      </c>
      <c r="H55" s="126">
        <v>41</v>
      </c>
      <c r="I55" s="126">
        <v>12</v>
      </c>
      <c r="J55" s="126">
        <v>886</v>
      </c>
      <c r="K55" s="126" t="s">
        <v>29</v>
      </c>
      <c r="L55" s="126">
        <v>1</v>
      </c>
      <c r="M55" s="126" t="s">
        <v>21</v>
      </c>
      <c r="N55" s="126" t="s">
        <v>27</v>
      </c>
      <c r="O55" s="126">
        <v>0</v>
      </c>
      <c r="P55" s="126"/>
      <c r="Q55" s="126"/>
      <c r="R55" s="126"/>
      <c r="S55" s="126"/>
      <c r="T55" s="126"/>
      <c r="U55" s="126"/>
      <c r="V55" s="126"/>
      <c r="W55" s="126"/>
      <c r="X55" s="126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6"/>
      <c r="AJ55" s="126"/>
      <c r="AK55" s="126"/>
      <c r="AL55" s="126"/>
    </row>
    <row r="56" spans="1:38" x14ac:dyDescent="0.25">
      <c r="A56" s="49">
        <f>IF(B56=B52,A52,IF(B56=(B52+1),A52,(A52+1)))</f>
        <v>8</v>
      </c>
      <c r="B56" s="49">
        <f t="shared" si="0"/>
        <v>60072</v>
      </c>
      <c r="C56" s="50" t="str">
        <f t="shared" si="1"/>
        <v>2017210</v>
      </c>
      <c r="D56" s="50">
        <v>2017</v>
      </c>
      <c r="E56" s="50">
        <v>2</v>
      </c>
      <c r="F56" s="50">
        <v>10</v>
      </c>
      <c r="G56" s="50">
        <v>16</v>
      </c>
      <c r="H56" s="50">
        <v>41</v>
      </c>
      <c r="I56" s="50">
        <v>12</v>
      </c>
      <c r="J56" s="50">
        <v>955</v>
      </c>
      <c r="K56" s="50" t="s">
        <v>26</v>
      </c>
      <c r="L56" s="50">
        <v>1</v>
      </c>
      <c r="M56" s="50" t="s">
        <v>21</v>
      </c>
      <c r="N56" s="50" t="s">
        <v>27</v>
      </c>
      <c r="O56" s="50">
        <v>97</v>
      </c>
      <c r="P56" s="50" t="str">
        <f>IF(A56&lt;&gt;A52,(B56+J56*0.001),"")</f>
        <v/>
      </c>
      <c r="Q56" s="50" t="str">
        <f t="shared" si="21"/>
        <v/>
      </c>
      <c r="R56" s="50" t="str">
        <f>IF(A56&lt;&gt;A52,LOOKUP(A56,A$2:A$1413,Q$2:Q$1413),"")</f>
        <v/>
      </c>
      <c r="S56" s="50" t="str">
        <f t="shared" si="15"/>
        <v/>
      </c>
      <c r="T56" s="50">
        <f>IF(A56=A57,IF(K56="Stroke",IF(K57="Stroke",IF((J57-J56)&lt;0,1000+J57-J56,J57-J56),IF(A58=A56,IF(K58="stroke",IF((J58-J56)&lt;0,1000+J58-J56,J58-J56),IF(A59=A56,IF(K59="stroke",IF((J59-J56)&lt;0,1000+J59-J56,J59-J56),IF(A60=A56,IF(K60="stroke",IF((J60-J56)&lt;0,1000+J60-J56,J60-J56),IF(A61=A56,IF(K61="stroke",IF((J61-J56)&lt;0,1000+J61-J56,J61-J56),IF(A62=A56,IF(K62="Stroke",IF((J62-J56)&lt;0,1000+J62-J56,J62-J56),IF(A63=A56,IF(K63="stroke",IF((J63-J56)&lt;0,1000+J63-J56,J58-J56),IF(A65=A56,IF(K65="stroke",IF((J65-J56)&lt;0,1000+J65-J56,J65-J56),IF(A66=A56,IF(K66="stroke",IF((J66-J56)&lt;0,1000+J66-J56,J66-J56),IF(A68=A56,IF(K68="stroke",IF((J68-J56)&lt;0,1000+J68-J56,J68-J56),""),"")),"")),"")),"")),"")),"")),"")),"")),"")),""),"")</f>
        <v>145</v>
      </c>
      <c r="U56" s="50">
        <f t="shared" si="5"/>
        <v>48</v>
      </c>
      <c r="V56" s="50" t="str">
        <f t="shared" si="6"/>
        <v/>
      </c>
      <c r="W56" s="50" t="str">
        <f>IF(A56&lt;&gt;A52,B56,"")</f>
        <v/>
      </c>
      <c r="X56" s="50" t="str">
        <f>IF(A56&lt;&gt;A52,COUNTIFS($K$2:$K$1413,$K$2,$A$2:$A$1413,A56),"")</f>
        <v/>
      </c>
      <c r="Y56" s="49" t="str">
        <f t="shared" ref="Y56:Y63" si="23">IF(X56&lt;&gt;"",IF(X56=1,"",COUNTIFS($O$2:$O$1413,"&gt;40",$A$2:$A$1413,A56)),"")</f>
        <v/>
      </c>
      <c r="Z56" s="49" t="str">
        <f t="shared" si="16"/>
        <v/>
      </c>
      <c r="AA56" s="49" t="str">
        <f t="shared" ref="AA56:AA63" si="24">IF(X56&lt;&gt;"",COUNTIFS($M$2:$M$1413,"Positive",$K$2:$K$1413,"stroke",A$2:A$1413,A56),"")</f>
        <v/>
      </c>
      <c r="AB56" s="49" t="str">
        <f t="shared" ref="AB56:AB63" si="25">IF(X56&lt;&gt;"",COUNTIFS($M$2:$M$1413,"Negative",$K$2:$K$1413,"stroke",A$2:A$1413,A56),"")</f>
        <v/>
      </c>
      <c r="AC56" s="49" t="str">
        <f>IF(A56&lt;&gt;A52,IF(A56=A57,IF(K57="stroke",IF(M56="positive",IF(M57="negative",SUM(AA56:AB56),""),""),""),""),"")</f>
        <v/>
      </c>
      <c r="AD56" s="49" t="str">
        <f>IF(A56=A52,"",COUNTIFS(A:A,A56,K:K,"up"))</f>
        <v/>
      </c>
      <c r="AE56" s="49" t="str">
        <f t="shared" si="17"/>
        <v/>
      </c>
      <c r="AF56" s="49" t="str">
        <f t="shared" si="18"/>
        <v/>
      </c>
      <c r="AG56" s="49" t="str">
        <f>IF(A56=A52,"",COUNTIFS(A:A,A56,K:K,"SRS"))</f>
        <v/>
      </c>
      <c r="AH56" s="49"/>
      <c r="AI56" s="50"/>
      <c r="AJ56" s="50"/>
      <c r="AK56" s="50"/>
      <c r="AL56" s="50"/>
    </row>
    <row r="57" spans="1:38" x14ac:dyDescent="0.25">
      <c r="A57" s="49">
        <f t="shared" si="19"/>
        <v>8</v>
      </c>
      <c r="B57" s="49">
        <f t="shared" si="0"/>
        <v>60072</v>
      </c>
      <c r="C57" s="50" t="str">
        <f t="shared" si="1"/>
        <v>2017210</v>
      </c>
      <c r="D57" s="50">
        <v>2017</v>
      </c>
      <c r="E57" s="50">
        <v>2</v>
      </c>
      <c r="F57" s="50">
        <v>10</v>
      </c>
      <c r="G57" s="50">
        <v>16</v>
      </c>
      <c r="H57" s="50">
        <v>41</v>
      </c>
      <c r="I57" s="50">
        <v>12</v>
      </c>
      <c r="J57" s="50">
        <v>960</v>
      </c>
      <c r="K57" s="50" t="s">
        <v>29</v>
      </c>
      <c r="L57" s="50">
        <v>1</v>
      </c>
      <c r="M57" s="50" t="s">
        <v>21</v>
      </c>
      <c r="N57" s="50" t="s">
        <v>27</v>
      </c>
      <c r="O57" s="50">
        <v>0</v>
      </c>
      <c r="P57" s="50" t="str">
        <f t="shared" si="14"/>
        <v/>
      </c>
      <c r="Q57" s="50" t="str">
        <f t="shared" si="21"/>
        <v/>
      </c>
      <c r="R57" s="50" t="str">
        <f t="shared" ref="R57:R63" si="26">IF(A57&lt;&gt;A56,LOOKUP(A57,A$2:A$1413,Q$2:Q$1413),"")</f>
        <v/>
      </c>
      <c r="S57" s="50" t="str">
        <f t="shared" si="15"/>
        <v/>
      </c>
      <c r="T57" s="50" t="str">
        <f>IF(A57=A58,IF(K57="Stroke",IF(K58="Stroke",IF((J58-J57)&lt;0,1000+J58-J57,J58-J57),IF(A59=A57,IF(K59="stroke",IF((J59-J57)&lt;0,1000+J59-J57,J59-J57),IF(A60=A57,IF(K60="stroke",IF((J60-J57)&lt;0,1000+J60-J57,J60-J57),IF(A61=A57,IF(K61="stroke",IF((J61-J57)&lt;0,1000+J61-J57,J61-J57),IF(A62=A57,IF(K62="stroke",IF((J62-J57)&lt;0,1000+J62-J57,J62-J57),IF(A63=A57,IF(K63="Stroke",IF((J63-J57)&lt;0,1000+J63-J57,J63-J57),IF(A65=A57,IF(K65="stroke",IF((J65-J57)&lt;0,1000+J65-J57,J59-J57),IF(A66=A57,IF(K66="stroke",IF((J66-J57)&lt;0,1000+J66-J57,J66-J57),IF(A68=A57,IF(K68="stroke",IF((J68-J57)&lt;0,1000+J68-J57,J68-J57),IF(A72=A57,IF(K72="stroke",IF((J72-J57)&lt;0,1000+J72-J57,J72-J57),""),"")),"")),"")),"")),"")),"")),"")),"")),"")),""),"")</f>
        <v/>
      </c>
      <c r="U57" s="50" t="str">
        <f t="shared" si="5"/>
        <v/>
      </c>
      <c r="V57" s="50" t="str">
        <f t="shared" si="6"/>
        <v/>
      </c>
      <c r="W57" s="50" t="str">
        <f t="shared" si="22"/>
        <v/>
      </c>
      <c r="X57" s="50" t="str">
        <f t="shared" ref="X57:X63" si="27">IF(A57&lt;&gt;A56,COUNTIFS($K$2:$K$1413,$K$2,$A$2:$A$1413,A57),"")</f>
        <v/>
      </c>
      <c r="Y57" s="49" t="str">
        <f t="shared" si="23"/>
        <v/>
      </c>
      <c r="Z57" s="49" t="str">
        <f t="shared" si="16"/>
        <v/>
      </c>
      <c r="AA57" s="49" t="str">
        <f t="shared" si="24"/>
        <v/>
      </c>
      <c r="AB57" s="49" t="str">
        <f t="shared" si="25"/>
        <v/>
      </c>
      <c r="AC57" s="49" t="str">
        <f t="shared" si="11"/>
        <v/>
      </c>
      <c r="AD57" s="49" t="str">
        <f t="shared" ref="AD57:AD63" si="28">IF(A57=A56,"",COUNTIFS(A:A,A57,K:K,"up"))</f>
        <v/>
      </c>
      <c r="AE57" s="49" t="str">
        <f t="shared" si="17"/>
        <v/>
      </c>
      <c r="AF57" s="49" t="str">
        <f t="shared" si="18"/>
        <v/>
      </c>
      <c r="AG57" s="49" t="str">
        <f t="shared" ref="AG57:AG63" si="29">IF(A57=A56,"",COUNTIFS(A:A,A57,K:K,"SRS"))</f>
        <v/>
      </c>
      <c r="AH57" s="49"/>
      <c r="AI57" s="50"/>
      <c r="AJ57" s="50" t="s">
        <v>31</v>
      </c>
      <c r="AK57" s="50"/>
      <c r="AL57" s="50"/>
    </row>
    <row r="58" spans="1:38" x14ac:dyDescent="0.25">
      <c r="A58" s="49">
        <f t="shared" si="19"/>
        <v>8</v>
      </c>
      <c r="B58" s="49">
        <f t="shared" si="0"/>
        <v>60072</v>
      </c>
      <c r="C58" s="50" t="str">
        <f t="shared" si="1"/>
        <v>2017210</v>
      </c>
      <c r="D58" s="50">
        <v>2017</v>
      </c>
      <c r="E58" s="50">
        <v>2</v>
      </c>
      <c r="F58" s="50">
        <v>10</v>
      </c>
      <c r="G58" s="50">
        <v>16</v>
      </c>
      <c r="H58" s="50">
        <v>41</v>
      </c>
      <c r="I58" s="50">
        <v>12</v>
      </c>
      <c r="J58" s="50">
        <v>967</v>
      </c>
      <c r="K58" s="50" t="s">
        <v>29</v>
      </c>
      <c r="L58" s="50">
        <v>1</v>
      </c>
      <c r="M58" s="50" t="s">
        <v>21</v>
      </c>
      <c r="N58" s="50" t="s">
        <v>27</v>
      </c>
      <c r="O58" s="50">
        <v>0</v>
      </c>
      <c r="P58" s="50" t="str">
        <f t="shared" si="14"/>
        <v/>
      </c>
      <c r="Q58" s="50" t="str">
        <f t="shared" si="21"/>
        <v/>
      </c>
      <c r="R58" s="50" t="str">
        <f t="shared" si="26"/>
        <v/>
      </c>
      <c r="S58" s="50" t="str">
        <f t="shared" si="15"/>
        <v/>
      </c>
      <c r="T58" s="50" t="str">
        <f>IF(A58=A59,IF(K58="Stroke",IF(K59="Stroke",IF((J59-J58)&lt;0,1000+J59-J58,J59-J58),IF(A60=A58,IF(K60="stroke",IF((J60-J58)&lt;0,1000+J60-J58,J60-J58),IF(A61=A58,IF(K61="stroke",IF((J61-J58)&lt;0,1000+J61-J58,J61-J58),IF(A62=A58,IF(K62="stroke",IF((J62-J58)&lt;0,1000+J62-J58,J62-J58),IF(A63=A58,IF(K63="stroke",IF((J63-J58)&lt;0,1000+J63-J58,J63-J58),IF(A65=A58,IF(K65="Stroke",IF((J65-J58)&lt;0,1000+J65-J58,J65-J58),IF(A66=A58,IF(K66="stroke",IF((J66-J58)&lt;0,1000+J66-J58,J60-J58),IF(A68=A58,IF(K68="stroke",IF((J68-J58)&lt;0,1000+J68-J58,J68-J58),IF(A72=A58,IF(K72="stroke",IF((J72-J58)&lt;0,1000+J72-J58,J72-J58),IF(A73=A58,IF(K73="stroke",IF((J73-J58)&lt;0,1000+J73-J58,J73-J58),""),"")),"")),"")),"")),"")),"")),"")),"")),"")),""),"")</f>
        <v/>
      </c>
      <c r="U58" s="50" t="str">
        <f t="shared" si="5"/>
        <v/>
      </c>
      <c r="V58" s="50" t="str">
        <f t="shared" si="6"/>
        <v/>
      </c>
      <c r="W58" s="50" t="str">
        <f t="shared" si="22"/>
        <v/>
      </c>
      <c r="X58" s="50" t="str">
        <f t="shared" si="27"/>
        <v/>
      </c>
      <c r="Y58" s="49" t="str">
        <f t="shared" si="23"/>
        <v/>
      </c>
      <c r="Z58" s="49" t="str">
        <f t="shared" si="16"/>
        <v/>
      </c>
      <c r="AA58" s="49" t="str">
        <f t="shared" si="24"/>
        <v/>
      </c>
      <c r="AB58" s="49" t="str">
        <f t="shared" si="25"/>
        <v/>
      </c>
      <c r="AC58" s="49" t="str">
        <f t="shared" si="11"/>
        <v/>
      </c>
      <c r="AD58" s="49" t="str">
        <f t="shared" si="28"/>
        <v/>
      </c>
      <c r="AE58" s="49" t="str">
        <f t="shared" si="17"/>
        <v/>
      </c>
      <c r="AF58" s="49" t="str">
        <f t="shared" si="18"/>
        <v/>
      </c>
      <c r="AG58" s="49" t="str">
        <f t="shared" si="29"/>
        <v/>
      </c>
      <c r="AH58" s="49"/>
      <c r="AI58" s="50"/>
      <c r="AJ58" s="50"/>
      <c r="AK58" s="50"/>
      <c r="AL58" s="50"/>
    </row>
    <row r="59" spans="1:38" x14ac:dyDescent="0.25">
      <c r="A59" s="49">
        <f t="shared" si="19"/>
        <v>8</v>
      </c>
      <c r="B59" s="49">
        <f t="shared" si="0"/>
        <v>60072</v>
      </c>
      <c r="C59" s="50" t="str">
        <f t="shared" si="1"/>
        <v>2017210</v>
      </c>
      <c r="D59" s="50">
        <v>2017</v>
      </c>
      <c r="E59" s="50">
        <v>2</v>
      </c>
      <c r="F59" s="50">
        <v>10</v>
      </c>
      <c r="G59" s="50">
        <v>16</v>
      </c>
      <c r="H59" s="50">
        <v>41</v>
      </c>
      <c r="I59" s="50">
        <v>12</v>
      </c>
      <c r="J59" s="50">
        <v>978</v>
      </c>
      <c r="K59" s="50" t="s">
        <v>29</v>
      </c>
      <c r="L59" s="50">
        <v>1</v>
      </c>
      <c r="M59" s="50" t="s">
        <v>21</v>
      </c>
      <c r="N59" s="50" t="s">
        <v>27</v>
      </c>
      <c r="O59" s="50">
        <v>0</v>
      </c>
      <c r="P59" s="50" t="str">
        <f t="shared" si="14"/>
        <v/>
      </c>
      <c r="Q59" s="50" t="str">
        <f t="shared" si="21"/>
        <v/>
      </c>
      <c r="R59" s="50" t="str">
        <f t="shared" si="26"/>
        <v/>
      </c>
      <c r="S59" s="50" t="str">
        <f t="shared" si="15"/>
        <v/>
      </c>
      <c r="T59" s="50" t="str">
        <f>IF(A59=A60,IF(K59="Stroke",IF(K60="Stroke",IF((J60-J59)&lt;0,1000+J60-J59,J60-J59),IF(A61=A59,IF(K61="stroke",IF((J61-J59)&lt;0,1000+J61-J59,J61-J59),IF(A62=A59,IF(K62="stroke",IF((J62-J59)&lt;0,1000+J62-J59,J62-J59),IF(A63=A59,IF(K63="stroke",IF((J63-J59)&lt;0,1000+J63-J59,J63-J59),IF(A65=A59,IF(K65="stroke",IF((J65-J59)&lt;0,1000+J65-J59,J65-J59),IF(A66=A59,IF(K66="Stroke",IF((J66-J59)&lt;0,1000+J66-J59,J66-J59),IF(A68=A59,IF(K68="stroke",IF((J68-J59)&lt;0,1000+J68-J59,J61-J59),IF(A72=A59,IF(K72="stroke",IF((J72-J59)&lt;0,1000+J72-J59,J72-J59),IF(A73=A59,IF(K73="stroke",IF((J73-J59)&lt;0,1000+J73-J59,J73-J59),IF(A74=A59,IF(K74="stroke",IF((J74-J59)&lt;0,1000+J74-J59,J74-J59),""),"")),"")),"")),"")),"")),"")),"")),"")),"")),""),"")</f>
        <v/>
      </c>
      <c r="U59" s="50" t="str">
        <f>IF(A59=A60,IF(K59="Stroke",IF(K60="Stroke",IF(L60=L59,T59-O59,""),IF(A61=A59,IF(K61="stroke",IF(L61=L59,T59-O59,""),IF(A62=A59,IF(K62="stroke",IF(L62=L59,T59-O59,""),IF(A63=A59,IF(K63="stroke",IF(L63=L59,T59-O59,""),IF(A65=A59,IF(K65="stroke",IF(L65=L59,T59-O59,""),""),"")),"")),"")),"")),""),"")</f>
        <v/>
      </c>
      <c r="V59" s="50" t="str">
        <f>IF(A59=A60,IF(K59="SRS",IF(K60="SRS",IF((J60-J59)&lt;0,1000+J60-J59,J60-J59),IF(A61=A59,IF(K61="SRS",IF((J61-J59)&lt;0,1000+J61-J59,J61-J59),IF(A62=A59,IF(K62="SRS",IF((J62-J59)&lt;0,1000+J62-J59,J62-J59),IF(A63=A59,IF(K63="SRS",IF((J63-J59)&lt;0,1000+J63-J59,J63-J59),IF(A65=A59,IF(K65="SRS",IF((J65-J59)&lt;0,1000+J65-J59,J65-J59),""),"")),"")),"")),"")),""),"")</f>
        <v/>
      </c>
      <c r="W59" s="50" t="str">
        <f t="shared" si="22"/>
        <v/>
      </c>
      <c r="X59" s="50" t="str">
        <f t="shared" si="27"/>
        <v/>
      </c>
      <c r="Y59" s="49" t="str">
        <f t="shared" si="23"/>
        <v/>
      </c>
      <c r="Z59" s="49" t="str">
        <f t="shared" si="16"/>
        <v/>
      </c>
      <c r="AA59" s="49" t="str">
        <f t="shared" si="24"/>
        <v/>
      </c>
      <c r="AB59" s="49" t="str">
        <f t="shared" si="25"/>
        <v/>
      </c>
      <c r="AC59" s="49" t="str">
        <f t="shared" si="11"/>
        <v/>
      </c>
      <c r="AD59" s="49" t="str">
        <f t="shared" si="28"/>
        <v/>
      </c>
      <c r="AE59" s="49" t="str">
        <f t="shared" si="17"/>
        <v/>
      </c>
      <c r="AF59" s="49" t="str">
        <f t="shared" si="18"/>
        <v/>
      </c>
      <c r="AG59" s="49" t="str">
        <f t="shared" si="29"/>
        <v/>
      </c>
      <c r="AH59" s="49"/>
      <c r="AI59" s="50"/>
      <c r="AJ59" s="50"/>
      <c r="AK59" s="50"/>
      <c r="AL59" s="50"/>
    </row>
    <row r="60" spans="1:38" x14ac:dyDescent="0.25">
      <c r="A60" s="49">
        <f t="shared" si="19"/>
        <v>8</v>
      </c>
      <c r="B60" s="49">
        <f t="shared" si="0"/>
        <v>60073</v>
      </c>
      <c r="C60" s="50" t="str">
        <f t="shared" si="1"/>
        <v>2017210</v>
      </c>
      <c r="D60" s="50">
        <v>2017</v>
      </c>
      <c r="E60" s="50">
        <v>2</v>
      </c>
      <c r="F60" s="50">
        <v>10</v>
      </c>
      <c r="G60" s="50">
        <v>16</v>
      </c>
      <c r="H60" s="50">
        <v>41</v>
      </c>
      <c r="I60" s="50">
        <v>13</v>
      </c>
      <c r="J60" s="50">
        <v>100</v>
      </c>
      <c r="K60" s="50" t="s">
        <v>26</v>
      </c>
      <c r="L60" s="50">
        <v>1</v>
      </c>
      <c r="M60" s="50" t="s">
        <v>21</v>
      </c>
      <c r="N60" s="50" t="s">
        <v>27</v>
      </c>
      <c r="O60" s="50">
        <v>4</v>
      </c>
      <c r="P60" s="50" t="str">
        <f t="shared" si="14"/>
        <v/>
      </c>
      <c r="Q60" s="50" t="str">
        <f t="shared" si="21"/>
        <v/>
      </c>
      <c r="R60" s="50" t="str">
        <f t="shared" si="26"/>
        <v/>
      </c>
      <c r="S60" s="50" t="str">
        <f t="shared" si="15"/>
        <v/>
      </c>
      <c r="T60" s="50">
        <f>IF(A60=A61,IF(K60="Stroke",IF(K61="Stroke",IF((J61-J60)&lt;0,1000+J61-J60,J61-J60),IF(A62=A60,IF(K62="stroke",IF((J62-J60)&lt;0,1000+J62-J60,J62-J60),IF(A63=A60,IF(K63="stroke",IF((J63-J60)&lt;0,1000+J63-J60,J63-J60),IF(A65=A60,IF(K65="stroke",IF((J65-J60)&lt;0,1000+J65-J60,J65-J60),IF(A66=A60,IF(K66="stroke",IF((J66-J60)&lt;0,1000+J66-J60,J66-J60),IF(A68=A60,IF(K68="Stroke",IF((J68-J60)&lt;0,1000+J68-J60,J68-J60),IF(A72=A60,IF(K72="stroke",IF((J72-J60)&lt;0,1000+J72-J60,J62-J60),IF(A73=A60,IF(K73="stroke",IF((J73-J60)&lt;0,1000+J73-J60,J73-J60),IF(A74=A60,IF(K74="stroke",IF((J74-J60)&lt;0,1000+J74-J60,J74-J60),IF(A75=A60,IF(K75="stroke",IF((J75-J60)&lt;0,1000+J75-J60,J75-J60),""),"")),"")),"")),"")),"")),"")),"")),"")),"")),""),"")</f>
        <v>139</v>
      </c>
      <c r="U60" s="50">
        <f>IF(A60=A61,IF(K60="Stroke",IF(K61="Stroke",IF(L61=L60,T60-O60,""),IF(A62=A60,IF(K62="stroke",IF(L62=L60,T60-O60,""),IF(A63=A60,IF(K63="stroke",IF(L63=L60,T60-O60,""),IF(A65=A60,IF(K65="stroke",IF(L65=L60,T60-O60,""),IF(A66=A60,IF(K66="stroke",IF(L66=L60,T60-O60,""),""),"")),"")),"")),"")),""),"")</f>
        <v>135</v>
      </c>
      <c r="V60" s="50" t="str">
        <f>IF(A60=A61,IF(K60="SRS",IF(K61="SRS",IF((J61-J60)&lt;0,1000+J61-J60,J61-J60),IF(A62=A60,IF(K62="SRS",IF((J62-J60)&lt;0,1000+J62-J60,J62-J60),IF(A63=A60,IF(K63="SRS",IF((J63-J60)&lt;0,1000+J63-J60,J63-J60),IF(A65=A60,IF(K65="SRS",IF((J65-J60)&lt;0,1000+J65-J60,J65-J60),IF(A66=A60,IF(K66="SRS",IF((J66-J60)&lt;0,1000+J66-J60,J66-J60),""),"")),"")),"")),"")),""),"")</f>
        <v/>
      </c>
      <c r="W60" s="50" t="str">
        <f t="shared" si="22"/>
        <v/>
      </c>
      <c r="X60" s="50" t="str">
        <f t="shared" si="27"/>
        <v/>
      </c>
      <c r="Y60" s="49" t="str">
        <f t="shared" si="23"/>
        <v/>
      </c>
      <c r="Z60" s="49" t="str">
        <f t="shared" si="16"/>
        <v/>
      </c>
      <c r="AA60" s="49" t="str">
        <f t="shared" si="24"/>
        <v/>
      </c>
      <c r="AB60" s="49" t="str">
        <f t="shared" si="25"/>
        <v/>
      </c>
      <c r="AC60" s="49" t="str">
        <f t="shared" si="11"/>
        <v/>
      </c>
      <c r="AD60" s="49" t="str">
        <f t="shared" si="28"/>
        <v/>
      </c>
      <c r="AE60" s="49" t="str">
        <f t="shared" si="17"/>
        <v/>
      </c>
      <c r="AF60" s="49" t="str">
        <f t="shared" si="18"/>
        <v/>
      </c>
      <c r="AG60" s="49" t="str">
        <f t="shared" si="29"/>
        <v/>
      </c>
      <c r="AH60" s="49"/>
      <c r="AI60" s="50"/>
      <c r="AJ60" s="50"/>
      <c r="AK60" s="50"/>
      <c r="AL60" s="50"/>
    </row>
    <row r="61" spans="1:38" x14ac:dyDescent="0.25">
      <c r="A61" s="49">
        <f t="shared" si="19"/>
        <v>8</v>
      </c>
      <c r="B61" s="49">
        <f t="shared" si="0"/>
        <v>60073</v>
      </c>
      <c r="C61" s="50" t="str">
        <f t="shared" si="1"/>
        <v>2017210</v>
      </c>
      <c r="D61" s="50">
        <v>2017</v>
      </c>
      <c r="E61" s="50">
        <v>2</v>
      </c>
      <c r="F61" s="50">
        <v>10</v>
      </c>
      <c r="G61" s="50">
        <v>16</v>
      </c>
      <c r="H61" s="50">
        <v>41</v>
      </c>
      <c r="I61" s="50">
        <v>13</v>
      </c>
      <c r="J61" s="50">
        <v>239</v>
      </c>
      <c r="K61" s="50" t="s">
        <v>26</v>
      </c>
      <c r="L61" s="50">
        <v>1</v>
      </c>
      <c r="M61" s="50" t="s">
        <v>21</v>
      </c>
      <c r="N61" s="50" t="s">
        <v>27</v>
      </c>
      <c r="O61" s="50">
        <v>16</v>
      </c>
      <c r="P61" s="50" t="str">
        <f t="shared" si="14"/>
        <v/>
      </c>
      <c r="Q61" s="50" t="str">
        <f t="shared" si="21"/>
        <v/>
      </c>
      <c r="R61" s="50" t="str">
        <f t="shared" si="26"/>
        <v/>
      </c>
      <c r="S61" s="50" t="str">
        <f t="shared" si="15"/>
        <v/>
      </c>
      <c r="T61" s="50">
        <f>IF(A61=A62,IF(K61="Stroke",IF(K62="Stroke",IF((J62-J61)&lt;0,1000+J62-J61,J62-J61),IF(A63=A61,IF(K63="stroke",IF((J63-J61)&lt;0,1000+J63-J61,J63-J61),IF(A65=A61,IF(K65="stroke",IF((J65-J61)&lt;0,1000+J65-J61,J65-J61),IF(A66=A61,IF(K66="stroke",IF((J66-J61)&lt;0,1000+J66-J61,J66-J61),IF(A68=A61,IF(K68="stroke",IF((J68-J61)&lt;0,1000+J68-J61,J68-J61),IF(A72=A61,IF(K72="Stroke",IF((J72-J61)&lt;0,1000+J72-J61,J72-J61),IF(A73=A61,IF(K73="stroke",IF((J73-J61)&lt;0,1000+J73-J61,J63-J61),IF(A74=A61,IF(K74="stroke",IF((J74-J61)&lt;0,1000+J74-J61,J74-J61),IF(A75=A61,IF(K75="stroke",IF((J75-J61)&lt;0,1000+J75-J61,J75-J61),IF(A76=A61,IF(K76="stroke",IF((J76-J61)&lt;0,1000+J76-J61,J76-J61),""),"")),"")),"")),"")),"")),"")),"")),"")),"")),""),"")</f>
        <v>55</v>
      </c>
      <c r="U61" s="50">
        <f>IF(A61=A62,IF(K61="Stroke",IF(K62="Stroke",IF(L62=L61,T61-O61,""),IF(A63=A61,IF(K63="stroke",IF(L63=L61,T61-O61,""),IF(A65=A61,IF(K65="stroke",IF(L65=L61,T61-O61,""),IF(A66=A61,IF(K66="stroke",IF(L66=L61,T61-O61,""),IF(A68=A61,IF(K68="stroke",IF(L68=L61,T61-O61,""),""),"")),"")),"")),"")),""),"")</f>
        <v>39</v>
      </c>
      <c r="V61" s="50" t="str">
        <f>IF(A61=A62,IF(K61="SRS",IF(K62="SRS",IF((J62-J61)&lt;0,1000+J62-J61,J62-J61),IF(A63=A61,IF(K63="SRS",IF((J63-J61)&lt;0,1000+J63-J61,J63-J61),IF(A65=A61,IF(K65="SRS",IF((J65-J61)&lt;0,1000+J65-J61,J65-J61),IF(A66=A61,IF(K66="SRS",IF((J66-J61)&lt;0,1000+J66-J61,J66-J61),IF(A68=A61,IF(K68="SRS",IF((J68-J61)&lt;0,1000+J68-J61,J68-J61),""),"")),"")),"")),"")),""),"")</f>
        <v/>
      </c>
      <c r="W61" s="50" t="str">
        <f t="shared" si="22"/>
        <v/>
      </c>
      <c r="X61" s="50" t="str">
        <f t="shared" si="27"/>
        <v/>
      </c>
      <c r="Y61" s="49" t="str">
        <f t="shared" si="23"/>
        <v/>
      </c>
      <c r="Z61" s="49" t="str">
        <f t="shared" si="16"/>
        <v/>
      </c>
      <c r="AA61" s="49" t="str">
        <f t="shared" si="24"/>
        <v/>
      </c>
      <c r="AB61" s="49" t="str">
        <f t="shared" si="25"/>
        <v/>
      </c>
      <c r="AC61" s="49" t="str">
        <f t="shared" si="11"/>
        <v/>
      </c>
      <c r="AD61" s="49" t="str">
        <f t="shared" si="28"/>
        <v/>
      </c>
      <c r="AE61" s="49" t="str">
        <f t="shared" si="17"/>
        <v/>
      </c>
      <c r="AF61" s="49" t="str">
        <f t="shared" si="18"/>
        <v/>
      </c>
      <c r="AG61" s="49" t="str">
        <f t="shared" si="29"/>
        <v/>
      </c>
      <c r="AH61" s="49"/>
      <c r="AI61" s="50"/>
      <c r="AJ61" s="50"/>
      <c r="AK61" s="50"/>
      <c r="AL61" s="50"/>
    </row>
    <row r="62" spans="1:38" x14ac:dyDescent="0.25">
      <c r="A62" s="49">
        <f t="shared" si="19"/>
        <v>8</v>
      </c>
      <c r="B62" s="49">
        <f t="shared" si="0"/>
        <v>60073</v>
      </c>
      <c r="C62" s="50" t="str">
        <f t="shared" si="1"/>
        <v>2017210</v>
      </c>
      <c r="D62" s="50">
        <v>2017</v>
      </c>
      <c r="E62" s="50">
        <v>2</v>
      </c>
      <c r="F62" s="50">
        <v>10</v>
      </c>
      <c r="G62" s="50">
        <v>16</v>
      </c>
      <c r="H62" s="50">
        <v>41</v>
      </c>
      <c r="I62" s="50">
        <v>13</v>
      </c>
      <c r="J62" s="50">
        <v>294</v>
      </c>
      <c r="K62" s="50" t="s">
        <v>26</v>
      </c>
      <c r="L62" s="50">
        <v>1</v>
      </c>
      <c r="M62" s="50" t="s">
        <v>21</v>
      </c>
      <c r="N62" s="50" t="s">
        <v>27</v>
      </c>
      <c r="O62" s="50">
        <v>4</v>
      </c>
      <c r="P62" s="50" t="str">
        <f t="shared" si="14"/>
        <v/>
      </c>
      <c r="Q62" s="50" t="str">
        <f t="shared" si="21"/>
        <v/>
      </c>
      <c r="R62" s="50" t="str">
        <f t="shared" si="26"/>
        <v/>
      </c>
      <c r="S62" s="50" t="str">
        <f t="shared" si="15"/>
        <v/>
      </c>
      <c r="T62" s="50">
        <f>IF(A62=A63,IF(K62="Stroke",IF(K63="Stroke",IF((J63-J62)&lt;0,1000+J63-J62,J63-J62),IF(A65=A62,IF(K65="stroke",IF((J65-J62)&lt;0,1000+J65-J62,J65-J62),IF(A66=A62,IF(K66="stroke",IF((J66-J62)&lt;0,1000+J66-J62,J66-J62),IF(A68=A62,IF(K68="stroke",IF((J68-J62)&lt;0,1000+J68-J62,J68-J62),IF(A72=A62,IF(K72="stroke",IF((J72-J62)&lt;0,1000+J72-J62,J72-J62),IF(A73=A62,IF(K73="Stroke",IF((J73-J62)&lt;0,1000+J73-J62,J73-J62),IF(A74=A62,IF(K74="stroke",IF((J74-J62)&lt;0,1000+J74-J62,J65-J62),IF(A75=A62,IF(K75="stroke",IF((J75-J62)&lt;0,1000+J75-J62,J75-J62),IF(A76=A62,IF(K76="stroke",IF((J76-J62)&lt;0,1000+J76-J62,J76-J62),IF(A77=A62,IF(K77="stroke",IF((J77-J62)&lt;0,1000+J77-J62,J77-J62),""),"")),"")),"")),"")),"")),"")),"")),"")),"")),""),"")</f>
        <v>34</v>
      </c>
      <c r="U62" s="50">
        <f>IF(A62=A63,IF(K62="Stroke",IF(K63="Stroke",IF(L63=L62,T62-O62,""),IF(A65=A62,IF(K65="stroke",IF(L65=L62,T62-O62,""),IF(A66=A62,IF(K66="stroke",IF(L66=L62,T62-O62,""),IF(A68=A62,IF(K68="stroke",IF(L68=L62,T62-O62,""),IF(A72=A62,IF(K72="stroke",IF(L72=L62,T62-O62,""),""),"")),"")),"")),"")),""),"")</f>
        <v>30</v>
      </c>
      <c r="V62" s="50" t="str">
        <f>IF(A62=A63,IF(K62="SRS",IF(K63="SRS",IF((J63-J62)&lt;0,1000+J63-J62,J63-J62),IF(A65=A62,IF(K65="SRS",IF((J65-J62)&lt;0,1000+J65-J62,J65-J62),IF(A66=A62,IF(K66="SRS",IF((J66-J62)&lt;0,1000+J66-J62,J66-J62),IF(A68=A62,IF(K68="SRS",IF((J68-J62)&lt;0,1000+J68-J62,J68-J62),IF(A72=A62,IF(K72="SRS",IF((J72-J62)&lt;0,1000+J72-J62,J72-J62),""),"")),"")),"")),"")),""),"")</f>
        <v/>
      </c>
      <c r="W62" s="50" t="str">
        <f t="shared" si="22"/>
        <v/>
      </c>
      <c r="X62" s="50" t="str">
        <f t="shared" si="27"/>
        <v/>
      </c>
      <c r="Y62" s="49" t="str">
        <f t="shared" si="23"/>
        <v/>
      </c>
      <c r="Z62" s="49" t="str">
        <f t="shared" si="16"/>
        <v/>
      </c>
      <c r="AA62" s="49" t="str">
        <f t="shared" si="24"/>
        <v/>
      </c>
      <c r="AB62" s="49" t="str">
        <f t="shared" si="25"/>
        <v/>
      </c>
      <c r="AC62" s="49" t="str">
        <f t="shared" si="11"/>
        <v/>
      </c>
      <c r="AD62" s="49" t="str">
        <f t="shared" si="28"/>
        <v/>
      </c>
      <c r="AE62" s="49" t="str">
        <f t="shared" si="17"/>
        <v/>
      </c>
      <c r="AF62" s="49" t="str">
        <f t="shared" si="18"/>
        <v/>
      </c>
      <c r="AG62" s="49" t="str">
        <f t="shared" si="29"/>
        <v/>
      </c>
      <c r="AH62" s="49"/>
      <c r="AI62" s="50"/>
      <c r="AJ62" s="50"/>
      <c r="AK62" s="50"/>
      <c r="AL62" s="50"/>
    </row>
    <row r="63" spans="1:38" x14ac:dyDescent="0.25">
      <c r="A63" s="49">
        <f t="shared" si="19"/>
        <v>8</v>
      </c>
      <c r="B63" s="49">
        <f t="shared" si="0"/>
        <v>60073</v>
      </c>
      <c r="C63" s="50" t="str">
        <f t="shared" si="1"/>
        <v>2017210</v>
      </c>
      <c r="D63" s="50">
        <v>2017</v>
      </c>
      <c r="E63" s="50">
        <v>2</v>
      </c>
      <c r="F63" s="50">
        <v>10</v>
      </c>
      <c r="G63" s="50">
        <v>16</v>
      </c>
      <c r="H63" s="50">
        <v>41</v>
      </c>
      <c r="I63" s="50">
        <v>13</v>
      </c>
      <c r="J63" s="50">
        <v>328</v>
      </c>
      <c r="K63" s="50" t="s">
        <v>26</v>
      </c>
      <c r="L63" s="50">
        <v>1</v>
      </c>
      <c r="M63" s="50" t="s">
        <v>21</v>
      </c>
      <c r="N63" s="50" t="s">
        <v>27</v>
      </c>
      <c r="O63" s="50">
        <v>66</v>
      </c>
      <c r="P63" s="50" t="str">
        <f t="shared" si="14"/>
        <v/>
      </c>
      <c r="Q63" s="50" t="str">
        <f>IF(A65&lt;&gt;A63,(B63+(J63*0.001)+(O63*0.001)),"")</f>
        <v/>
      </c>
      <c r="R63" s="50" t="str">
        <f t="shared" si="26"/>
        <v/>
      </c>
      <c r="S63" s="50" t="str">
        <f t="shared" si="15"/>
        <v/>
      </c>
      <c r="T63" s="50">
        <f>IF(A63=A65,IF(K63="Stroke",IF(K65="Stroke",IF((J65-J63)&lt;0,1000+J65-J63,J65-J63),IF(A66=A63,IF(K66="stroke",IF((J66-J63)&lt;0,1000+J66-J63,J66-J63),IF(A68=A63,IF(K68="stroke",IF((J68-J63)&lt;0,1000+J68-J63,J68-J63),IF(A72=A63,IF(K72="stroke",IF((J72-J63)&lt;0,1000+J72-J63,J72-J63),IF(A73=A63,IF(K73="stroke",IF((J73-J63)&lt;0,1000+J73-J63,J73-J63),IF(A74=A63,IF(K74="Stroke",IF((J74-J63)&lt;0,1000+J74-J63,J74-J63),IF(A75=A63,IF(K75="stroke",IF((J75-J63)&lt;0,1000+J75-J63,J66-J63),IF(A76=A63,IF(K76="stroke",IF((J76-J63)&lt;0,1000+J76-J63,J76-J63),IF(A77=A63,IF(K77="stroke",IF((J77-J63)&lt;0,1000+J77-J63,J77-J63),IF(A79=A63,IF(K79="stroke",IF((J79-J63)&lt;0,1000+J79-J63,J79-J63),""),"")),"")),"")),"")),"")),"")),"")),"")),"")),""),"")</f>
        <v>123</v>
      </c>
      <c r="U63" s="50">
        <f>IF(A63=A65,IF(K63="Stroke",IF(K65="Stroke",IF(L65=L63,T63-O63,""),IF(A66=A63,IF(K66="stroke",IF(L66=L63,T63-O63,""),IF(A68=A63,IF(K68="stroke",IF(L68=L63,T63-O63,""),IF(A72=A63,IF(K72="stroke",IF(L72=L63,T63-O63,""),IF(A73=A63,IF(K73="stroke",IF(L73=L63,T63-O63,""),""),"")),"")),"")),"")),""),"")</f>
        <v>57</v>
      </c>
      <c r="V63" s="50" t="str">
        <f>IF(A63=A65,IF(K63="SRS",IF(K65="SRS",IF((J65-J63)&lt;0,1000+J65-J63,J65-J63),IF(A66=A63,IF(K66="SRS",IF((J66-J63)&lt;0,1000+J66-J63,J66-J63),IF(A68=A63,IF(K68="SRS",IF((J68-J63)&lt;0,1000+J68-J63,J68-J63),IF(A72=A63,IF(K72="SRS",IF((J72-J63)&lt;0,1000+J72-J63,J72-J63),IF(A73=A63,IF(K73="SRS",IF((J73-J63)&lt;0,1000+J73-J63,J73-J63),""),"")),"")),"")),"")),""),"")</f>
        <v/>
      </c>
      <c r="W63" s="50" t="str">
        <f t="shared" si="22"/>
        <v/>
      </c>
      <c r="X63" s="50" t="str">
        <f t="shared" si="27"/>
        <v/>
      </c>
      <c r="Y63" s="49" t="str">
        <f t="shared" si="23"/>
        <v/>
      </c>
      <c r="Z63" s="49" t="str">
        <f t="shared" si="16"/>
        <v/>
      </c>
      <c r="AA63" s="49" t="str">
        <f t="shared" si="24"/>
        <v/>
      </c>
      <c r="AB63" s="49" t="str">
        <f t="shared" si="25"/>
        <v/>
      </c>
      <c r="AC63" s="49" t="str">
        <f>IF(A63&lt;&gt;A62,IF(A63=A65,IF(K65="stroke",IF(M63="positive",IF(M65="negative",SUM(AA63:AB63),""),""),""),""),"")</f>
        <v/>
      </c>
      <c r="AD63" s="49" t="str">
        <f t="shared" si="28"/>
        <v/>
      </c>
      <c r="AE63" s="49" t="str">
        <f t="shared" si="17"/>
        <v/>
      </c>
      <c r="AF63" s="49" t="str">
        <f t="shared" si="18"/>
        <v/>
      </c>
      <c r="AG63" s="49" t="str">
        <f t="shared" si="29"/>
        <v/>
      </c>
      <c r="AH63" s="49"/>
      <c r="AI63" s="50"/>
      <c r="AJ63" s="50"/>
      <c r="AK63" s="50"/>
      <c r="AL63" s="50"/>
    </row>
    <row r="64" spans="1:38" s="127" customFormat="1" ht="15" x14ac:dyDescent="0.25">
      <c r="A64" s="125">
        <v>8</v>
      </c>
      <c r="B64" s="125">
        <v>60073</v>
      </c>
      <c r="C64" s="126">
        <v>2017210</v>
      </c>
      <c r="D64" s="126">
        <v>2017</v>
      </c>
      <c r="E64" s="126">
        <v>2</v>
      </c>
      <c r="F64" s="126">
        <v>10</v>
      </c>
      <c r="G64" s="126">
        <v>16</v>
      </c>
      <c r="H64" s="126">
        <v>41</v>
      </c>
      <c r="I64" s="126">
        <v>13</v>
      </c>
      <c r="J64" s="126">
        <v>331</v>
      </c>
      <c r="K64" s="126" t="s">
        <v>29</v>
      </c>
      <c r="L64" s="126">
        <v>1</v>
      </c>
      <c r="M64" s="126" t="s">
        <v>21</v>
      </c>
      <c r="N64" s="126" t="s">
        <v>27</v>
      </c>
      <c r="O64" s="126">
        <v>0</v>
      </c>
      <c r="P64" s="126"/>
      <c r="Q64" s="126"/>
      <c r="R64" s="126"/>
      <c r="S64" s="126"/>
      <c r="T64" s="126"/>
      <c r="U64" s="126"/>
      <c r="V64" s="126"/>
      <c r="W64" s="126"/>
      <c r="X64" s="126"/>
      <c r="Y64" s="125"/>
      <c r="Z64" s="125"/>
      <c r="AA64" s="125"/>
      <c r="AB64" s="125"/>
      <c r="AC64" s="125"/>
      <c r="AD64" s="125"/>
      <c r="AE64" s="125"/>
      <c r="AF64" s="125"/>
      <c r="AG64" s="125"/>
      <c r="AH64" s="125"/>
      <c r="AI64" s="126"/>
      <c r="AJ64" s="126"/>
      <c r="AK64" s="126"/>
      <c r="AL64" s="126"/>
    </row>
    <row r="65" spans="1:38" x14ac:dyDescent="0.25">
      <c r="A65" s="49">
        <f>IF(B65=B63,A63,IF(B65=(B63+1),A63,(A63+1)))</f>
        <v>8</v>
      </c>
      <c r="B65" s="49">
        <f t="shared" si="0"/>
        <v>60073</v>
      </c>
      <c r="C65" s="50" t="str">
        <f t="shared" si="1"/>
        <v>2017210</v>
      </c>
      <c r="D65" s="50">
        <v>2017</v>
      </c>
      <c r="E65" s="50">
        <v>2</v>
      </c>
      <c r="F65" s="50">
        <v>10</v>
      </c>
      <c r="G65" s="50">
        <v>16</v>
      </c>
      <c r="H65" s="50">
        <v>41</v>
      </c>
      <c r="I65" s="50">
        <v>13</v>
      </c>
      <c r="J65" s="50">
        <v>451</v>
      </c>
      <c r="K65" s="50" t="s">
        <v>26</v>
      </c>
      <c r="L65" s="50">
        <v>1</v>
      </c>
      <c r="M65" s="50" t="s">
        <v>21</v>
      </c>
      <c r="N65" s="50" t="s">
        <v>27</v>
      </c>
      <c r="O65" s="50">
        <v>3</v>
      </c>
      <c r="P65" s="50" t="str">
        <f>IF(A65&lt;&gt;A63,(B65+J65*0.001),"")</f>
        <v/>
      </c>
      <c r="Q65" s="50" t="str">
        <f t="shared" si="21"/>
        <v/>
      </c>
      <c r="R65" s="50" t="str">
        <f>IF(A65&lt;&gt;A63,LOOKUP(A65,A$2:A$1413,Q$2:Q$1413),"")</f>
        <v/>
      </c>
      <c r="S65" s="50" t="str">
        <f t="shared" si="15"/>
        <v/>
      </c>
      <c r="T65" s="50">
        <f>IF(A65=A66,IF(K65="Stroke",IF(K66="Stroke",IF((J66-J65)&lt;0,1000+J66-J65,J66-J65),IF(A68=A65,IF(K68="stroke",IF((J68-J65)&lt;0,1000+J68-J65,J68-J65),IF(A72=A65,IF(K72="stroke",IF((J72-J65)&lt;0,1000+J72-J65,J72-J65),IF(A73=A65,IF(K73="stroke",IF((J73-J65)&lt;0,1000+J73-J65,J73-J65),IF(A74=A65,IF(K74="stroke",IF((J74-J65)&lt;0,1000+J74-J65,J74-J65),IF(A75=A65,IF(K75="Stroke",IF((J75-J65)&lt;0,1000+J75-J65,J75-J65),IF(A76=A65,IF(K76="stroke",IF((J76-J65)&lt;0,1000+J76-J65,J68-J65),IF(A77=A65,IF(K77="stroke",IF((J77-J65)&lt;0,1000+J77-J65,J77-J65),IF(A79=A65,IF(K79="stroke",IF((J79-J65)&lt;0,1000+J79-J65,J79-J65),IF(A80=A65,IF(K80="stroke",IF((J80-J65)&lt;0,1000+J80-J65,J80-J65),""),"")),"")),"")),"")),"")),"")),"")),"")),"")),""),"")</f>
        <v>152</v>
      </c>
      <c r="U65" s="50">
        <f>IF(A65=A66,IF(K65="Stroke",IF(K66="Stroke",IF(L66=L65,T65-O65,""),IF(A68=A65,IF(K68="stroke",IF(L68=L65,T65-O65,""),IF(A72=A65,IF(K72="stroke",IF(L72=L65,T65-O65,""),IF(A73=A65,IF(K73="stroke",IF(L73=L65,T65-O65,""),IF(A74=A65,IF(K74="stroke",IF(L74=L65,T65-O65,""),""),"")),"")),"")),"")),""),"")</f>
        <v>149</v>
      </c>
      <c r="V65" s="50" t="str">
        <f>IF(A65=A66,IF(K65="SRS",IF(K66="SRS",IF((J66-J65)&lt;0,1000+J66-J65,J66-J65),IF(A68=A65,IF(K68="SRS",IF((J68-J65)&lt;0,1000+J68-J65,J68-J65),IF(A72=A65,IF(K72="SRS",IF((J72-J65)&lt;0,1000+J72-J65,J72-J65),IF(A73=A65,IF(K73="SRS",IF((J73-J65)&lt;0,1000+J73-J65,J73-J65),IF(A74=A65,IF(K74="SRS",IF((J74-J65)&lt;0,1000+J74-J65,J74-J65),""),"")),"")),"")),"")),""),"")</f>
        <v/>
      </c>
      <c r="W65" s="50" t="str">
        <f>IF(A65&lt;&gt;A63,B65,"")</f>
        <v/>
      </c>
      <c r="X65" s="50" t="str">
        <f>IF(A65&lt;&gt;A63,COUNTIFS($K$2:$K$1413,$K$2,$A$2:$A$1413,A65),"")</f>
        <v/>
      </c>
      <c r="Y65" s="49" t="str">
        <f>IF(X65&lt;&gt;"",IF(X65=1,"",COUNTIFS($O$2:$O$1413,"&gt;40",$A$2:$A$1413,A65)),"")</f>
        <v/>
      </c>
      <c r="Z65" s="49" t="str">
        <f t="shared" si="16"/>
        <v/>
      </c>
      <c r="AA65" s="49" t="str">
        <f>IF(X65&lt;&gt;"",COUNTIFS($M$2:$M$1413,"Positive",$K$2:$K$1413,"stroke",A$2:A$1413,A65),"")</f>
        <v/>
      </c>
      <c r="AB65" s="49" t="str">
        <f>IF(X65&lt;&gt;"",COUNTIFS($M$2:$M$1413,"Negative",$K$2:$K$1413,"stroke",A$2:A$1413,A65),"")</f>
        <v/>
      </c>
      <c r="AC65" s="49" t="str">
        <f>IF(A65&lt;&gt;A63,IF(A65=A66,IF(K66="stroke",IF(M65="positive",IF(M66="negative",SUM(AA65:AB65),""),""),""),""),"")</f>
        <v/>
      </c>
      <c r="AD65" s="49" t="str">
        <f>IF(A65=A63,"",COUNTIFS(A:A,A65,K:K,"up"))</f>
        <v/>
      </c>
      <c r="AE65" s="49" t="str">
        <f t="shared" si="17"/>
        <v/>
      </c>
      <c r="AF65" s="49" t="str">
        <f t="shared" si="18"/>
        <v/>
      </c>
      <c r="AG65" s="49" t="str">
        <f>IF(A65=A63,"",COUNTIFS(A:A,A65,K:K,"SRS"))</f>
        <v/>
      </c>
      <c r="AH65" s="49"/>
      <c r="AI65" s="50"/>
      <c r="AJ65" s="50"/>
      <c r="AK65" s="50"/>
      <c r="AL65" s="50"/>
    </row>
    <row r="66" spans="1:38" x14ac:dyDescent="0.25">
      <c r="A66" s="49">
        <f t="shared" si="19"/>
        <v>8</v>
      </c>
      <c r="B66" s="49">
        <f t="shared" si="0"/>
        <v>60073</v>
      </c>
      <c r="C66" s="50" t="str">
        <f t="shared" si="1"/>
        <v>2017210</v>
      </c>
      <c r="D66" s="50">
        <v>2017</v>
      </c>
      <c r="E66" s="50">
        <v>2</v>
      </c>
      <c r="F66" s="50">
        <v>10</v>
      </c>
      <c r="G66" s="50">
        <v>16</v>
      </c>
      <c r="H66" s="50">
        <v>41</v>
      </c>
      <c r="I66" s="50">
        <v>13</v>
      </c>
      <c r="J66" s="50">
        <v>603</v>
      </c>
      <c r="K66" s="50" t="s">
        <v>26</v>
      </c>
      <c r="L66" s="50">
        <v>1</v>
      </c>
      <c r="M66" s="50" t="s">
        <v>21</v>
      </c>
      <c r="N66" s="50" t="s">
        <v>27</v>
      </c>
      <c r="O66" s="50">
        <v>65</v>
      </c>
      <c r="P66" s="50" t="str">
        <f t="shared" si="14"/>
        <v/>
      </c>
      <c r="Q66" s="50" t="str">
        <f>IF(A68&lt;&gt;A66,(B66+(J66*0.001)+(O66*0.001)),"")</f>
        <v/>
      </c>
      <c r="R66" s="50" t="str">
        <f>IF(A66&lt;&gt;A65,LOOKUP(A66,A$2:A$1413,Q$2:Q$1413),"")</f>
        <v/>
      </c>
      <c r="S66" s="50" t="str">
        <f t="shared" si="15"/>
        <v/>
      </c>
      <c r="T66" s="50">
        <f>IF(A66=A68,IF(K66="Stroke",IF(K68="Stroke",IF((J68-J66)&lt;0,1000+J68-J66,J68-J66),IF(A72=A66,IF(K72="stroke",IF((J72-J66)&lt;0,1000+J72-J66,J72-J66),IF(A73=A66,IF(K73="stroke",IF((J73-J66)&lt;0,1000+J73-J66,J73-J66),IF(A74=A66,IF(K74="stroke",IF((J74-J66)&lt;0,1000+J74-J66,J74-J66),IF(A75=A66,IF(K75="stroke",IF((J75-J66)&lt;0,1000+J75-J66,J75-J66),IF(A76=A66,IF(K76="Stroke",IF((J76-J66)&lt;0,1000+J76-J66,J76-J66),IF(A77=A66,IF(K77="stroke",IF((J77-J66)&lt;0,1000+J77-J66,J72-J66),IF(A79=A66,IF(K79="stroke",IF((J79-J66)&lt;0,1000+J79-J66,J79-J66),IF(A80=A66,IF(K80="stroke",IF((J80-J66)&lt;0,1000+J80-J66,J80-J66),IF(A81=A66,IF(K81="stroke",IF((J81-J66)&lt;0,1000+J81-J66,J81-J66),""),"")),"")),"")),"")),"")),"")),"")),"")),"")),""),"")</f>
        <v>121</v>
      </c>
      <c r="U66" s="50">
        <f>IF(A66=A68,IF(K66="Stroke",IF(K68="Stroke",IF(L68=L66,T66-O66,""),IF(A72=A66,IF(K72="stroke",IF(L72=L66,T66-O66,""),IF(A73=A66,IF(K73="stroke",IF(L73=L66,T66-O66,""),IF(A74=A66,IF(K74="stroke",IF(L74=L66,T66-O66,""),IF(A75=A66,IF(K75="stroke",IF(L75=L66,T66-O66,""),""),"")),"")),"")),"")),""),"")</f>
        <v>56</v>
      </c>
      <c r="V66" s="50" t="str">
        <f>IF(A66=A68,IF(K66="SRS",IF(K68="SRS",IF((J68-J66)&lt;0,1000+J68-J66,J68-J66),IF(A72=A66,IF(K72="SRS",IF((J72-J66)&lt;0,1000+J72-J66,J72-J66),IF(A73=A66,IF(K73="SRS",IF((J73-J66)&lt;0,1000+J73-J66,J73-J66),IF(A74=A66,IF(K74="SRS",IF((J74-J66)&lt;0,1000+J74-J66,J74-J66),IF(A75=A66,IF(K75="SRS",IF((J75-J66)&lt;0,1000+J75-J66,J75-J66),""),"")),"")),"")),"")),""),"")</f>
        <v/>
      </c>
      <c r="W66" s="50" t="str">
        <f t="shared" si="22"/>
        <v/>
      </c>
      <c r="X66" s="50" t="str">
        <f>IF(A66&lt;&gt;A65,COUNTIFS($K$2:$K$1413,$K$2,$A$2:$A$1413,A66),"")</f>
        <v/>
      </c>
      <c r="Y66" s="49" t="str">
        <f>IF(X66&lt;&gt;"",IF(X66=1,"",COUNTIFS($O$2:$O$1413,"&gt;40",$A$2:$A$1413,A66)),"")</f>
        <v/>
      </c>
      <c r="Z66" s="49" t="str">
        <f t="shared" si="16"/>
        <v/>
      </c>
      <c r="AA66" s="49" t="str">
        <f>IF(X66&lt;&gt;"",COUNTIFS($M$2:$M$1413,"Positive",$K$2:$K$1413,"stroke",A$2:A$1413,A66),"")</f>
        <v/>
      </c>
      <c r="AB66" s="49" t="str">
        <f>IF(X66&lt;&gt;"",COUNTIFS($M$2:$M$1413,"Negative",$K$2:$K$1413,"stroke",A$2:A$1413,A66),"")</f>
        <v/>
      </c>
      <c r="AC66" s="49" t="str">
        <f>IF(A66&lt;&gt;A65,IF(A66=A68,IF(K68="stroke",IF(M66="positive",IF(M68="negative",SUM(AA66:AB66),""),""),""),""),"")</f>
        <v/>
      </c>
      <c r="AD66" s="49" t="str">
        <f>IF(A66=A65,"",COUNTIFS(A:A,A66,K:K,"up"))</f>
        <v/>
      </c>
      <c r="AE66" s="49" t="str">
        <f t="shared" si="17"/>
        <v/>
      </c>
      <c r="AF66" s="49" t="str">
        <f t="shared" si="18"/>
        <v/>
      </c>
      <c r="AG66" s="49" t="str">
        <f>IF(A66=A65,"",COUNTIFS(A:A,A66,K:K,"SRS"))</f>
        <v/>
      </c>
      <c r="AH66" s="49"/>
      <c r="AI66" s="50"/>
      <c r="AJ66" s="50"/>
      <c r="AK66" s="50"/>
      <c r="AL66" s="50"/>
    </row>
    <row r="67" spans="1:38" s="127" customFormat="1" ht="15" x14ac:dyDescent="0.25">
      <c r="A67" s="125">
        <v>8</v>
      </c>
      <c r="B67" s="125">
        <v>60073</v>
      </c>
      <c r="C67" s="126">
        <v>2017210</v>
      </c>
      <c r="D67" s="126">
        <v>2017</v>
      </c>
      <c r="E67" s="126">
        <v>2</v>
      </c>
      <c r="F67" s="126">
        <v>10</v>
      </c>
      <c r="G67" s="126">
        <v>16</v>
      </c>
      <c r="H67" s="126">
        <v>41</v>
      </c>
      <c r="I67" s="126">
        <v>13</v>
      </c>
      <c r="J67" s="126">
        <v>605</v>
      </c>
      <c r="K67" s="126" t="s">
        <v>29</v>
      </c>
      <c r="L67" s="126">
        <v>1</v>
      </c>
      <c r="M67" s="126" t="s">
        <v>21</v>
      </c>
      <c r="N67" s="126" t="s">
        <v>27</v>
      </c>
      <c r="O67" s="126">
        <v>0</v>
      </c>
      <c r="P67" s="126"/>
      <c r="Q67" s="126"/>
      <c r="R67" s="126"/>
      <c r="S67" s="126"/>
      <c r="T67" s="126"/>
      <c r="U67" s="126"/>
      <c r="V67" s="126"/>
      <c r="W67" s="126"/>
      <c r="X67" s="126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6"/>
      <c r="AJ67" s="126"/>
      <c r="AK67" s="126"/>
      <c r="AL67" s="126"/>
    </row>
    <row r="68" spans="1:38" x14ac:dyDescent="0.25">
      <c r="A68" s="49">
        <f>IF(B68=B66,A66,IF(B68=(B66+1),A66,(A66+1)))</f>
        <v>8</v>
      </c>
      <c r="B68" s="49">
        <f t="shared" si="0"/>
        <v>60073</v>
      </c>
      <c r="C68" s="50" t="str">
        <f t="shared" si="1"/>
        <v>2017210</v>
      </c>
      <c r="D68" s="50">
        <v>2017</v>
      </c>
      <c r="E68" s="50">
        <v>2</v>
      </c>
      <c r="F68" s="50">
        <v>10</v>
      </c>
      <c r="G68" s="50">
        <v>16</v>
      </c>
      <c r="H68" s="50">
        <v>41</v>
      </c>
      <c r="I68" s="50">
        <v>13</v>
      </c>
      <c r="J68" s="50">
        <v>724</v>
      </c>
      <c r="K68" s="50" t="s">
        <v>26</v>
      </c>
      <c r="L68" s="50">
        <v>1</v>
      </c>
      <c r="M68" s="50" t="s">
        <v>21</v>
      </c>
      <c r="N68" s="50" t="s">
        <v>27</v>
      </c>
      <c r="O68" s="50">
        <v>104</v>
      </c>
      <c r="P68" s="50" t="str">
        <f>IF(A68&lt;&gt;A66,(B68+J68*0.001),"")</f>
        <v/>
      </c>
      <c r="Q68" s="50" t="str">
        <f>IF(A72&lt;&gt;A68,(B68+(J68*0.001)+(O68*0.001)),"")</f>
        <v/>
      </c>
      <c r="R68" s="50" t="str">
        <f>IF(A68&lt;&gt;A66,LOOKUP(A68,A$2:A$1413,Q$2:Q$1413),"")</f>
        <v/>
      </c>
      <c r="S68" s="50" t="str">
        <f t="shared" si="15"/>
        <v/>
      </c>
      <c r="T68" s="50" t="str">
        <f>IF(A68=A72,IF(K68="Stroke",IF(K72="Stroke",IF((J72-J68)&lt;0,1000+J72-J68,J72-J68),IF(A73=A68,IF(K73="stroke",IF((J73-J68)&lt;0,1000+J73-J68,J73-J68),IF(A74=A68,IF(K74="stroke",IF((J74-J68)&lt;0,1000+J74-J68,J74-J68),IF(A75=A68,IF(K75="stroke",IF((J75-J68)&lt;0,1000+J75-J68,J75-J68),IF(A76=A68,IF(K76="stroke",IF((J76-J68)&lt;0,1000+J76-J68,J76-J68),IF(A77=A68,IF(K77="Stroke",IF((J77-J68)&lt;0,1000+J77-J68,J77-J68),IF(A79=A68,IF(K79="stroke",IF((J79-J68)&lt;0,1000+J79-J68,J73-J68),IF(A80=A68,IF(K80="stroke",IF((J80-J68)&lt;0,1000+J80-J68,J80-J68),IF(A81=A68,IF(K81="stroke",IF((J81-J68)&lt;0,1000+J81-J68,J81-J68),IF(A82=A68,IF(K82="stroke",IF((J82-J68)&lt;0,1000+J82-J68,J82-J68),""),"")),"")),"")),"")),"")),"")),"")),"")),"")),""),"")</f>
        <v/>
      </c>
      <c r="U68" s="50" t="str">
        <f>IF(A68=A72,IF(K68="Stroke",IF(K72="Stroke",IF(L72=L68,T68-O68,""),IF(A73=A68,IF(K73="stroke",IF(L73=L68,T68-O68,""),IF(A74=A68,IF(K74="stroke",IF(L74=L68,T68-O68,""),IF(A75=A68,IF(K75="stroke",IF(L75=L68,T68-O68,""),IF(A76=A68,IF(K76="stroke",IF(L76=L68,T68-O68,""),""),"")),"")),"")),"")),""),"")</f>
        <v/>
      </c>
      <c r="V68" s="50" t="str">
        <f>IF(A68=A72,IF(K68="SRS",IF(K72="SRS",IF((J72-J68)&lt;0,1000+J72-J68,J72-J68),IF(A73=A68,IF(K73="SRS",IF((J73-J68)&lt;0,1000+J73-J68,J73-J68),IF(A74=A68,IF(K74="SRS",IF((J74-J68)&lt;0,1000+J74-J68,J74-J68),IF(A75=A68,IF(K75="SRS",IF((J75-J68)&lt;0,1000+J75-J68,J75-J68),IF(A76=A68,IF(K76="SRS",IF((J76-J68)&lt;0,1000+J76-J68,J76-J68),""),"")),"")),"")),"")),""),"")</f>
        <v/>
      </c>
      <c r="W68" s="50" t="str">
        <f>IF(A68&lt;&gt;A66,B68,"")</f>
        <v/>
      </c>
      <c r="X68" s="50" t="str">
        <f>IF(A68&lt;&gt;A66,COUNTIFS($K$2:$K$1413,$K$2,$A$2:$A$1413,A68),"")</f>
        <v/>
      </c>
      <c r="Y68" s="49" t="str">
        <f>IF(X68&lt;&gt;"",IF(X68=1,"",COUNTIFS($O$2:$O$1413,"&gt;40",$A$2:$A$1413,A68)),"")</f>
        <v/>
      </c>
      <c r="Z68" s="49" t="str">
        <f t="shared" si="16"/>
        <v/>
      </c>
      <c r="AA68" s="49" t="str">
        <f>IF(X68&lt;&gt;"",COUNTIFS($M$2:$M$1413,"Positive",$K$2:$K$1413,"stroke",A$2:A$1413,A68),"")</f>
        <v/>
      </c>
      <c r="AB68" s="49" t="str">
        <f>IF(X68&lt;&gt;"",COUNTIFS($M$2:$M$1413,"Negative",$K$2:$K$1413,"stroke",A$2:A$1413,A68),"")</f>
        <v/>
      </c>
      <c r="AC68" s="49" t="str">
        <f>IF(A68&lt;&gt;A66,IF(A68=A72,IF(K72="stroke",IF(M68="positive",IF(M72="negative",SUM(AA68:AB68),""),""),""),""),"")</f>
        <v/>
      </c>
      <c r="AD68" s="49" t="str">
        <f>IF(A68=A66,"",COUNTIFS(A:A,A68,K:K,"up"))</f>
        <v/>
      </c>
      <c r="AE68" s="49" t="str">
        <f t="shared" si="17"/>
        <v/>
      </c>
      <c r="AF68" s="49" t="str">
        <f t="shared" si="18"/>
        <v/>
      </c>
      <c r="AG68" s="49" t="str">
        <f>IF(A68=A66,"",COUNTIFS(A:A,A68,K:K,"SRS"))</f>
        <v/>
      </c>
      <c r="AH68" s="49"/>
      <c r="AI68" s="50"/>
      <c r="AJ68" s="50"/>
      <c r="AK68" s="50"/>
      <c r="AL68" s="50"/>
    </row>
    <row r="69" spans="1:38" s="127" customFormat="1" ht="15" x14ac:dyDescent="0.25">
      <c r="A69" s="125">
        <v>8</v>
      </c>
      <c r="B69" s="125">
        <v>60073</v>
      </c>
      <c r="C69" s="126">
        <v>2017210</v>
      </c>
      <c r="D69" s="126">
        <v>2017</v>
      </c>
      <c r="E69" s="126">
        <v>2</v>
      </c>
      <c r="F69" s="126">
        <v>10</v>
      </c>
      <c r="G69" s="126">
        <v>16</v>
      </c>
      <c r="H69" s="126">
        <v>41</v>
      </c>
      <c r="I69" s="126">
        <v>13</v>
      </c>
      <c r="J69" s="126">
        <v>726</v>
      </c>
      <c r="K69" s="126" t="s">
        <v>29</v>
      </c>
      <c r="L69" s="126">
        <v>1</v>
      </c>
      <c r="M69" s="126" t="s">
        <v>21</v>
      </c>
      <c r="N69" s="126" t="s">
        <v>27</v>
      </c>
      <c r="O69" s="126">
        <v>0</v>
      </c>
      <c r="P69" s="126"/>
      <c r="Q69" s="126"/>
      <c r="R69" s="126"/>
      <c r="S69" s="126"/>
      <c r="T69" s="126"/>
      <c r="U69" s="126"/>
      <c r="V69" s="126"/>
      <c r="W69" s="126"/>
      <c r="X69" s="126"/>
      <c r="Y69" s="125"/>
      <c r="Z69" s="125"/>
      <c r="AA69" s="125"/>
      <c r="AB69" s="125"/>
      <c r="AC69" s="125"/>
      <c r="AD69" s="125"/>
      <c r="AE69" s="125"/>
      <c r="AF69" s="125"/>
      <c r="AG69" s="125"/>
      <c r="AH69" s="125"/>
      <c r="AI69" s="126"/>
      <c r="AJ69" s="126"/>
      <c r="AK69" s="126"/>
      <c r="AL69" s="126"/>
    </row>
    <row r="70" spans="1:38" s="127" customFormat="1" ht="14.25" customHeight="1" x14ac:dyDescent="0.25">
      <c r="A70" s="125">
        <v>8</v>
      </c>
      <c r="B70" s="125">
        <v>60073</v>
      </c>
      <c r="C70" s="126">
        <v>2017210</v>
      </c>
      <c r="D70" s="126">
        <v>2017</v>
      </c>
      <c r="E70" s="126">
        <v>2</v>
      </c>
      <c r="F70" s="126">
        <v>10</v>
      </c>
      <c r="G70" s="126">
        <v>16</v>
      </c>
      <c r="H70" s="126">
        <v>41</v>
      </c>
      <c r="I70" s="126">
        <v>13</v>
      </c>
      <c r="J70" s="126">
        <v>731</v>
      </c>
      <c r="K70" s="126" t="s">
        <v>29</v>
      </c>
      <c r="L70" s="126">
        <v>1</v>
      </c>
      <c r="M70" s="126" t="s">
        <v>21</v>
      </c>
      <c r="N70" s="126" t="s">
        <v>27</v>
      </c>
      <c r="O70" s="126">
        <v>0</v>
      </c>
      <c r="P70" s="126"/>
      <c r="Q70" s="126"/>
      <c r="R70" s="126"/>
      <c r="S70" s="126"/>
      <c r="T70" s="126"/>
      <c r="U70" s="126"/>
      <c r="V70" s="126"/>
      <c r="W70" s="126"/>
      <c r="X70" s="126"/>
      <c r="Y70" s="125"/>
      <c r="Z70" s="125"/>
      <c r="AA70" s="125"/>
      <c r="AB70" s="125"/>
      <c r="AC70" s="125"/>
      <c r="AD70" s="125"/>
      <c r="AE70" s="125"/>
      <c r="AF70" s="125"/>
      <c r="AG70" s="125"/>
      <c r="AH70" s="125"/>
      <c r="AI70" s="126"/>
      <c r="AJ70" s="126"/>
      <c r="AK70" s="126"/>
      <c r="AL70" s="126"/>
    </row>
    <row r="71" spans="1:38" s="127" customFormat="1" ht="15" x14ac:dyDescent="0.25">
      <c r="A71" s="125">
        <v>8</v>
      </c>
      <c r="B71" s="125">
        <v>60073</v>
      </c>
      <c r="C71" s="126">
        <v>2017210</v>
      </c>
      <c r="D71" s="126">
        <v>2017</v>
      </c>
      <c r="E71" s="126">
        <v>2</v>
      </c>
      <c r="F71" s="126">
        <v>10</v>
      </c>
      <c r="G71" s="126">
        <v>16</v>
      </c>
      <c r="H71" s="126">
        <v>41</v>
      </c>
      <c r="I71" s="126">
        <v>13</v>
      </c>
      <c r="J71" s="126">
        <v>734</v>
      </c>
      <c r="K71" s="126" t="s">
        <v>29</v>
      </c>
      <c r="L71" s="126">
        <v>1</v>
      </c>
      <c r="M71" s="126" t="s">
        <v>21</v>
      </c>
      <c r="N71" s="126" t="s">
        <v>27</v>
      </c>
      <c r="O71" s="126">
        <v>0</v>
      </c>
      <c r="P71" s="126"/>
      <c r="Q71" s="126"/>
      <c r="R71" s="126"/>
      <c r="S71" s="126"/>
      <c r="T71" s="126"/>
      <c r="U71" s="126"/>
      <c r="V71" s="126"/>
      <c r="W71" s="126"/>
      <c r="X71" s="126"/>
      <c r="Y71" s="125"/>
      <c r="Z71" s="125"/>
      <c r="AA71" s="125"/>
      <c r="AB71" s="125"/>
      <c r="AC71" s="125"/>
      <c r="AD71" s="125"/>
      <c r="AE71" s="125"/>
      <c r="AF71" s="125"/>
      <c r="AG71" s="125"/>
      <c r="AH71" s="125"/>
      <c r="AI71" s="126"/>
      <c r="AJ71" s="126"/>
      <c r="AK71" s="126"/>
      <c r="AL71" s="126"/>
    </row>
    <row r="72" spans="1:38" x14ac:dyDescent="0.25">
      <c r="A72" s="49">
        <f>IF(B72=B68,A68,IF(B72=(B68+1),A68,(A68+1)))</f>
        <v>8</v>
      </c>
      <c r="B72" s="49">
        <f t="shared" si="0"/>
        <v>60073</v>
      </c>
      <c r="C72" s="50" t="str">
        <f t="shared" si="1"/>
        <v>2017210</v>
      </c>
      <c r="D72" s="50">
        <v>2017</v>
      </c>
      <c r="E72" s="50">
        <v>2</v>
      </c>
      <c r="F72" s="50">
        <v>10</v>
      </c>
      <c r="G72" s="50">
        <v>16</v>
      </c>
      <c r="H72" s="50">
        <v>41</v>
      </c>
      <c r="I72" s="50">
        <v>13</v>
      </c>
      <c r="J72" s="50">
        <v>747</v>
      </c>
      <c r="K72" s="50" t="s">
        <v>29</v>
      </c>
      <c r="L72" s="50">
        <v>1</v>
      </c>
      <c r="M72" s="50" t="s">
        <v>21</v>
      </c>
      <c r="N72" s="50" t="s">
        <v>27</v>
      </c>
      <c r="O72" s="50">
        <v>0</v>
      </c>
      <c r="P72" s="50" t="str">
        <f>IF(A72&lt;&gt;A68,(B72+J72*0.001),"")</f>
        <v/>
      </c>
      <c r="Q72" s="50">
        <f>IF(A73&lt;&gt;A72,(B72+(J72*0.001)+(O72*0.001)),"")</f>
        <v>60073.747000000003</v>
      </c>
      <c r="R72" s="50" t="str">
        <f>IF(A72&lt;&gt;A68,LOOKUP(A72,A$2:A$1413,Q$2:Q$1413),"")</f>
        <v/>
      </c>
      <c r="S72" s="50" t="str">
        <f t="shared" si="15"/>
        <v/>
      </c>
      <c r="T72" s="50" t="str">
        <f>IF(A72=A73,IF(K72="Stroke",IF(K73="Stroke",IF((J73-J72)&lt;0,1000+J73-J72,J73-J72),IF(A74=A72,IF(K74="stroke",IF((J74-J72)&lt;0,1000+J74-J72,J74-J72),IF(A75=A72,IF(K75="stroke",IF((J75-J72)&lt;0,1000+J75-J72,J75-J72),IF(A76=A72,IF(K76="stroke",IF((J76-J72)&lt;0,1000+J76-J72,J76-J72),IF(A77=A72,IF(K77="stroke",IF((J77-J72)&lt;0,1000+J77-J72,J77-J72),IF(A79=A72,IF(K79="Stroke",IF((J79-J72)&lt;0,1000+J79-J72,J79-J72),IF(A80=A72,IF(K80="stroke",IF((J80-J72)&lt;0,1000+J80-J72,J74-J72),IF(A81=A72,IF(K81="stroke",IF((J81-J72)&lt;0,1000+J81-J72,J81-J72),IF(A82=A72,IF(K82="stroke",IF((J82-J72)&lt;0,1000+J82-J72,J82-J72),IF(A84=A72,IF(K84="stroke",IF((J84-J72)&lt;0,1000+J84-J72,J84-J72),""),"")),"")),"")),"")),"")),"")),"")),"")),"")),""),"")</f>
        <v/>
      </c>
      <c r="U72" s="50" t="str">
        <f>IF(A72=A73,IF(K72="Stroke",IF(K73="Stroke",IF(L73=L72,T72-O72,""),IF(A74=A72,IF(K74="stroke",IF(L74=L72,T72-O72,""),IF(A75=A72,IF(K75="stroke",IF(L75=L72,T72-O72,""),IF(A76=A72,IF(K76="stroke",IF(L76=L72,T72-O72,""),IF(A77=A72,IF(K77="stroke",IF(L77=L72,T72-O72,""),""),"")),"")),"")),"")),""),"")</f>
        <v/>
      </c>
      <c r="V72" s="50" t="str">
        <f>IF(A72=A73,IF(K72="SRS",IF(K73="SRS",IF((J73-J72)&lt;0,1000+J73-J72,J73-J72),IF(A74=A72,IF(K74="SRS",IF((J74-J72)&lt;0,1000+J74-J72,J74-J72),IF(A75=A72,IF(K75="SRS",IF((J75-J72)&lt;0,1000+J75-J72,J75-J72),IF(A76=A72,IF(K76="SRS",IF((J76-J72)&lt;0,1000+J76-J72,J76-J72),IF(A77=A72,IF(K77="SRS",IF((J77-J72)&lt;0,1000+J77-J72,J77-J72),""),"")),"")),"")),"")),""),"")</f>
        <v/>
      </c>
      <c r="W72" s="50" t="str">
        <f>IF(A72&lt;&gt;A68,B72,"")</f>
        <v/>
      </c>
      <c r="X72" s="50" t="str">
        <f>IF(A72&lt;&gt;A68,COUNTIFS($K$2:$K$1413,$K$2,$A$2:$A$1413,A72),"")</f>
        <v/>
      </c>
      <c r="Y72" s="49" t="str">
        <f t="shared" ref="Y72:Y77" si="30">IF(X72&lt;&gt;"",IF(X72=1,"",COUNTIFS($O$2:$O$1413,"&gt;40",$A$2:$A$1413,A72)),"")</f>
        <v/>
      </c>
      <c r="Z72" s="49" t="str">
        <f t="shared" si="16"/>
        <v/>
      </c>
      <c r="AA72" s="49" t="str">
        <f t="shared" ref="AA72:AA77" si="31">IF(X72&lt;&gt;"",COUNTIFS($M$2:$M$1413,"Positive",$K$2:$K$1413,"stroke",A$2:A$1413,A72),"")</f>
        <v/>
      </c>
      <c r="AB72" s="49" t="str">
        <f t="shared" ref="AB72:AB77" si="32">IF(X72&lt;&gt;"",COUNTIFS($M$2:$M$1413,"Negative",$K$2:$K$1413,"stroke",A$2:A$1413,A72),"")</f>
        <v/>
      </c>
      <c r="AC72" s="49" t="str">
        <f>IF(A72&lt;&gt;A68,IF(A72=A73,IF(K73="stroke",IF(M72="positive",IF(M73="negative",SUM(AA72:AB72),""),""),""),""),"")</f>
        <v/>
      </c>
      <c r="AD72" s="49" t="str">
        <f>IF(A72=A68,"",COUNTIFS(A:A,A72,K:K,"up"))</f>
        <v/>
      </c>
      <c r="AE72" s="49" t="str">
        <f t="shared" si="17"/>
        <v/>
      </c>
      <c r="AF72" s="49" t="str">
        <f t="shared" si="18"/>
        <v/>
      </c>
      <c r="AG72" s="49" t="str">
        <f>IF(A72=A68,"",COUNTIFS(A:A,A72,K:K,"SRS"))</f>
        <v/>
      </c>
      <c r="AH72" s="49"/>
      <c r="AI72" s="50"/>
      <c r="AJ72" s="50"/>
      <c r="AK72" s="50"/>
      <c r="AL72" s="50"/>
    </row>
    <row r="73" spans="1:38" s="118" customFormat="1" ht="15" x14ac:dyDescent="0.25">
      <c r="A73" s="116">
        <f>IF(B73=B72,A72,IF(B73=(B72+1),A72,(A72+1)))</f>
        <v>9</v>
      </c>
      <c r="B73" s="116">
        <f t="shared" si="0"/>
        <v>60101</v>
      </c>
      <c r="C73" s="117" t="str">
        <f t="shared" si="1"/>
        <v>2017210</v>
      </c>
      <c r="D73" s="117">
        <v>2017</v>
      </c>
      <c r="E73" s="117">
        <v>2</v>
      </c>
      <c r="F73" s="117">
        <v>10</v>
      </c>
      <c r="G73" s="117">
        <v>16</v>
      </c>
      <c r="H73" s="117">
        <v>41</v>
      </c>
      <c r="I73" s="117">
        <v>41</v>
      </c>
      <c r="J73" s="117">
        <v>54</v>
      </c>
      <c r="K73" s="117" t="s">
        <v>26</v>
      </c>
      <c r="L73" s="117">
        <v>1</v>
      </c>
      <c r="M73" s="117" t="s">
        <v>21</v>
      </c>
      <c r="N73" s="117" t="s">
        <v>27</v>
      </c>
      <c r="O73" s="117">
        <v>23</v>
      </c>
      <c r="P73" s="117">
        <f>IF(A73&lt;&gt;A72,(B73+J73*0.001),"")</f>
        <v>60101.053999999996</v>
      </c>
      <c r="Q73" s="117" t="str">
        <f t="shared" si="21"/>
        <v/>
      </c>
      <c r="R73" s="117" t="str">
        <f>IF(A73&lt;&gt;A72,LOOKUP(A73,A$2:A$1413,Q$2:Q$1413),"")</f>
        <v/>
      </c>
      <c r="S73" s="117" t="str">
        <f t="shared" si="15"/>
        <v/>
      </c>
      <c r="T73" s="117">
        <f>IF(A73=A74,IF(K73="Stroke",IF(K74="Stroke",IF((J74-J73)&lt;0,1000+J74-J73,J74-J73),IF(A75=A73,IF(K75="stroke",IF((J75-J73)&lt;0,1000+J75-J73,J75-J73),IF(A76=A73,IF(K76="stroke",IF((J76-J73)&lt;0,1000+J76-J73,J76-J73),IF(A77=A73,IF(K77="stroke",IF((J77-J73)&lt;0,1000+J77-J73,J77-J73),IF(A79=A73,IF(K79="stroke",IF((J79-J73)&lt;0,1000+J79-J73,J79-J73),IF(A80=A73,IF(K80="Stroke",IF((J80-J73)&lt;0,1000+J80-J73,J80-J73),IF(A81=A73,IF(K81="stroke",IF((J81-J73)&lt;0,1000+J81-J73,J75-J73),IF(A82=A73,IF(K82="stroke",IF((J82-J73)&lt;0,1000+J82-J73,J82-J73),IF(A84=A73,IF(K84="stroke",IF((J84-J73)&lt;0,1000+J84-J73,J84-J73),IF(A86=A73,IF(K86="stroke",IF((J86-J73)&lt;0,1000+J86-J73,J86-J73),""),"")),"")),"")),"")),"")),"")),"")),"")),"")),""),"")</f>
        <v>152</v>
      </c>
      <c r="U73" s="117">
        <f>IF(A73=A74,IF(K73="Stroke",IF(K74="Stroke",IF(L74=L73,T73-O73,""),IF(A75=A73,IF(K75="stroke",IF(L75=L73,T73-O73,""),IF(A76=A73,IF(K76="stroke",IF(L76=L73,T73-O73,""),IF(A77=A73,IF(K77="stroke",IF(L77=L73,T73-O73,""),IF(A79=A73,IF(K79="stroke",IF(L79=L73,T73-O73,""),""),"")),"")),"")),"")),""),"")</f>
        <v>129</v>
      </c>
      <c r="V73" s="117" t="str">
        <f>IF(A73=A74,IF(K73="SRS",IF(K74="SRS",IF((J74-J73)&lt;0,1000+J74-J73,J74-J73),IF(A75=A73,IF(K75="SRS",IF((J75-J73)&lt;0,1000+J75-J73,J75-J73),IF(A76=A73,IF(K76="SRS",IF((J76-J73)&lt;0,1000+J76-J73,J76-J73),IF(A77=A73,IF(K77="SRS",IF((J77-J73)&lt;0,1000+J77-J73,J77-J73),IF(A79=A73,IF(K79="SRS",IF((J79-J73)&lt;0,1000+J79-J73,J79-J73),""),"")),"")),"")),"")),""),"")</f>
        <v/>
      </c>
      <c r="W73" s="117">
        <f>IF(A73&lt;&gt;A72,B73,"")</f>
        <v>60101</v>
      </c>
      <c r="X73" s="117">
        <f>IF(A73&lt;&gt;A72,COUNTIFS($K$2:$K$1413,$K$2,$A$2:$A$1413,A73),"")</f>
        <v>6</v>
      </c>
      <c r="Y73" s="116">
        <f t="shared" si="30"/>
        <v>1</v>
      </c>
      <c r="Z73" s="116">
        <f t="shared" si="16"/>
        <v>0</v>
      </c>
      <c r="AA73" s="116">
        <f t="shared" si="31"/>
        <v>0</v>
      </c>
      <c r="AB73" s="116">
        <f t="shared" si="32"/>
        <v>6</v>
      </c>
      <c r="AC73" s="116" t="str">
        <f>IF(A73&lt;&gt;A72,IF(A73=A74,IF(K74="stroke",IF(M73="positive",IF(M74="negative",SUM(AA73:AB73),""),""),""),""),"")</f>
        <v/>
      </c>
      <c r="AD73" s="116">
        <f>IF(A73=A72,"",COUNTIFS(A:A,A73,K:K,"up"))</f>
        <v>0</v>
      </c>
      <c r="AE73" s="116" t="str">
        <f t="shared" si="17"/>
        <v/>
      </c>
      <c r="AF73" s="116" t="str">
        <f t="shared" si="18"/>
        <v/>
      </c>
      <c r="AG73" s="116">
        <f>IF(A73=A72,"",COUNTIFS(A:A,A73,K:K,"SRS"))</f>
        <v>0</v>
      </c>
      <c r="AH73" s="116"/>
      <c r="AI73" s="117" t="s">
        <v>260</v>
      </c>
      <c r="AJ73" s="117"/>
      <c r="AK73" s="117"/>
      <c r="AL73" s="117"/>
    </row>
    <row r="74" spans="1:38" s="118" customFormat="1" ht="15" x14ac:dyDescent="0.25">
      <c r="A74" s="116">
        <f t="shared" si="19"/>
        <v>9</v>
      </c>
      <c r="B74" s="116">
        <f t="shared" si="0"/>
        <v>60101</v>
      </c>
      <c r="C74" s="117" t="str">
        <f t="shared" si="1"/>
        <v>2017210</v>
      </c>
      <c r="D74" s="117">
        <v>2017</v>
      </c>
      <c r="E74" s="117">
        <v>2</v>
      </c>
      <c r="F74" s="117">
        <v>10</v>
      </c>
      <c r="G74" s="117">
        <v>16</v>
      </c>
      <c r="H74" s="117">
        <v>41</v>
      </c>
      <c r="I74" s="117">
        <v>41</v>
      </c>
      <c r="J74" s="117">
        <v>206</v>
      </c>
      <c r="K74" s="117" t="s">
        <v>26</v>
      </c>
      <c r="L74" s="117">
        <v>1</v>
      </c>
      <c r="M74" s="117" t="s">
        <v>21</v>
      </c>
      <c r="N74" s="117" t="s">
        <v>27</v>
      </c>
      <c r="O74" s="117">
        <v>47</v>
      </c>
      <c r="P74" s="117" t="str">
        <f t="shared" si="14"/>
        <v/>
      </c>
      <c r="Q74" s="117" t="str">
        <f t="shared" si="21"/>
        <v/>
      </c>
      <c r="R74" s="117" t="str">
        <f>IF(A74&lt;&gt;A73,LOOKUP(A74,A$2:A$1413,Q$2:Q$1413),"")</f>
        <v/>
      </c>
      <c r="S74" s="117" t="str">
        <f t="shared" si="15"/>
        <v/>
      </c>
      <c r="T74" s="117">
        <f>IF(A74=A75,IF(K74="Stroke",IF(K75="Stroke",IF((J75-J74)&lt;0,1000+J75-J74,J75-J74),IF(A76=A74,IF(K76="stroke",IF((J76-J74)&lt;0,1000+J76-J74,J76-J74),IF(A77=A74,IF(K77="stroke",IF((J77-J74)&lt;0,1000+J77-J74,J77-J74),IF(A79=A74,IF(K79="stroke",IF((J79-J74)&lt;0,1000+J79-J74,J79-J74),IF(A80=A74,IF(K80="stroke",IF((J80-J74)&lt;0,1000+J80-J74,J80-J74),IF(A81=A74,IF(K81="Stroke",IF((J81-J74)&lt;0,1000+J81-J74,J81-J74),IF(A82=A74,IF(K82="stroke",IF((J82-J74)&lt;0,1000+J82-J74,J76-J74),IF(A84=A74,IF(K84="stroke",IF((J84-J74)&lt;0,1000+J84-J74,J84-J74),IF(A86=A74,IF(K86="stroke",IF((J86-J74)&lt;0,1000+J86-J74,J86-J74),IF(A88=A74,IF(K88="stroke",IF((J88-J74)&lt;0,1000+J88-J74,J88-J74),""),"")),"")),"")),"")),"")),"")),"")),"")),"")),""),"")</f>
        <v>104</v>
      </c>
      <c r="U74" s="117">
        <f>IF(A74=A75,IF(K74="Stroke",IF(K75="Stroke",IF(L75=L74,T74-O74,""),IF(A76=A74,IF(K76="stroke",IF(L76=L74,T74-O74,""),IF(A77=A74,IF(K77="stroke",IF(L77=L74,T74-O74,""),IF(A79=A74,IF(K79="stroke",IF(L79=L74,T74-O74,""),IF(A80=A74,IF(K80="stroke",IF(L80=L74,T74-O74,""),""),"")),"")),"")),"")),""),"")</f>
        <v>57</v>
      </c>
      <c r="V74" s="117" t="str">
        <f>IF(A74=A75,IF(K74="SRS",IF(K75="SRS",IF((J75-J74)&lt;0,1000+J75-J74,J75-J74),IF(A76=A74,IF(K76="SRS",IF((J76-J74)&lt;0,1000+J76-J74,J76-J74),IF(A77=A74,IF(K77="SRS",IF((J77-J74)&lt;0,1000+J77-J74,J77-J74),IF(A79=A74,IF(K79="SRS",IF((J79-J74)&lt;0,1000+J79-J74,J79-J74),IF(A80=A74,IF(K80="SRS",IF((J80-J74)&lt;0,1000+J80-J74,J80-J74),""),"")),"")),"")),"")),""),"")</f>
        <v/>
      </c>
      <c r="W74" s="117" t="str">
        <f t="shared" si="22"/>
        <v/>
      </c>
      <c r="X74" s="117" t="str">
        <f>IF(A74&lt;&gt;A73,COUNTIFS($K$2:$K$1413,$K$2,$A$2:$A$1413,A74),"")</f>
        <v/>
      </c>
      <c r="Y74" s="116" t="str">
        <f t="shared" si="30"/>
        <v/>
      </c>
      <c r="Z74" s="116" t="str">
        <f t="shared" si="16"/>
        <v/>
      </c>
      <c r="AA74" s="116" t="str">
        <f t="shared" si="31"/>
        <v/>
      </c>
      <c r="AB74" s="116" t="str">
        <f t="shared" si="32"/>
        <v/>
      </c>
      <c r="AC74" s="116" t="str">
        <f t="shared" si="11"/>
        <v/>
      </c>
      <c r="AD74" s="116" t="str">
        <f>IF(A74=A73,"",COUNTIFS(A:A,A74,K:K,"up"))</f>
        <v/>
      </c>
      <c r="AE74" s="116" t="str">
        <f t="shared" si="17"/>
        <v/>
      </c>
      <c r="AF74" s="116" t="str">
        <f t="shared" si="18"/>
        <v/>
      </c>
      <c r="AG74" s="116" t="str">
        <f>IF(A74=A73,"",COUNTIFS(A:A,A74,K:K,"SRS"))</f>
        <v/>
      </c>
      <c r="AH74" s="116"/>
      <c r="AI74" s="117"/>
      <c r="AJ74" s="117"/>
      <c r="AK74" s="117"/>
      <c r="AL74" s="117"/>
    </row>
    <row r="75" spans="1:38" s="118" customFormat="1" ht="15" x14ac:dyDescent="0.25">
      <c r="A75" s="116">
        <f t="shared" si="19"/>
        <v>9</v>
      </c>
      <c r="B75" s="116">
        <f t="shared" si="0"/>
        <v>60101</v>
      </c>
      <c r="C75" s="117" t="str">
        <f t="shared" si="1"/>
        <v>2017210</v>
      </c>
      <c r="D75" s="117">
        <v>2017</v>
      </c>
      <c r="E75" s="117">
        <v>2</v>
      </c>
      <c r="F75" s="117">
        <v>10</v>
      </c>
      <c r="G75" s="117">
        <v>16</v>
      </c>
      <c r="H75" s="117">
        <v>41</v>
      </c>
      <c r="I75" s="117">
        <v>41</v>
      </c>
      <c r="J75" s="117">
        <v>310</v>
      </c>
      <c r="K75" s="117" t="s">
        <v>26</v>
      </c>
      <c r="L75" s="117">
        <v>1</v>
      </c>
      <c r="M75" s="117" t="s">
        <v>21</v>
      </c>
      <c r="N75" s="117" t="s">
        <v>27</v>
      </c>
      <c r="O75" s="117">
        <v>3</v>
      </c>
      <c r="P75" s="117" t="str">
        <f t="shared" si="14"/>
        <v/>
      </c>
      <c r="Q75" s="117" t="str">
        <f t="shared" si="21"/>
        <v/>
      </c>
      <c r="R75" s="117" t="str">
        <f>IF(A75&lt;&gt;A74,LOOKUP(A75,A$2:A$1413,Q$2:Q$1413),"")</f>
        <v/>
      </c>
      <c r="S75" s="117" t="str">
        <f t="shared" si="15"/>
        <v/>
      </c>
      <c r="T75" s="117">
        <f>IF(A75=A76,IF(K75="Stroke",IF(K76="Stroke",IF((J76-J75)&lt;0,1000+J76-J75,J76-J75),IF(A77=A75,IF(K77="stroke",IF((J77-J75)&lt;0,1000+J77-J75,J77-J75),IF(A79=A75,IF(K79="stroke",IF((J79-J75)&lt;0,1000+J79-J75,J79-J75),IF(A80=A75,IF(K80="stroke",IF((J80-J75)&lt;0,1000+J80-J75,J80-J75),IF(A81=A75,IF(K81="stroke",IF((J81-J75)&lt;0,1000+J81-J75,J81-J75),IF(A82=A75,IF(K82="Stroke",IF((J82-J75)&lt;0,1000+J82-J75,J82-J75),IF(A84=A75,IF(K84="stroke",IF((J84-J75)&lt;0,1000+J84-J75,J77-J75),IF(A86=A75,IF(K86="stroke",IF((J86-J75)&lt;0,1000+J86-J75,J86-J75),IF(A88=A75,IF(K88="stroke",IF((J88-J75)&lt;0,1000+J88-J75,J88-J75),IF(A89=A75,IF(K89="stroke",IF((J89-J75)&lt;0,1000+J89-J75,J89-J75),""),"")),"")),"")),"")),"")),"")),"")),"")),"")),""),"")</f>
        <v>84</v>
      </c>
      <c r="U75" s="117">
        <f>IF(A75=A76,IF(K75="Stroke",IF(K76="Stroke",IF(L76=L75,T75-O75,""),IF(A77=A75,IF(K77="stroke",IF(L77=L75,T75-O75,""),IF(A79=A75,IF(K79="stroke",IF(L79=L75,T75-O75,""),IF(A80=A75,IF(K80="stroke",IF(L80=L75,T75-O75,""),IF(A81=A75,IF(K81="stroke",IF(L81=L75,T75-O75,""),""),"")),"")),"")),"")),""),"")</f>
        <v>81</v>
      </c>
      <c r="V75" s="117" t="str">
        <f>IF(A75=A76,IF(K75="SRS",IF(K76="SRS",IF((J76-J75)&lt;0,1000+J76-J75,J76-J75),IF(A77=A75,IF(K77="SRS",IF((J77-J75)&lt;0,1000+J77-J75,J77-J75),IF(A79=A75,IF(K79="SRS",IF((J79-J75)&lt;0,1000+J79-J75,J79-J75),IF(A80=A75,IF(K80="SRS",IF((J80-J75)&lt;0,1000+J80-J75,J80-J75),IF(A81=A75,IF(K81="SRS",IF((J81-J75)&lt;0,1000+J81-J75,J81-J75),""),"")),"")),"")),"")),""),"")</f>
        <v/>
      </c>
      <c r="W75" s="117" t="str">
        <f t="shared" si="22"/>
        <v/>
      </c>
      <c r="X75" s="117" t="str">
        <f>IF(A75&lt;&gt;A74,COUNTIFS($K$2:$K$1413,$K$2,$A$2:$A$1413,A75),"")</f>
        <v/>
      </c>
      <c r="Y75" s="116" t="str">
        <f t="shared" si="30"/>
        <v/>
      </c>
      <c r="Z75" s="116" t="str">
        <f t="shared" si="16"/>
        <v/>
      </c>
      <c r="AA75" s="116" t="str">
        <f t="shared" si="31"/>
        <v/>
      </c>
      <c r="AB75" s="116" t="str">
        <f t="shared" si="32"/>
        <v/>
      </c>
      <c r="AC75" s="116" t="str">
        <f t="shared" si="11"/>
        <v/>
      </c>
      <c r="AD75" s="116" t="str">
        <f>IF(A75=A74,"",COUNTIFS(A:A,A75,K:K,"up"))</f>
        <v/>
      </c>
      <c r="AE75" s="116" t="str">
        <f t="shared" si="17"/>
        <v/>
      </c>
      <c r="AF75" s="116" t="str">
        <f t="shared" si="18"/>
        <v/>
      </c>
      <c r="AG75" s="116" t="str">
        <f>IF(A75=A74,"",COUNTIFS(A:A,A75,K:K,"SRS"))</f>
        <v/>
      </c>
      <c r="AH75" s="116"/>
      <c r="AI75" s="117"/>
      <c r="AJ75" s="117"/>
      <c r="AK75" s="117"/>
      <c r="AL75" s="117"/>
    </row>
    <row r="76" spans="1:38" s="118" customFormat="1" ht="15" x14ac:dyDescent="0.25">
      <c r="A76" s="116">
        <f t="shared" si="19"/>
        <v>9</v>
      </c>
      <c r="B76" s="116">
        <f t="shared" si="0"/>
        <v>60101</v>
      </c>
      <c r="C76" s="117" t="str">
        <f t="shared" si="1"/>
        <v>2017210</v>
      </c>
      <c r="D76" s="117">
        <v>2017</v>
      </c>
      <c r="E76" s="117">
        <v>2</v>
      </c>
      <c r="F76" s="117">
        <v>10</v>
      </c>
      <c r="G76" s="117">
        <v>16</v>
      </c>
      <c r="H76" s="117">
        <v>41</v>
      </c>
      <c r="I76" s="117">
        <v>41</v>
      </c>
      <c r="J76" s="117">
        <v>394</v>
      </c>
      <c r="K76" s="117" t="s">
        <v>26</v>
      </c>
      <c r="L76" s="117">
        <v>1</v>
      </c>
      <c r="M76" s="117" t="s">
        <v>21</v>
      </c>
      <c r="N76" s="117" t="s">
        <v>27</v>
      </c>
      <c r="O76" s="117">
        <v>6</v>
      </c>
      <c r="P76" s="117" t="str">
        <f t="shared" si="14"/>
        <v/>
      </c>
      <c r="Q76" s="117" t="str">
        <f t="shared" si="21"/>
        <v/>
      </c>
      <c r="R76" s="117" t="str">
        <f>IF(A76&lt;&gt;A75,LOOKUP(A76,A$2:A$1413,Q$2:Q$1413),"")</f>
        <v/>
      </c>
      <c r="S76" s="117" t="str">
        <f t="shared" si="15"/>
        <v/>
      </c>
      <c r="T76" s="117">
        <f>IF(A76=A77,IF(K76="Stroke",IF(K77="Stroke",IF((J77-J76)&lt;0,1000+J77-J76,J77-J76),IF(A79=A76,IF(K79="stroke",IF((J79-J76)&lt;0,1000+J79-J76,J79-J76),IF(A80=A76,IF(K80="stroke",IF((J80-J76)&lt;0,1000+J80-J76,J80-J76),IF(A81=A76,IF(K81="stroke",IF((J81-J76)&lt;0,1000+J81-J76,J81-J76),IF(A82=A76,IF(K82="stroke",IF((J82-J76)&lt;0,1000+J82-J76,J82-J76),IF(A84=A76,IF(K84="Stroke",IF((J84-J76)&lt;0,1000+J84-J76,J84-J76),IF(A86=A76,IF(K86="stroke",IF((J86-J76)&lt;0,1000+J86-J76,J79-J76),IF(A88=A76,IF(K88="stroke",IF((J88-J76)&lt;0,1000+J88-J76,J88-J76),IF(A89=A76,IF(K89="stroke",IF((J89-J76)&lt;0,1000+J89-J76,J89-J76),IF(A90=A76,IF(K90="stroke",IF((J90-J76)&lt;0,1000+J90-J76,J90-J76),""),"")),"")),"")),"")),"")),"")),"")),"")),"")),""),"")</f>
        <v>20</v>
      </c>
      <c r="U76" s="117">
        <f>IF(A76=A77,IF(K76="Stroke",IF(K77="Stroke",IF(L77=L76,T76-O76,""),IF(A79=A76,IF(K79="stroke",IF(L79=L76,T76-O76,""),IF(A80=A76,IF(K80="stroke",IF(L80=L76,T76-O76,""),IF(A81=A76,IF(K81="stroke",IF(L81=L76,T76-O76,""),IF(A82=A76,IF(K82="stroke",IF(L82=L76,T76-O76,""),""),"")),"")),"")),"")),""),"")</f>
        <v>14</v>
      </c>
      <c r="V76" s="117" t="str">
        <f>IF(A76=A77,IF(K76="SRS",IF(K77="SRS",IF((J77-J76)&lt;0,1000+J77-J76,J77-J76),IF(A79=A76,IF(K79="SRS",IF((J79-J76)&lt;0,1000+J79-J76,J79-J76),IF(A80=A76,IF(K80="SRS",IF((J80-J76)&lt;0,1000+J80-J76,J80-J76),IF(A81=A76,IF(K81="SRS",IF((J81-J76)&lt;0,1000+J81-J76,J81-J76),IF(A82=A76,IF(K82="SRS",IF((J82-J76)&lt;0,1000+J82-J76,J82-J76),""),"")),"")),"")),"")),""),"")</f>
        <v/>
      </c>
      <c r="W76" s="117" t="str">
        <f t="shared" si="22"/>
        <v/>
      </c>
      <c r="X76" s="117" t="str">
        <f>IF(A76&lt;&gt;A75,COUNTIFS($K$2:$K$1413,$K$2,$A$2:$A$1413,A76),"")</f>
        <v/>
      </c>
      <c r="Y76" s="116" t="str">
        <f t="shared" si="30"/>
        <v/>
      </c>
      <c r="Z76" s="116" t="str">
        <f t="shared" si="16"/>
        <v/>
      </c>
      <c r="AA76" s="116" t="str">
        <f t="shared" si="31"/>
        <v/>
      </c>
      <c r="AB76" s="116" t="str">
        <f t="shared" si="32"/>
        <v/>
      </c>
      <c r="AC76" s="116" t="str">
        <f t="shared" si="11"/>
        <v/>
      </c>
      <c r="AD76" s="116" t="str">
        <f>IF(A76=A75,"",COUNTIFS(A:A,A76,K:K,"up"))</f>
        <v/>
      </c>
      <c r="AE76" s="116" t="str">
        <f t="shared" si="17"/>
        <v/>
      </c>
      <c r="AF76" s="116" t="str">
        <f t="shared" si="18"/>
        <v/>
      </c>
      <c r="AG76" s="116" t="str">
        <f>IF(A76=A75,"",COUNTIFS(A:A,A76,K:K,"SRS"))</f>
        <v/>
      </c>
      <c r="AH76" s="116"/>
      <c r="AI76" s="117"/>
      <c r="AJ76" s="117"/>
      <c r="AK76" s="117"/>
      <c r="AL76" s="117"/>
    </row>
    <row r="77" spans="1:38" s="118" customFormat="1" ht="15" x14ac:dyDescent="0.25">
      <c r="A77" s="116">
        <f t="shared" si="19"/>
        <v>9</v>
      </c>
      <c r="B77" s="116">
        <f t="shared" si="0"/>
        <v>60101</v>
      </c>
      <c r="C77" s="117" t="str">
        <f t="shared" si="1"/>
        <v>2017210</v>
      </c>
      <c r="D77" s="117">
        <v>2017</v>
      </c>
      <c r="E77" s="117">
        <v>2</v>
      </c>
      <c r="F77" s="117">
        <v>10</v>
      </c>
      <c r="G77" s="117">
        <v>16</v>
      </c>
      <c r="H77" s="117">
        <v>41</v>
      </c>
      <c r="I77" s="117">
        <v>41</v>
      </c>
      <c r="J77" s="117">
        <v>414</v>
      </c>
      <c r="K77" s="117" t="s">
        <v>26</v>
      </c>
      <c r="L77" s="117">
        <v>1</v>
      </c>
      <c r="M77" s="117" t="s">
        <v>21</v>
      </c>
      <c r="N77" s="117" t="s">
        <v>27</v>
      </c>
      <c r="O77" s="117">
        <v>5</v>
      </c>
      <c r="P77" s="117" t="str">
        <f t="shared" si="14"/>
        <v/>
      </c>
      <c r="Q77" s="117" t="str">
        <f>IF(A79&lt;&gt;A77,(B77+(J77*0.001)+(O77*0.001)),"")</f>
        <v/>
      </c>
      <c r="R77" s="117" t="str">
        <f>IF(A77&lt;&gt;A76,LOOKUP(A77,A$2:A$1413,Q$2:Q$1413),"")</f>
        <v/>
      </c>
      <c r="S77" s="117" t="str">
        <f t="shared" si="15"/>
        <v/>
      </c>
      <c r="T77" s="117" t="str">
        <f>IF(A77=A79,IF(K77="Stroke",IF(K79="Stroke",IF((J79-J77)&lt;0,1000+J79-J77,J79-J77),IF(A80=A77,IF(K80="stroke",IF((J80-J77)&lt;0,1000+J80-J77,J80-J77),IF(A81=A77,IF(K81="stroke",IF((J81-J77)&lt;0,1000+J81-J77,J81-J77),IF(A82=A77,IF(K82="stroke",IF((J82-J77)&lt;0,1000+J82-J77,J82-J77),IF(A84=A77,IF(K84="stroke",IF((J84-J77)&lt;0,1000+J84-J77,J84-J77),IF(A86=A77,IF(K86="Stroke",IF((J86-J77)&lt;0,1000+J86-J77,J86-J77),IF(A88=A77,IF(K88="stroke",IF((J88-J77)&lt;0,1000+J88-J77,J80-J77),IF(A89=A77,IF(K89="stroke",IF((J89-J77)&lt;0,1000+J89-J77,J89-J77),IF(A90=A77,IF(K90="stroke",IF((J90-J77)&lt;0,1000+J90-J77,J90-J77),IF(A91=A77,IF(K91="stroke",IF((J91-J77)&lt;0,1000+J91-J77,J91-J77),""),"")),"")),"")),"")),"")),"")),"")),"")),"")),""),"")</f>
        <v/>
      </c>
      <c r="U77" s="117" t="str">
        <f>IF(A77=A79,IF(K77="Stroke",IF(K79="Stroke",IF(L79=L77,T77-O77,""),IF(A80=A77,IF(K80="stroke",IF(L80=L77,T77-O77,""),IF(A81=A77,IF(K81="stroke",IF(L81=L77,T77-O77,""),IF(A82=A77,IF(K82="stroke",IF(L82=L77,T77-O77,""),IF(A84=A77,IF(K84="stroke",IF(L84=L77,T77-O77,""),""),"")),"")),"")),"")),""),"")</f>
        <v/>
      </c>
      <c r="V77" s="117" t="str">
        <f>IF(A77=A79,IF(K77="SRS",IF(K79="SRS",IF((J79-J77)&lt;0,1000+J79-J77,J79-J77),IF(A80=A77,IF(K80="SRS",IF((J80-J77)&lt;0,1000+J80-J77,J80-J77),IF(A81=A77,IF(K81="SRS",IF((J81-J77)&lt;0,1000+J81-J77,J81-J77),IF(A82=A77,IF(K82="SRS",IF((J82-J77)&lt;0,1000+J82-J77,J82-J77),IF(A84=A77,IF(K84="SRS",IF((J84-J77)&lt;0,1000+J84-J77,J84-J77),""),"")),"")),"")),"")),""),"")</f>
        <v/>
      </c>
      <c r="W77" s="117" t="str">
        <f t="shared" si="22"/>
        <v/>
      </c>
      <c r="X77" s="117" t="str">
        <f>IF(A77&lt;&gt;A76,COUNTIFS($K$2:$K$1413,$K$2,$A$2:$A$1413,A77),"")</f>
        <v/>
      </c>
      <c r="Y77" s="116" t="str">
        <f t="shared" si="30"/>
        <v/>
      </c>
      <c r="Z77" s="116" t="str">
        <f t="shared" si="16"/>
        <v/>
      </c>
      <c r="AA77" s="116" t="str">
        <f t="shared" si="31"/>
        <v/>
      </c>
      <c r="AB77" s="116" t="str">
        <f t="shared" si="32"/>
        <v/>
      </c>
      <c r="AC77" s="116" t="str">
        <f>IF(A77&lt;&gt;A76,IF(A77=A79,IF(K79="stroke",IF(M77="positive",IF(M79="negative",SUM(AA77:AB77),""),""),""),""),"")</f>
        <v/>
      </c>
      <c r="AD77" s="116" t="str">
        <f>IF(A77=A76,"",COUNTIFS(A:A,A77,K:K,"up"))</f>
        <v/>
      </c>
      <c r="AE77" s="116" t="str">
        <f t="shared" si="17"/>
        <v/>
      </c>
      <c r="AF77" s="116" t="str">
        <f t="shared" si="18"/>
        <v/>
      </c>
      <c r="AG77" s="116" t="str">
        <f>IF(A77=A76,"",COUNTIFS(A:A,A77,K:K,"SRS"))</f>
        <v/>
      </c>
      <c r="AH77" s="116"/>
      <c r="AI77" s="117"/>
      <c r="AJ77" s="117"/>
      <c r="AK77" s="117"/>
      <c r="AL77" s="117"/>
    </row>
    <row r="78" spans="1:38" s="127" customFormat="1" ht="15" x14ac:dyDescent="0.25">
      <c r="A78" s="125">
        <v>9</v>
      </c>
      <c r="B78" s="125">
        <v>60101</v>
      </c>
      <c r="C78" s="126" t="s">
        <v>245</v>
      </c>
      <c r="D78" s="126">
        <v>2017</v>
      </c>
      <c r="E78" s="126">
        <v>2</v>
      </c>
      <c r="F78" s="126">
        <v>10</v>
      </c>
      <c r="G78" s="126">
        <v>16</v>
      </c>
      <c r="H78" s="126">
        <v>41</v>
      </c>
      <c r="I78" s="126">
        <v>41</v>
      </c>
      <c r="J78" s="126">
        <v>695</v>
      </c>
      <c r="K78" s="126" t="s">
        <v>26</v>
      </c>
      <c r="L78" s="126">
        <v>1</v>
      </c>
      <c r="M78" s="126" t="s">
        <v>21</v>
      </c>
      <c r="N78" s="126" t="s">
        <v>27</v>
      </c>
      <c r="O78" s="126">
        <v>5</v>
      </c>
      <c r="P78" s="126">
        <v>60101.053999999996</v>
      </c>
      <c r="Q78" s="126" t="s">
        <v>246</v>
      </c>
      <c r="R78" s="126">
        <v>60101.418999999994</v>
      </c>
      <c r="S78" s="126">
        <v>364.99999999796273</v>
      </c>
      <c r="T78" s="126">
        <v>152</v>
      </c>
      <c r="U78" s="126">
        <v>129</v>
      </c>
      <c r="V78" s="126" t="s">
        <v>246</v>
      </c>
      <c r="W78" s="126">
        <v>60101</v>
      </c>
      <c r="X78" s="126">
        <v>5</v>
      </c>
      <c r="Y78" s="125">
        <v>1</v>
      </c>
      <c r="Z78" s="125">
        <v>0</v>
      </c>
      <c r="AA78" s="125">
        <v>0</v>
      </c>
      <c r="AB78" s="125">
        <v>5</v>
      </c>
      <c r="AC78" s="125" t="s">
        <v>246</v>
      </c>
      <c r="AD78" s="125">
        <v>0</v>
      </c>
      <c r="AE78" s="125" t="s">
        <v>246</v>
      </c>
      <c r="AF78" s="125" t="s">
        <v>246</v>
      </c>
      <c r="AG78" s="125">
        <v>0</v>
      </c>
      <c r="AH78" s="125"/>
      <c r="AI78" s="126"/>
      <c r="AJ78" s="126"/>
      <c r="AK78" s="126"/>
      <c r="AL78" s="126"/>
    </row>
    <row r="79" spans="1:38" s="127" customFormat="1" ht="15" x14ac:dyDescent="0.25">
      <c r="A79" s="125">
        <v>9</v>
      </c>
      <c r="B79" s="125">
        <v>60101</v>
      </c>
      <c r="C79" s="126" t="s">
        <v>245</v>
      </c>
      <c r="D79" s="126">
        <v>2017</v>
      </c>
      <c r="E79" s="126">
        <v>2</v>
      </c>
      <c r="F79" s="126">
        <v>10</v>
      </c>
      <c r="G79" s="126">
        <v>16</v>
      </c>
      <c r="H79" s="126">
        <v>41</v>
      </c>
      <c r="I79" s="126">
        <v>41</v>
      </c>
      <c r="J79" s="126">
        <v>717</v>
      </c>
      <c r="K79" s="126" t="s">
        <v>40</v>
      </c>
      <c r="L79" s="126">
        <v>1</v>
      </c>
      <c r="M79" s="126" t="s">
        <v>21</v>
      </c>
      <c r="N79" s="126" t="s">
        <v>27</v>
      </c>
      <c r="O79" s="126">
        <v>0</v>
      </c>
      <c r="P79" s="126" t="s">
        <v>246</v>
      </c>
      <c r="Q79" s="126" t="s">
        <v>246</v>
      </c>
      <c r="R79" s="126" t="s">
        <v>246</v>
      </c>
      <c r="S79" s="126" t="s">
        <v>246</v>
      </c>
      <c r="T79" s="126">
        <v>104</v>
      </c>
      <c r="U79" s="126">
        <v>57</v>
      </c>
      <c r="V79" s="126" t="s">
        <v>246</v>
      </c>
      <c r="W79" s="126" t="s">
        <v>246</v>
      </c>
      <c r="X79" s="126" t="s">
        <v>246</v>
      </c>
      <c r="Y79" s="125" t="s">
        <v>246</v>
      </c>
      <c r="Z79" s="125" t="s">
        <v>246</v>
      </c>
      <c r="AA79" s="125" t="s">
        <v>246</v>
      </c>
      <c r="AB79" s="125" t="s">
        <v>246</v>
      </c>
      <c r="AC79" s="125" t="s">
        <v>246</v>
      </c>
      <c r="AD79" s="125" t="s">
        <v>246</v>
      </c>
      <c r="AE79" s="125" t="s">
        <v>246</v>
      </c>
      <c r="AF79" s="125" t="s">
        <v>246</v>
      </c>
      <c r="AG79" s="125" t="s">
        <v>246</v>
      </c>
      <c r="AH79" s="125"/>
      <c r="AI79" s="126"/>
      <c r="AJ79" s="126"/>
      <c r="AK79" s="126"/>
      <c r="AL79" s="126"/>
    </row>
    <row r="80" spans="1:38" x14ac:dyDescent="0.25">
      <c r="A80" s="49">
        <f t="shared" si="19"/>
        <v>10</v>
      </c>
      <c r="B80" s="49">
        <f t="shared" si="0"/>
        <v>60298</v>
      </c>
      <c r="C80" s="50" t="str">
        <f t="shared" si="1"/>
        <v>2017210</v>
      </c>
      <c r="D80" s="50">
        <v>2017</v>
      </c>
      <c r="E80" s="50">
        <v>2</v>
      </c>
      <c r="F80" s="50">
        <v>10</v>
      </c>
      <c r="G80" s="50">
        <v>16</v>
      </c>
      <c r="H80" s="50">
        <v>44</v>
      </c>
      <c r="I80" s="50">
        <v>58</v>
      </c>
      <c r="J80" s="50">
        <v>244</v>
      </c>
      <c r="K80" s="50" t="s">
        <v>26</v>
      </c>
      <c r="L80" s="50">
        <v>2</v>
      </c>
      <c r="M80" s="50" t="s">
        <v>21</v>
      </c>
      <c r="N80" s="50" t="s">
        <v>27</v>
      </c>
      <c r="O80" s="50">
        <v>2</v>
      </c>
      <c r="P80" s="50">
        <f t="shared" si="14"/>
        <v>60298.243999999999</v>
      </c>
      <c r="Q80" s="50" t="str">
        <f t="shared" si="21"/>
        <v/>
      </c>
      <c r="R80" s="50">
        <f>IF(A80&lt;&gt;A79,LOOKUP(A80,A$2:A$1413,Q$2:Q$1413),"")</f>
        <v>60298.292999999998</v>
      </c>
      <c r="S80" s="50">
        <f t="shared" si="15"/>
        <v>48.999999999068677</v>
      </c>
      <c r="T80" s="50" t="str">
        <f>IF(A80=A81,IF(K80="Stroke",IF(K81="Stroke",IF((J81-J80)&lt;0,1000+J81-J80,J81-J80),IF(A82=A80,IF(K82="stroke",IF((J82-J80)&lt;0,1000+J82-J80,J82-J80),IF(A84=A80,IF(K84="stroke",IF((J84-J80)&lt;0,1000+J84-J80,J84-J80),IF(A86=A80,IF(K86="stroke",IF((J86-J80)&lt;0,1000+J86-J80,J86-J80),IF(A88=A80,IF(K88="stroke",IF((J88-J80)&lt;0,1000+J88-J80,J88-J80),IF(A89=A80,IF(K89="Stroke",IF((J89-J80)&lt;0,1000+J89-J80,J89-J80),IF(A90=A80,IF(K90="stroke",IF((J90-J80)&lt;0,1000+J90-J80,J82-J80),IF(A91=A80,IF(K91="stroke",IF((J91-J80)&lt;0,1000+J91-J80,J91-J80),IF(A92=A80,IF(K92="stroke",IF((J92-J80)&lt;0,1000+J92-J80,J92-J80),IF(A93=A80,IF(K93="stroke",IF((J93-J80)&lt;0,1000+J93-J80,J93-J80),""),"")),"")),"")),"")),"")),"")),"")),"")),"")),""),"")</f>
        <v/>
      </c>
      <c r="U80" s="50" t="str">
        <f>IF(A80=A81,IF(K80="Stroke",IF(K81="Stroke",IF(L81=L80,T80-O80,""),IF(A82=A80,IF(K82="stroke",IF(L82=L80,T80-O80,""),IF(A84=A80,IF(K84="stroke",IF(L84=L80,T80-O80,""),IF(A86=A80,IF(K86="stroke",IF(L86=L80,T80-O80,""),IF(A88=A80,IF(K88="stroke",IF(L88=L80,T80-O80,""),""),"")),"")),"")),"")),""),"")</f>
        <v/>
      </c>
      <c r="V80" s="50" t="str">
        <f>IF(A80=A81,IF(K80="SRS",IF(K81="SRS",IF((J81-J80)&lt;0,1000+J81-J80,J81-J80),IF(A82=A80,IF(K82="SRS",IF((J82-J80)&lt;0,1000+J82-J80,J82-J80),IF(A84=A80,IF(K84="SRS",IF((J84-J80)&lt;0,1000+J84-J80,J84-J80),IF(A86=A80,IF(K86="SRS",IF((J86-J80)&lt;0,1000+J86-J80,J86-J80),IF(A88=A80,IF(K88="SRS",IF((J88-J80)&lt;0,1000+J88-J80,J88-J80),""),"")),"")),"")),"")),""),"")</f>
        <v/>
      </c>
      <c r="W80" s="50">
        <f t="shared" si="22"/>
        <v>60298</v>
      </c>
      <c r="X80" s="50">
        <f>IF(A80&lt;&gt;A79,COUNTIFS($K$2:$K$1413,$K$2,$A$2:$A$1413,A80),"")</f>
        <v>1</v>
      </c>
      <c r="Y80" s="49" t="str">
        <f>IF(X80&lt;&gt;"",IF(X80=1,"",COUNTIFS($O$2:$O$1413,"&gt;40",$A$2:$A$1413,A80)),"")</f>
        <v/>
      </c>
      <c r="Z80" s="49">
        <f t="shared" si="16"/>
        <v>0</v>
      </c>
      <c r="AA80" s="49">
        <f>IF(X80&lt;&gt;"",COUNTIFS($M$2:$M$1413,"Positive",$K$2:$K$1413,"stroke",A$2:A$1413,A80),"")</f>
        <v>0</v>
      </c>
      <c r="AB80" s="49">
        <f>IF(X80&lt;&gt;"",COUNTIFS($M$2:$M$1413,"Negative",$K$2:$K$1413,"stroke",A$2:A$1413,A80),"")</f>
        <v>1</v>
      </c>
      <c r="AC80" s="49" t="str">
        <f t="shared" si="11"/>
        <v/>
      </c>
      <c r="AD80" s="49">
        <f>IF(A80=A79,"",COUNTIFS(A:A,A80,K:K,"up"))</f>
        <v>0</v>
      </c>
      <c r="AE80" s="49" t="str">
        <f t="shared" si="17"/>
        <v/>
      </c>
      <c r="AF80" s="49" t="str">
        <f t="shared" si="18"/>
        <v/>
      </c>
      <c r="AG80" s="49">
        <f>IF(A80=A79,"",COUNTIFS(A:A,A80,K:K,"SRS"))</f>
        <v>0</v>
      </c>
      <c r="AH80" s="49"/>
      <c r="AI80" s="50"/>
      <c r="AJ80" s="50"/>
      <c r="AK80" s="50"/>
      <c r="AL80" s="50"/>
    </row>
    <row r="81" spans="1:38" x14ac:dyDescent="0.25">
      <c r="A81" s="49">
        <f t="shared" si="19"/>
        <v>10</v>
      </c>
      <c r="B81" s="49">
        <f t="shared" ref="B81:B157" si="33">I81+(H81*60)+(G81*3600)</f>
        <v>60298</v>
      </c>
      <c r="C81" s="50" t="str">
        <f t="shared" ref="C81:C157" si="34">CONCATENATE(D81,E81,F81)</f>
        <v>2017210</v>
      </c>
      <c r="D81" s="50">
        <v>2017</v>
      </c>
      <c r="E81" s="50">
        <v>2</v>
      </c>
      <c r="F81" s="50">
        <v>10</v>
      </c>
      <c r="G81" s="50">
        <v>16</v>
      </c>
      <c r="H81" s="50">
        <v>44</v>
      </c>
      <c r="I81" s="50">
        <v>58</v>
      </c>
      <c r="J81" s="50">
        <v>293</v>
      </c>
      <c r="K81" s="50" t="s">
        <v>78</v>
      </c>
      <c r="L81" s="50">
        <v>2</v>
      </c>
      <c r="M81" s="50" t="s">
        <v>21</v>
      </c>
      <c r="N81" s="50" t="s">
        <v>27</v>
      </c>
      <c r="O81" s="50">
        <v>0</v>
      </c>
      <c r="P81" s="50" t="str">
        <f t="shared" si="14"/>
        <v/>
      </c>
      <c r="Q81" s="50">
        <f t="shared" si="21"/>
        <v>60298.292999999998</v>
      </c>
      <c r="R81" s="50" t="str">
        <f>IF(A81&lt;&gt;A80,LOOKUP(A81,A$2:A$1413,Q$2:Q$1413),"")</f>
        <v/>
      </c>
      <c r="S81" s="50" t="str">
        <f t="shared" si="15"/>
        <v/>
      </c>
      <c r="T81" s="50" t="str">
        <f>IF(A81=A82,IF(K81="Stroke",IF(K82="Stroke",IF((J82-J81)&lt;0,1000+J82-J81,J82-J81),IF(A84=A81,IF(K84="stroke",IF((J84-J81)&lt;0,1000+J84-J81,J84-J81),IF(A86=A81,IF(K86="stroke",IF((J86-J81)&lt;0,1000+J86-J81,J86-J81),IF(A88=A81,IF(K88="stroke",IF((J88-J81)&lt;0,1000+J88-J81,J88-J81),IF(A89=A81,IF(K89="stroke",IF((J89-J81)&lt;0,1000+J89-J81,J89-J81),IF(A90=A81,IF(K90="Stroke",IF((J90-J81)&lt;0,1000+J90-J81,J90-J81),IF(A91=A81,IF(K91="stroke",IF((J91-J81)&lt;0,1000+J91-J81,J84-J81),IF(A92=A81,IF(K92="stroke",IF((J92-J81)&lt;0,1000+J92-J81,J92-J81),IF(A93=A81,IF(K93="stroke",IF((J93-J81)&lt;0,1000+J93-J81,J93-J81),IF(A94=A81,IF(K94="stroke",IF((J94-J81)&lt;0,1000+J94-J81,J94-J81),""),"")),"")),"")),"")),"")),"")),"")),"")),"")),""),"")</f>
        <v/>
      </c>
      <c r="U81" s="50" t="str">
        <f>IF(A81=A82,IF(K81="Stroke",IF(K82="Stroke",IF(L82=L81,T81-O81,""),IF(A84=A81,IF(K84="stroke",IF(L84=L81,T81-O81,""),IF(A86=A81,IF(K86="stroke",IF(L86=L81,T81-O81,""),IF(A88=A81,IF(K88="stroke",IF(L88=L81,T81-O81,""),IF(A89=A81,IF(K89="stroke",IF(L89=L81,T81-O81,""),""),"")),"")),"")),"")),""),"")</f>
        <v/>
      </c>
      <c r="V81" s="50" t="str">
        <f>IF(A81=A82,IF(K81="SRS",IF(K82="SRS",IF((J82-J81)&lt;0,1000+J82-J81,J82-J81),IF(A84=A81,IF(K84="SRS",IF((J84-J81)&lt;0,1000+J84-J81,J84-J81),IF(A86=A81,IF(K86="SRS",IF((J86-J81)&lt;0,1000+J86-J81,J86-J81),IF(A88=A81,IF(K88="SRS",IF((J88-J81)&lt;0,1000+J88-J81,J88-J81),IF(A89=A81,IF(K89="SRS",IF((J89-J81)&lt;0,1000+J89-J81,J89-J81),""),"")),"")),"")),"")),""),"")</f>
        <v/>
      </c>
      <c r="W81" s="50" t="str">
        <f t="shared" si="22"/>
        <v/>
      </c>
      <c r="X81" s="50" t="str">
        <f>IF(A81&lt;&gt;A80,COUNTIFS($K$2:$K$1413,$K$2,$A$2:$A$1413,A81),"")</f>
        <v/>
      </c>
      <c r="Y81" s="49" t="str">
        <f>IF(X81&lt;&gt;"",IF(X81=1,"",COUNTIFS($O$2:$O$1413,"&gt;40",$A$2:$A$1413,A81)),"")</f>
        <v/>
      </c>
      <c r="Z81" s="49" t="str">
        <f t="shared" si="16"/>
        <v/>
      </c>
      <c r="AA81" s="49" t="str">
        <f>IF(X81&lt;&gt;"",COUNTIFS($M$2:$M$1413,"Positive",$K$2:$K$1413,"stroke",A$2:A$1413,A81),"")</f>
        <v/>
      </c>
      <c r="AB81" s="49" t="str">
        <f>IF(X81&lt;&gt;"",COUNTIFS($M$2:$M$1413,"Negative",$K$2:$K$1413,"stroke",A$2:A$1413,A81),"")</f>
        <v/>
      </c>
      <c r="AC81" s="49" t="str">
        <f t="shared" ref="AC81:AC157" si="35">IF(A81&lt;&gt;A80,IF(A81=A82,IF(K82="stroke",IF(M81="positive",IF(M82="negative",SUM(AA81:AB81),""),""),""),""),"")</f>
        <v/>
      </c>
      <c r="AD81" s="49" t="str">
        <f>IF(A81=A80,"",COUNTIFS(A:A,A81,K:K,"up"))</f>
        <v/>
      </c>
      <c r="AE81" s="49" t="str">
        <f t="shared" si="17"/>
        <v/>
      </c>
      <c r="AF81" s="49" t="str">
        <f t="shared" si="18"/>
        <v/>
      </c>
      <c r="AG81" s="49" t="str">
        <f>IF(A81=A80,"",COUNTIFS(A:A,A81,K:K,"SRS"))</f>
        <v/>
      </c>
      <c r="AH81" s="49"/>
      <c r="AI81" s="50"/>
      <c r="AJ81" s="50"/>
      <c r="AK81" s="50"/>
      <c r="AL81" s="50"/>
    </row>
    <row r="82" spans="1:38" s="127" customFormat="1" ht="15" x14ac:dyDescent="0.25">
      <c r="A82" s="125">
        <f t="shared" si="19"/>
        <v>11</v>
      </c>
      <c r="B82" s="125">
        <f t="shared" si="33"/>
        <v>60549</v>
      </c>
      <c r="C82" s="126" t="str">
        <f t="shared" si="34"/>
        <v>2017210</v>
      </c>
      <c r="D82" s="126">
        <v>2017</v>
      </c>
      <c r="E82" s="126">
        <v>2</v>
      </c>
      <c r="F82" s="126">
        <v>10</v>
      </c>
      <c r="G82" s="126">
        <v>16</v>
      </c>
      <c r="H82" s="126">
        <v>49</v>
      </c>
      <c r="I82" s="126">
        <v>9</v>
      </c>
      <c r="J82" s="126">
        <v>775</v>
      </c>
      <c r="K82" s="126" t="s">
        <v>26</v>
      </c>
      <c r="L82" s="126">
        <v>1</v>
      </c>
      <c r="M82" s="126" t="s">
        <v>21</v>
      </c>
      <c r="N82" s="126" t="s">
        <v>27</v>
      </c>
      <c r="O82" s="126">
        <v>3</v>
      </c>
      <c r="P82" s="126">
        <f t="shared" ref="P82:P158" si="36">IF(A82&lt;&gt;A81,(B82+J82*0.001),"")</f>
        <v>60549.775000000001</v>
      </c>
      <c r="Q82" s="126" t="str">
        <f>IF(A84&lt;&gt;A82,(B82+(J82*0.001)+(O82*0.001)),"")</f>
        <v/>
      </c>
      <c r="R82" s="126">
        <f>IF(A82&lt;&gt;A81,LOOKUP(A82,A$2:A$1413,Q$2:Q$1413),"")</f>
        <v>60550.146999999997</v>
      </c>
      <c r="S82" s="126">
        <f t="shared" ref="S82:S158" si="37">IF(AND(P82&lt;&gt;"",R82&lt;&gt;""),(R82-P82)/0.001,"")</f>
        <v>371.99999999575084</v>
      </c>
      <c r="T82" s="126">
        <f>IF(A82=A84,IF(K82="Stroke",IF(K84="Stroke",IF((J84-J82)&lt;0,1000+J84-J82,J84-J82),IF(A86=A82,IF(K86="stroke",IF((J86-J82)&lt;0,1000+J86-J82,J86-J82),IF(A88=A82,IF(K88="stroke",IF((J88-J82)&lt;0,1000+J88-J82,J88-J82),IF(A89=A82,IF(K89="stroke",IF((J89-J82)&lt;0,1000+J89-J82,J89-J82),IF(A90=A82,IF(K90="stroke",IF((J90-J82)&lt;0,1000+J90-J82,J90-J82),IF(A91=A82,IF(K91="Stroke",IF((J91-J82)&lt;0,1000+J91-J82,J91-J82),IF(A92=A82,IF(K92="stroke",IF((J92-J82)&lt;0,1000+J92-J82,J86-J82),IF(A93=A82,IF(K93="stroke",IF((J93-J82)&lt;0,1000+J93-J82,J93-J82),IF(A94=A82,IF(K94="stroke",IF((J94-J82)&lt;0,1000+J94-J82,J94-J82),IF(A95=A82,IF(K95="stroke",IF((J95-J82)&lt;0,1000+J95-J82,J95-J82),""),"")),"")),"")),"")),"")),"")),"")),"")),"")),""),"")</f>
        <v>182</v>
      </c>
      <c r="U82" s="126" t="str">
        <f>IF(A82=A84,IF(K82="Stroke",IF(K84="Stroke",IF(L84=L82,T82-O82,""),IF(A86=A82,IF(K86="stroke",IF(L86=L82,T82-O82,""),IF(A88=A82,IF(K88="stroke",IF(L88=L82,T82-O82,""),IF(A89=A82,IF(K89="stroke",IF(L89=L82,T82-O82,""),IF(A90=A82,IF(K90="stroke",IF(L90=L82,T82-O82,""),""),"")),"")),"")),"")),""),"")</f>
        <v/>
      </c>
      <c r="V82" s="126" t="str">
        <f>IF(A82=A84,IF(K82="SRS",IF(K84="SRS",IF((J84-J82)&lt;0,1000+J84-J82,J84-J82),IF(A86=A82,IF(K86="SRS",IF((J86-J82)&lt;0,1000+J86-J82,J86-J82),IF(A88=A82,IF(K88="SRS",IF((J88-J82)&lt;0,1000+J88-J82,J88-J82),IF(A89=A82,IF(K89="SRS",IF((J89-J82)&lt;0,1000+J89-J82,J89-J82),IF(A90=A82,IF(K90="SRS",IF((J90-J82)&lt;0,1000+J90-J82,J90-J82),""),"")),"")),"")),"")),""),"")</f>
        <v/>
      </c>
      <c r="W82" s="126">
        <f t="shared" ref="W82:W158" si="38">IF(A82&lt;&gt;A81,B82,"")</f>
        <v>60549</v>
      </c>
      <c r="X82" s="126">
        <f>IF(A82&lt;&gt;A81,COUNTIFS($K$2:$K$1413,$K$2,$A$2:$A$1413,A82),"")</f>
        <v>4</v>
      </c>
      <c r="Y82" s="125">
        <f>IF(X82&lt;&gt;"",IF(X82=1,"",COUNTIFS($O$2:$O$1413,"&gt;40",$A$2:$A$1413,A82)),"")</f>
        <v>0</v>
      </c>
      <c r="Z82" s="125">
        <f t="shared" ref="Z82:Z158" si="39">IF(AA82="","",COUNTIFS(AA82,0,AB82,0,AC82,"",AD82,0))</f>
        <v>0</v>
      </c>
      <c r="AA82" s="125">
        <f>IF(X82&lt;&gt;"",COUNTIFS($M$2:$M$1413,"Positive",$K$2:$K$1413,"stroke",A$2:A$1413,A82),"")</f>
        <v>0</v>
      </c>
      <c r="AB82" s="125">
        <f>IF(X82&lt;&gt;"",COUNTIFS($M$2:$M$1413,"Negative",$K$2:$K$1413,"stroke",A$2:A$1413,A82),"")</f>
        <v>4</v>
      </c>
      <c r="AC82" s="125" t="str">
        <f>IF(A82&lt;&gt;A81,IF(A82=A84,IF(K84="stroke",IF(M82="positive",IF(M84="negative",SUM(AA82:AB82),""),""),""),""),"")</f>
        <v/>
      </c>
      <c r="AD82" s="125">
        <f>IF(A82=A81,"",COUNTIFS(A:A,A82,K:K,"up"))</f>
        <v>0</v>
      </c>
      <c r="AE82" s="125" t="str">
        <f t="shared" ref="AE82:AE158" si="40">IF(K82="up",C82,"")</f>
        <v/>
      </c>
      <c r="AF82" s="125" t="str">
        <f t="shared" ref="AF82:AF158" si="41">IF(AD82="","",IF(AD82&gt;0,IF(AA82&gt;0,"yes",""),""))</f>
        <v/>
      </c>
      <c r="AG82" s="125">
        <f>IF(A82=A81,"",COUNTIFS(A:A,A82,K:K,"SRS"))</f>
        <v>0</v>
      </c>
      <c r="AH82" s="125"/>
      <c r="AI82" s="126" t="s">
        <v>247</v>
      </c>
      <c r="AJ82" s="126"/>
      <c r="AK82" s="126"/>
      <c r="AL82" s="126"/>
    </row>
    <row r="83" spans="1:38" s="127" customFormat="1" ht="15" x14ac:dyDescent="0.25">
      <c r="A83" s="125">
        <v>11</v>
      </c>
      <c r="B83" s="125">
        <v>60549</v>
      </c>
      <c r="C83" s="126">
        <v>2017210</v>
      </c>
      <c r="D83" s="126">
        <v>2017</v>
      </c>
      <c r="E83" s="126">
        <v>2</v>
      </c>
      <c r="F83" s="126">
        <v>10</v>
      </c>
      <c r="G83" s="126">
        <v>16</v>
      </c>
      <c r="H83" s="126">
        <v>49</v>
      </c>
      <c r="I83" s="126">
        <v>9</v>
      </c>
      <c r="J83" s="126">
        <v>775</v>
      </c>
      <c r="K83" s="126" t="s">
        <v>29</v>
      </c>
      <c r="L83" s="126">
        <v>1</v>
      </c>
      <c r="M83" s="126" t="s">
        <v>21</v>
      </c>
      <c r="N83" s="126" t="s">
        <v>27</v>
      </c>
      <c r="O83" s="126">
        <v>0</v>
      </c>
      <c r="P83" s="126"/>
      <c r="Q83" s="126"/>
      <c r="R83" s="126"/>
      <c r="S83" s="126"/>
      <c r="T83" s="126"/>
      <c r="U83" s="126"/>
      <c r="V83" s="126"/>
      <c r="W83" s="126"/>
      <c r="X83" s="126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6"/>
      <c r="AJ83" s="126"/>
      <c r="AK83" s="126"/>
      <c r="AL83" s="126"/>
    </row>
    <row r="84" spans="1:38" x14ac:dyDescent="0.25">
      <c r="A84" s="52">
        <f>IF(B84=B82,A82,IF(B84=(B82+1),A82,(A82+1)))</f>
        <v>11</v>
      </c>
      <c r="B84" s="49">
        <f t="shared" si="33"/>
        <v>60549</v>
      </c>
      <c r="C84" s="50" t="str">
        <f t="shared" si="34"/>
        <v>2017210</v>
      </c>
      <c r="D84" s="50">
        <v>2017</v>
      </c>
      <c r="E84" s="50">
        <v>2</v>
      </c>
      <c r="F84" s="50">
        <v>10</v>
      </c>
      <c r="G84" s="50">
        <v>16</v>
      </c>
      <c r="H84" s="50">
        <v>49</v>
      </c>
      <c r="I84" s="50">
        <v>9</v>
      </c>
      <c r="J84" s="50">
        <v>957</v>
      </c>
      <c r="K84" s="50" t="s">
        <v>26</v>
      </c>
      <c r="L84" s="50">
        <v>2</v>
      </c>
      <c r="M84" s="50" t="s">
        <v>21</v>
      </c>
      <c r="N84" s="50" t="s">
        <v>27</v>
      </c>
      <c r="O84" s="50">
        <v>3</v>
      </c>
      <c r="P84" s="50" t="str">
        <f>IF(A84&lt;&gt;A82,(B84+J84*0.001),"")</f>
        <v/>
      </c>
      <c r="Q84" s="50" t="str">
        <f>IF(A86&lt;&gt;A84,(B84+(J84*0.001)+(O84*0.001)),"")</f>
        <v/>
      </c>
      <c r="R84" s="50" t="str">
        <f>IF(A84&lt;&gt;A82,LOOKUP(A84,A$2:A$1413,Q$2:Q$1413),"")</f>
        <v/>
      </c>
      <c r="S84" s="50" t="str">
        <f t="shared" si="37"/>
        <v/>
      </c>
      <c r="T84" s="50">
        <f>IF(A84=A86,IF(K84="Stroke",IF(K86="Stroke",IF((J86-J84)&lt;0,1000+J86-J84,J86-J84),IF(A88=A84,IF(K88="stroke",IF((J88-J84)&lt;0,1000+J88-J84,J88-J84),IF(A89=A84,IF(K89="stroke",IF((J89-J84)&lt;0,1000+J89-J84,J89-J84),IF(A90=A84,IF(K90="stroke",IF((J90-J84)&lt;0,1000+J90-J84,J90-J84),IF(A91=A84,IF(K91="stroke",IF((J91-J84)&lt;0,1000+J91-J84,J91-J84),IF(A92=A84,IF(K92="Stroke",IF((J92-J84)&lt;0,1000+J92-J84,J92-J84),IF(A93=A84,IF(K93="stroke",IF((J93-J84)&lt;0,1000+J93-J84,J88-J84),IF(A94=A84,IF(K94="stroke",IF((J94-J84)&lt;0,1000+J94-J84,J94-J84),IF(A95=A84,IF(K95="stroke",IF((J95-J84)&lt;0,1000+J95-J84,J95-J84),IF(A96=A84,IF(K96="stroke",IF((J96-J84)&lt;0,1000+J96-J84,J96-J84),""),"")),"")),"")),"")),"")),"")),"")),"")),"")),""),"")</f>
        <v>56</v>
      </c>
      <c r="U84" s="50">
        <f>IF(A84=A86,IF(K84="Stroke",IF(K86="Stroke",IF(L86=L84,T84-O84,""),IF(A88=A84,IF(K88="stroke",IF(L88=L84,T84-O84,""),IF(A89=A84,IF(K89="stroke",IF(L89=L84,T84-O84,""),IF(A90=A84,IF(K90="stroke",IF(L90=L84,T84-O84,""),IF(A91=A84,IF(K91="stroke",IF(L91=L84,T84-O84,""),""),"")),"")),"")),"")),""),"")</f>
        <v>53</v>
      </c>
      <c r="V84" s="50" t="str">
        <f>IF(A84=A86,IF(K84="SRS",IF(K86="SRS",IF((J86-J84)&lt;0,1000+J86-J84,J86-J84),IF(A88=A84,IF(K88="SRS",IF((J88-J84)&lt;0,1000+J88-J84,J88-J84),IF(A89=A84,IF(K89="SRS",IF((J89-J84)&lt;0,1000+J89-J84,J89-J84),IF(A90=A84,IF(K90="SRS",IF((J90-J84)&lt;0,1000+J90-J84,J90-J84),IF(A91=A84,IF(K91="SRS",IF((J91-J84)&lt;0,1000+J91-J84,J91-J84),""),"")),"")),"")),"")),""),"")</f>
        <v/>
      </c>
      <c r="W84" s="50" t="str">
        <f>IF(A84&lt;&gt;A82,B84,"")</f>
        <v/>
      </c>
      <c r="X84" s="50" t="str">
        <f>IF(A84&lt;&gt;A82,COUNTIFS($K$2:$K$1413,$K$2,$A$2:$A$1413,A84),"")</f>
        <v/>
      </c>
      <c r="Y84" s="49" t="str">
        <f>IF(X84&lt;&gt;"",IF(X84=1,"",COUNTIFS($O$2:$O$1413,"&gt;40",$A$2:$A$1413,A84)),"")</f>
        <v/>
      </c>
      <c r="Z84" s="49" t="str">
        <f t="shared" si="39"/>
        <v/>
      </c>
      <c r="AA84" s="49" t="str">
        <f>IF(X84&lt;&gt;"",COUNTIFS($M$2:$M$1413,"Positive",$K$2:$K$1413,"stroke",A$2:A$1413,A84),"")</f>
        <v/>
      </c>
      <c r="AB84" s="49" t="str">
        <f>IF(X84&lt;&gt;"",COUNTIFS($M$2:$M$1413,"Negative",$K$2:$K$1413,"stroke",A$2:A$1413,A84),"")</f>
        <v/>
      </c>
      <c r="AC84" s="49" t="str">
        <f>IF(A84&lt;&gt;A82,IF(A84=A86,IF(K86="stroke",IF(M84="positive",IF(M86="negative",SUM(AA84:AB84),""),""),""),""),"")</f>
        <v/>
      </c>
      <c r="AD84" s="49" t="str">
        <f>IF(A84=A82,"",COUNTIFS(A:A,A84,K:K,"up"))</f>
        <v/>
      </c>
      <c r="AE84" s="49" t="str">
        <f t="shared" si="40"/>
        <v/>
      </c>
      <c r="AF84" s="49" t="str">
        <f t="shared" si="41"/>
        <v/>
      </c>
      <c r="AG84" s="49" t="str">
        <f>IF(A84=A82,"",COUNTIFS(A:A,A84,K:K,"SRS"))</f>
        <v/>
      </c>
      <c r="AH84" s="49"/>
      <c r="AI84" s="50"/>
      <c r="AJ84" s="50"/>
      <c r="AK84" s="50"/>
      <c r="AL84" s="50"/>
    </row>
    <row r="85" spans="1:38" x14ac:dyDescent="0.25">
      <c r="A85" s="52">
        <v>11</v>
      </c>
      <c r="B85" s="49">
        <v>60549</v>
      </c>
      <c r="C85" s="50">
        <v>2017210</v>
      </c>
      <c r="D85" s="50">
        <v>2017</v>
      </c>
      <c r="E85" s="50">
        <v>2</v>
      </c>
      <c r="F85" s="50">
        <v>10</v>
      </c>
      <c r="G85" s="50">
        <v>16</v>
      </c>
      <c r="H85" s="50">
        <v>49</v>
      </c>
      <c r="I85" s="50">
        <v>9</v>
      </c>
      <c r="J85" s="50">
        <v>960</v>
      </c>
      <c r="K85" s="50" t="s">
        <v>40</v>
      </c>
      <c r="L85" s="50">
        <v>2</v>
      </c>
      <c r="M85" s="50" t="s">
        <v>21</v>
      </c>
      <c r="N85" s="50" t="s">
        <v>27</v>
      </c>
      <c r="O85" s="50">
        <v>0</v>
      </c>
      <c r="P85" s="50"/>
      <c r="Q85" s="50"/>
      <c r="R85" s="50"/>
      <c r="S85" s="50"/>
      <c r="T85" s="50"/>
      <c r="U85" s="50"/>
      <c r="V85" s="50"/>
      <c r="W85" s="50"/>
      <c r="X85" s="50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50"/>
      <c r="AJ85" s="50"/>
      <c r="AK85" s="50"/>
      <c r="AL85" s="50"/>
    </row>
    <row r="86" spans="1:38" s="127" customFormat="1" ht="15" x14ac:dyDescent="0.25">
      <c r="A86" s="125">
        <f>IF(B86=B84,A84,IF(B86=(B84+1),A84,(A84+1)))</f>
        <v>11</v>
      </c>
      <c r="B86" s="125">
        <f t="shared" si="33"/>
        <v>60550</v>
      </c>
      <c r="C86" s="126" t="str">
        <f t="shared" si="34"/>
        <v>2017210</v>
      </c>
      <c r="D86" s="126">
        <v>2017</v>
      </c>
      <c r="E86" s="126">
        <v>2</v>
      </c>
      <c r="F86" s="126">
        <v>10</v>
      </c>
      <c r="G86" s="126">
        <v>16</v>
      </c>
      <c r="H86" s="126">
        <v>49</v>
      </c>
      <c r="I86" s="126">
        <v>10</v>
      </c>
      <c r="J86" s="126">
        <v>13</v>
      </c>
      <c r="K86" s="126" t="s">
        <v>26</v>
      </c>
      <c r="L86" s="126">
        <v>2</v>
      </c>
      <c r="M86" s="126" t="s">
        <v>21</v>
      </c>
      <c r="N86" s="126" t="s">
        <v>27</v>
      </c>
      <c r="O86" s="126">
        <v>10</v>
      </c>
      <c r="P86" s="126" t="str">
        <f>IF(A86&lt;&gt;A84,(B86+J86*0.001),"")</f>
        <v/>
      </c>
      <c r="Q86" s="126" t="str">
        <f>IF(A88&lt;&gt;A86,(B86+(J86*0.001)+(O86*0.001)),"")</f>
        <v/>
      </c>
      <c r="R86" s="126" t="str">
        <f>IF(A86&lt;&gt;A84,LOOKUP(A86,A$2:A$1413,Q$2:Q$1413),"")</f>
        <v/>
      </c>
      <c r="S86" s="126" t="str">
        <f t="shared" si="37"/>
        <v/>
      </c>
      <c r="T86" s="126">
        <f>IF(A86=A88,IF(K86="Stroke",IF(K88="Stroke",IF((J88-J86)&lt;0,1000+J88-J86,J88-J86),IF(A89=A86,IF(K89="stroke",IF((J89-J86)&lt;0,1000+J89-J86,J89-J86),IF(A90=A86,IF(K90="stroke",IF((J90-J86)&lt;0,1000+J90-J86,J90-J86),IF(A91=A86,IF(K91="stroke",IF((J91-J86)&lt;0,1000+J91-J86,J91-J86),IF(A92=A86,IF(K92="stroke",IF((J92-J86)&lt;0,1000+J92-J86,J92-J86),IF(A93=A86,IF(K93="Stroke",IF((J93-J86)&lt;0,1000+J93-J86,J93-J86),IF(A94=A86,IF(K94="stroke",IF((J94-J86)&lt;0,1000+J94-J86,J89-J86),IF(A95=A86,IF(K95="stroke",IF((J95-J86)&lt;0,1000+J95-J86,J95-J86),IF(A96=A86,IF(K96="stroke",IF((J96-J86)&lt;0,1000+J96-J86,J96-J86),IF(A97=A86,IF(K97="stroke",IF((J97-J86)&lt;0,1000+J97-J86,J97-J86),""),"")),"")),"")),"")),"")),"")),"")),"")),"")),""),"")</f>
        <v>133</v>
      </c>
      <c r="U86" s="126">
        <f>IF(A86=A88,IF(K86="Stroke",IF(K88="Stroke",IF(L88=L86,T86-O86,""),IF(A89=A86,IF(K89="stroke",IF(L89=L86,T86-O86,""),IF(A90=A86,IF(K90="stroke",IF(L90=L86,T86-O86,""),IF(A91=A86,IF(K91="stroke",IF(L91=L86,T86-O86,""),IF(A92=A86,IF(K92="stroke",IF(L92=L86,T86-O86,""),""),"")),"")),"")),"")),""),"")</f>
        <v>123</v>
      </c>
      <c r="V86" s="126" t="str">
        <f>IF(A86=A88,IF(K86="SRS",IF(K88="SRS",IF((J88-J86)&lt;0,1000+J88-J86,J88-J86),IF(A89=A86,IF(K89="SRS",IF((J89-J86)&lt;0,1000+J89-J86,J89-J86),IF(A90=A86,IF(K90="SRS",IF((J90-J86)&lt;0,1000+J90-J86,J90-J86),IF(A91=A86,IF(K91="SRS",IF((J91-J86)&lt;0,1000+J91-J86,J91-J86),IF(A92=A86,IF(K92="SRS",IF((J92-J86)&lt;0,1000+J92-J86,J92-J86),""),"")),"")),"")),"")),""),"")</f>
        <v/>
      </c>
      <c r="W86" s="126" t="str">
        <f>IF(A86&lt;&gt;A84,B86,"")</f>
        <v/>
      </c>
      <c r="X86" s="126" t="str">
        <f>IF(A86&lt;&gt;A84,COUNTIFS($K$2:$K$1413,$K$2,$A$2:$A$1413,A86),"")</f>
        <v/>
      </c>
      <c r="Y86" s="125" t="str">
        <f>IF(X86&lt;&gt;"",IF(X86=1,"",COUNTIFS($O$2:$O$1413,"&gt;40",$A$2:$A$1413,A86)),"")</f>
        <v/>
      </c>
      <c r="Z86" s="125" t="str">
        <f t="shared" si="39"/>
        <v/>
      </c>
      <c r="AA86" s="125" t="str">
        <f>IF(X86&lt;&gt;"",COUNTIFS($M$2:$M$1413,"Positive",$K$2:$K$1413,"stroke",A$2:A$1413,A86),"")</f>
        <v/>
      </c>
      <c r="AB86" s="125" t="str">
        <f>IF(X86&lt;&gt;"",COUNTIFS($M$2:$M$1413,"Negative",$K$2:$K$1413,"stroke",A$2:A$1413,A86),"")</f>
        <v/>
      </c>
      <c r="AC86" s="125" t="str">
        <f>IF(A86&lt;&gt;A84,IF(A86=A88,IF(K88="stroke",IF(M86="positive",IF(M88="negative",SUM(AA86:AB86),""),""),""),""),"")</f>
        <v/>
      </c>
      <c r="AD86" s="125" t="str">
        <f>IF(A86=A84,"",COUNTIFS(A:A,A86,K:K,"up"))</f>
        <v/>
      </c>
      <c r="AE86" s="125" t="str">
        <f t="shared" si="40"/>
        <v/>
      </c>
      <c r="AF86" s="125" t="str">
        <f t="shared" si="41"/>
        <v/>
      </c>
      <c r="AG86" s="125" t="str">
        <f>IF(A86=A84,"",COUNTIFS(A:A,A86,K:K,"SRS"))</f>
        <v/>
      </c>
      <c r="AH86" s="125"/>
      <c r="AI86" s="126"/>
      <c r="AJ86" s="126"/>
      <c r="AK86" s="126"/>
      <c r="AL86" s="126"/>
    </row>
    <row r="87" spans="1:38" s="127" customFormat="1" ht="15" x14ac:dyDescent="0.25">
      <c r="A87" s="125">
        <v>11</v>
      </c>
      <c r="B87" s="125">
        <v>60550</v>
      </c>
      <c r="C87" s="126">
        <v>2017210</v>
      </c>
      <c r="D87" s="126">
        <v>2017</v>
      </c>
      <c r="E87" s="126">
        <v>2</v>
      </c>
      <c r="F87" s="126">
        <v>10</v>
      </c>
      <c r="G87" s="126">
        <v>16</v>
      </c>
      <c r="H87" s="126">
        <v>49</v>
      </c>
      <c r="I87" s="126">
        <v>10</v>
      </c>
      <c r="J87" s="126">
        <v>15</v>
      </c>
      <c r="K87" s="126" t="s">
        <v>29</v>
      </c>
      <c r="L87" s="126">
        <v>2</v>
      </c>
      <c r="M87" s="126" t="s">
        <v>21</v>
      </c>
      <c r="N87" s="126" t="s">
        <v>27</v>
      </c>
      <c r="O87" s="126">
        <v>0</v>
      </c>
      <c r="P87" s="126"/>
      <c r="Q87" s="126"/>
      <c r="R87" s="126"/>
      <c r="S87" s="126"/>
      <c r="T87" s="126"/>
      <c r="U87" s="126"/>
      <c r="V87" s="126"/>
      <c r="W87" s="126"/>
      <c r="X87" s="126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6"/>
      <c r="AJ87" s="126"/>
      <c r="AK87" s="126"/>
      <c r="AL87" s="126"/>
    </row>
    <row r="88" spans="1:38" x14ac:dyDescent="0.25">
      <c r="A88" s="49">
        <f>IF(B88=B86,A86,IF(B88=(B86+1),A86,(A86+1)))</f>
        <v>11</v>
      </c>
      <c r="B88" s="49">
        <f t="shared" si="33"/>
        <v>60550</v>
      </c>
      <c r="C88" s="50" t="str">
        <f t="shared" si="34"/>
        <v>2017210</v>
      </c>
      <c r="D88" s="50">
        <v>2017</v>
      </c>
      <c r="E88" s="50">
        <v>2</v>
      </c>
      <c r="F88" s="50">
        <v>10</v>
      </c>
      <c r="G88" s="50">
        <v>16</v>
      </c>
      <c r="H88" s="50">
        <v>49</v>
      </c>
      <c r="I88" s="50">
        <v>10</v>
      </c>
      <c r="J88" s="50">
        <v>146</v>
      </c>
      <c r="K88" s="50" t="s">
        <v>26</v>
      </c>
      <c r="L88" s="50">
        <v>2</v>
      </c>
      <c r="M88" s="50" t="s">
        <v>21</v>
      </c>
      <c r="N88" s="50" t="s">
        <v>27</v>
      </c>
      <c r="O88" s="50">
        <v>1</v>
      </c>
      <c r="P88" s="50" t="str">
        <f>IF(A88&lt;&gt;A86,(B88+J88*0.001),"")</f>
        <v/>
      </c>
      <c r="Q88" s="50">
        <f t="shared" si="21"/>
        <v>60550.146999999997</v>
      </c>
      <c r="R88" s="50" t="str">
        <f>IF(A88&lt;&gt;A86,LOOKUP(A88,A$2:A$1413,Q$2:Q$1413),"")</f>
        <v/>
      </c>
      <c r="S88" s="50" t="str">
        <f t="shared" si="37"/>
        <v/>
      </c>
      <c r="T88" s="50" t="str">
        <f t="shared" ref="T88:T149" si="42">IF(A88=A89,IF(K88="Stroke",IF(K89="Stroke",IF((J89-J88)&lt;0,1000+J89-J88,J89-J88),IF(A90=A88,IF(K90="stroke",IF((J90-J88)&lt;0,1000+J90-J88,J90-J88),IF(A91=A88,IF(K91="stroke",IF((J91-J88)&lt;0,1000+J91-J88,J91-J88),IF(A92=A88,IF(K92="stroke",IF((J92-J88)&lt;0,1000+J92-J88,J92-J88),IF(A93=A88,IF(K93="stroke",IF((J93-J88)&lt;0,1000+J93-J88,J93-J88),IF(A94=A88,IF(K94="Stroke",IF((J94-J88)&lt;0,1000+J94-J88,J94-J88),IF(A95=A88,IF(K95="stroke",IF((J95-J88)&lt;0,1000+J95-J88,J90-J88),IF(A96=A88,IF(K96="stroke",IF((J96-J88)&lt;0,1000+J96-J88,J96-J88),IF(A97=A88,IF(K97="stroke",IF((J97-J88)&lt;0,1000+J97-J88,J97-J88),IF(A98=A88,IF(K98="stroke",IF((J98-J88)&lt;0,1000+J98-J88,J98-J88),""),"")),"")),"")),"")),"")),"")),"")),"")),"")),""),"")</f>
        <v/>
      </c>
      <c r="U88" s="50" t="str">
        <f t="shared" ref="U88:U154" si="43">IF(A88=A89,IF(K88="Stroke",IF(K89="Stroke",IF(L89=L88,T88-O88,""),IF(A90=A88,IF(K90="stroke",IF(L90=L88,T88-O88,""),IF(A91=A88,IF(K91="stroke",IF(L91=L88,T88-O88,""),IF(A92=A88,IF(K92="stroke",IF(L92=L88,T88-O88,""),IF(A93=A88,IF(K93="stroke",IF(L93=L88,T88-O88,""),""),"")),"")),"")),"")),""),"")</f>
        <v/>
      </c>
      <c r="V88" s="50" t="str">
        <f t="shared" ref="V88:V154" si="44">IF(A88=A89,IF(K88="SRS",IF(K89="SRS",IF((J89-J88)&lt;0,1000+J89-J88,J89-J88),IF(A90=A88,IF(K90="SRS",IF((J90-J88)&lt;0,1000+J90-J88,J90-J88),IF(A91=A88,IF(K91="SRS",IF((J91-J88)&lt;0,1000+J91-J88,J91-J88),IF(A92=A88,IF(K92="SRS",IF((J92-J88)&lt;0,1000+J92-J88,J92-J88),IF(A93=A88,IF(K93="SRS",IF((J93-J88)&lt;0,1000+J93-J88,J93-J88),""),"")),"")),"")),"")),""),"")</f>
        <v/>
      </c>
      <c r="W88" s="50" t="str">
        <f>IF(A88&lt;&gt;A86,B88,"")</f>
        <v/>
      </c>
      <c r="X88" s="50" t="str">
        <f>IF(A88&lt;&gt;A86,COUNTIFS($K$2:$K$1413,$K$2,$A$2:$A$1413,A88),"")</f>
        <v/>
      </c>
      <c r="Y88" s="49" t="str">
        <f t="shared" ref="Y88:Y113" si="45">IF(X88&lt;&gt;"",IF(X88=1,"",COUNTIFS($O$2:$O$1413,"&gt;40",$A$2:$A$1413,A88)),"")</f>
        <v/>
      </c>
      <c r="Z88" s="49" t="str">
        <f t="shared" si="39"/>
        <v/>
      </c>
      <c r="AA88" s="49" t="str">
        <f t="shared" ref="AA88:AA113" si="46">IF(X88&lt;&gt;"",COUNTIFS($M$2:$M$1413,"Positive",$K$2:$K$1413,"stroke",A$2:A$1413,A88),"")</f>
        <v/>
      </c>
      <c r="AB88" s="49" t="str">
        <f t="shared" ref="AB88:AB113" si="47">IF(X88&lt;&gt;"",COUNTIFS($M$2:$M$1413,"Negative",$K$2:$K$1413,"stroke",A$2:A$1413,A88),"")</f>
        <v/>
      </c>
      <c r="AC88" s="49" t="str">
        <f>IF(A88&lt;&gt;A86,IF(A88=A89,IF(K89="stroke",IF(M88="positive",IF(M89="negative",SUM(AA88:AB88),""),""),""),""),"")</f>
        <v/>
      </c>
      <c r="AD88" s="49" t="str">
        <f>IF(A88=A86,"",COUNTIFS(A:A,A88,K:K,"up"))</f>
        <v/>
      </c>
      <c r="AE88" s="49" t="str">
        <f t="shared" si="40"/>
        <v/>
      </c>
      <c r="AF88" s="49" t="str">
        <f t="shared" si="41"/>
        <v/>
      </c>
      <c r="AG88" s="49" t="str">
        <f>IF(A88=A86,"",COUNTIFS(A:A,A88,K:K,"SRS"))</f>
        <v/>
      </c>
      <c r="AH88" s="49"/>
      <c r="AI88" s="50"/>
      <c r="AJ88" s="50"/>
      <c r="AK88" s="50"/>
      <c r="AL88" s="50"/>
    </row>
    <row r="89" spans="1:38" s="127" customFormat="1" ht="15" x14ac:dyDescent="0.25">
      <c r="A89" s="125">
        <f t="shared" ref="A89:A158" si="48">IF(B89=B88,A88,IF(B89=(B88+1),A88,(A88+1)))</f>
        <v>12</v>
      </c>
      <c r="B89" s="125">
        <f t="shared" si="33"/>
        <v>60594</v>
      </c>
      <c r="C89" s="126" t="str">
        <f t="shared" si="34"/>
        <v>2017210</v>
      </c>
      <c r="D89" s="126">
        <v>2017</v>
      </c>
      <c r="E89" s="126">
        <v>2</v>
      </c>
      <c r="F89" s="126">
        <v>10</v>
      </c>
      <c r="G89" s="126">
        <v>16</v>
      </c>
      <c r="H89" s="126">
        <v>49</v>
      </c>
      <c r="I89" s="126">
        <v>54</v>
      </c>
      <c r="J89" s="126">
        <v>917</v>
      </c>
      <c r="K89" s="126" t="s">
        <v>26</v>
      </c>
      <c r="L89" s="126">
        <v>1</v>
      </c>
      <c r="M89" s="126" t="s">
        <v>21</v>
      </c>
      <c r="N89" s="126" t="s">
        <v>27</v>
      </c>
      <c r="O89" s="126">
        <v>5</v>
      </c>
      <c r="P89" s="126">
        <f t="shared" si="36"/>
        <v>60594.917000000001</v>
      </c>
      <c r="Q89" s="126" t="str">
        <f t="shared" si="21"/>
        <v/>
      </c>
      <c r="R89" s="126">
        <f t="shared" ref="R89:R113" si="49">IF(A89&lt;&gt;A88,LOOKUP(A89,A$2:A$1413,Q$2:Q$1413),"")</f>
        <v>60595.519</v>
      </c>
      <c r="S89" s="126">
        <f t="shared" si="37"/>
        <v>601.99999999895226</v>
      </c>
      <c r="T89" s="126">
        <f t="shared" si="42"/>
        <v>56</v>
      </c>
      <c r="U89" s="126">
        <f t="shared" si="43"/>
        <v>51</v>
      </c>
      <c r="V89" s="126" t="str">
        <f t="shared" si="44"/>
        <v/>
      </c>
      <c r="W89" s="126">
        <f t="shared" si="38"/>
        <v>60594</v>
      </c>
      <c r="X89" s="126">
        <f t="shared" ref="X89:X113" si="50">IF(A89&lt;&gt;A88,COUNTIFS($K$2:$K$1413,$K$2,$A$2:$A$1413,A89),"")</f>
        <v>11</v>
      </c>
      <c r="Y89" s="125">
        <f t="shared" si="45"/>
        <v>0</v>
      </c>
      <c r="Z89" s="125">
        <f t="shared" si="39"/>
        <v>0</v>
      </c>
      <c r="AA89" s="125">
        <f t="shared" si="46"/>
        <v>0</v>
      </c>
      <c r="AB89" s="125">
        <f t="shared" si="47"/>
        <v>11</v>
      </c>
      <c r="AC89" s="125" t="str">
        <f t="shared" si="35"/>
        <v/>
      </c>
      <c r="AD89" s="125">
        <f t="shared" ref="AD89:AD113" si="51">IF(A89=A88,"",COUNTIFS(A:A,A89,K:K,"up"))</f>
        <v>0</v>
      </c>
      <c r="AE89" s="125" t="str">
        <f t="shared" si="40"/>
        <v/>
      </c>
      <c r="AF89" s="125" t="str">
        <f t="shared" si="41"/>
        <v/>
      </c>
      <c r="AG89" s="125">
        <f t="shared" ref="AG89:AG113" si="52">IF(A89=A88,"",COUNTIFS(A:A,A89,K:K,"SRS"))</f>
        <v>0</v>
      </c>
      <c r="AH89" s="125"/>
      <c r="AI89" s="126"/>
      <c r="AJ89" s="126"/>
      <c r="AK89" s="126"/>
      <c r="AL89" s="126"/>
    </row>
    <row r="90" spans="1:38" x14ac:dyDescent="0.25">
      <c r="A90" s="49">
        <f t="shared" si="48"/>
        <v>12</v>
      </c>
      <c r="B90" s="49">
        <f t="shared" si="33"/>
        <v>60594</v>
      </c>
      <c r="C90" s="50" t="str">
        <f t="shared" si="34"/>
        <v>2017210</v>
      </c>
      <c r="D90" s="50">
        <v>2017</v>
      </c>
      <c r="E90" s="50">
        <v>2</v>
      </c>
      <c r="F90" s="50">
        <v>10</v>
      </c>
      <c r="G90" s="50">
        <v>16</v>
      </c>
      <c r="H90" s="50">
        <v>49</v>
      </c>
      <c r="I90" s="50">
        <v>54</v>
      </c>
      <c r="J90" s="50">
        <v>973</v>
      </c>
      <c r="K90" s="50" t="s">
        <v>26</v>
      </c>
      <c r="L90" s="50">
        <v>1</v>
      </c>
      <c r="M90" s="50" t="s">
        <v>21</v>
      </c>
      <c r="N90" s="50" t="s">
        <v>27</v>
      </c>
      <c r="O90" s="50">
        <v>5</v>
      </c>
      <c r="P90" s="50" t="str">
        <f t="shared" si="36"/>
        <v/>
      </c>
      <c r="Q90" s="50" t="str">
        <f t="shared" si="21"/>
        <v/>
      </c>
      <c r="R90" s="50" t="str">
        <f t="shared" si="49"/>
        <v/>
      </c>
      <c r="S90" s="50" t="str">
        <f t="shared" si="37"/>
        <v/>
      </c>
      <c r="T90" s="50">
        <f t="shared" si="42"/>
        <v>72</v>
      </c>
      <c r="U90" s="50">
        <f t="shared" si="43"/>
        <v>67</v>
      </c>
      <c r="V90" s="50" t="str">
        <f t="shared" si="44"/>
        <v/>
      </c>
      <c r="W90" s="50" t="str">
        <f t="shared" si="38"/>
        <v/>
      </c>
      <c r="X90" s="50" t="str">
        <f t="shared" si="50"/>
        <v/>
      </c>
      <c r="Y90" s="49" t="str">
        <f t="shared" si="45"/>
        <v/>
      </c>
      <c r="Z90" s="49" t="str">
        <f t="shared" si="39"/>
        <v/>
      </c>
      <c r="AA90" s="49" t="str">
        <f t="shared" si="46"/>
        <v/>
      </c>
      <c r="AB90" s="49" t="str">
        <f t="shared" si="47"/>
        <v/>
      </c>
      <c r="AC90" s="49" t="str">
        <f t="shared" si="35"/>
        <v/>
      </c>
      <c r="AD90" s="49" t="str">
        <f t="shared" si="51"/>
        <v/>
      </c>
      <c r="AE90" s="49" t="str">
        <f t="shared" si="40"/>
        <v/>
      </c>
      <c r="AF90" s="49" t="str">
        <f t="shared" si="41"/>
        <v/>
      </c>
      <c r="AG90" s="49" t="str">
        <f t="shared" si="52"/>
        <v/>
      </c>
      <c r="AH90" s="49"/>
      <c r="AI90" s="50"/>
      <c r="AJ90" s="50"/>
      <c r="AK90" s="50"/>
      <c r="AL90" s="50"/>
    </row>
    <row r="91" spans="1:38" x14ac:dyDescent="0.25">
      <c r="A91" s="49">
        <f t="shared" si="48"/>
        <v>12</v>
      </c>
      <c r="B91" s="49">
        <f t="shared" si="33"/>
        <v>60595</v>
      </c>
      <c r="C91" s="50" t="str">
        <f t="shared" si="34"/>
        <v>2017210</v>
      </c>
      <c r="D91" s="50">
        <v>2017</v>
      </c>
      <c r="E91" s="50">
        <v>2</v>
      </c>
      <c r="F91" s="50">
        <v>10</v>
      </c>
      <c r="G91" s="50">
        <v>16</v>
      </c>
      <c r="H91" s="50">
        <v>49</v>
      </c>
      <c r="I91" s="50">
        <v>55</v>
      </c>
      <c r="J91" s="50">
        <v>45</v>
      </c>
      <c r="K91" s="50" t="s">
        <v>26</v>
      </c>
      <c r="L91" s="50">
        <v>1</v>
      </c>
      <c r="M91" s="50" t="s">
        <v>21</v>
      </c>
      <c r="N91" s="50" t="s">
        <v>27</v>
      </c>
      <c r="O91" s="50">
        <v>4</v>
      </c>
      <c r="P91" s="50" t="str">
        <f t="shared" si="36"/>
        <v/>
      </c>
      <c r="Q91" s="50" t="str">
        <f t="shared" si="21"/>
        <v/>
      </c>
      <c r="R91" s="50" t="str">
        <f t="shared" si="49"/>
        <v/>
      </c>
      <c r="S91" s="50" t="str">
        <f t="shared" si="37"/>
        <v/>
      </c>
      <c r="T91" s="50">
        <f t="shared" si="42"/>
        <v>78</v>
      </c>
      <c r="U91" s="50">
        <f t="shared" si="43"/>
        <v>74</v>
      </c>
      <c r="V91" s="50" t="str">
        <f t="shared" si="44"/>
        <v/>
      </c>
      <c r="W91" s="50" t="str">
        <f t="shared" si="38"/>
        <v/>
      </c>
      <c r="X91" s="50" t="str">
        <f t="shared" si="50"/>
        <v/>
      </c>
      <c r="Y91" s="49" t="str">
        <f t="shared" si="45"/>
        <v/>
      </c>
      <c r="Z91" s="49" t="str">
        <f t="shared" si="39"/>
        <v/>
      </c>
      <c r="AA91" s="49" t="str">
        <f t="shared" si="46"/>
        <v/>
      </c>
      <c r="AB91" s="49" t="str">
        <f t="shared" si="47"/>
        <v/>
      </c>
      <c r="AC91" s="49" t="str">
        <f t="shared" si="35"/>
        <v/>
      </c>
      <c r="AD91" s="49" t="str">
        <f t="shared" si="51"/>
        <v/>
      </c>
      <c r="AE91" s="49" t="str">
        <f t="shared" si="40"/>
        <v/>
      </c>
      <c r="AF91" s="49" t="str">
        <f t="shared" si="41"/>
        <v/>
      </c>
      <c r="AG91" s="49" t="str">
        <f t="shared" si="52"/>
        <v/>
      </c>
      <c r="AH91" s="49"/>
      <c r="AI91" s="50"/>
      <c r="AJ91" s="50"/>
      <c r="AK91" s="50"/>
      <c r="AL91" s="50"/>
    </row>
    <row r="92" spans="1:38" x14ac:dyDescent="0.25">
      <c r="A92" s="49">
        <f t="shared" si="48"/>
        <v>12</v>
      </c>
      <c r="B92" s="49">
        <f t="shared" si="33"/>
        <v>60595</v>
      </c>
      <c r="C92" s="50" t="str">
        <f t="shared" si="34"/>
        <v>2017210</v>
      </c>
      <c r="D92" s="50">
        <v>2017</v>
      </c>
      <c r="E92" s="50">
        <v>2</v>
      </c>
      <c r="F92" s="50">
        <v>10</v>
      </c>
      <c r="G92" s="50">
        <v>16</v>
      </c>
      <c r="H92" s="50">
        <v>49</v>
      </c>
      <c r="I92" s="50">
        <v>55</v>
      </c>
      <c r="J92" s="50">
        <v>123</v>
      </c>
      <c r="K92" s="50" t="s">
        <v>26</v>
      </c>
      <c r="L92" s="50">
        <v>1</v>
      </c>
      <c r="M92" s="50" t="s">
        <v>21</v>
      </c>
      <c r="N92" s="50" t="s">
        <v>27</v>
      </c>
      <c r="O92" s="50">
        <v>6</v>
      </c>
      <c r="P92" s="50" t="str">
        <f t="shared" si="36"/>
        <v/>
      </c>
      <c r="Q92" s="50" t="str">
        <f t="shared" si="21"/>
        <v/>
      </c>
      <c r="R92" s="50" t="str">
        <f t="shared" si="49"/>
        <v/>
      </c>
      <c r="S92" s="50" t="str">
        <f t="shared" si="37"/>
        <v/>
      </c>
      <c r="T92" s="50">
        <f t="shared" si="42"/>
        <v>70</v>
      </c>
      <c r="U92" s="50">
        <f t="shared" si="43"/>
        <v>64</v>
      </c>
      <c r="V92" s="50" t="str">
        <f t="shared" si="44"/>
        <v/>
      </c>
      <c r="W92" s="50" t="str">
        <f t="shared" si="38"/>
        <v/>
      </c>
      <c r="X92" s="50" t="str">
        <f t="shared" si="50"/>
        <v/>
      </c>
      <c r="Y92" s="49" t="str">
        <f t="shared" si="45"/>
        <v/>
      </c>
      <c r="Z92" s="49" t="str">
        <f t="shared" si="39"/>
        <v/>
      </c>
      <c r="AA92" s="49" t="str">
        <f t="shared" si="46"/>
        <v/>
      </c>
      <c r="AB92" s="49" t="str">
        <f t="shared" si="47"/>
        <v/>
      </c>
      <c r="AC92" s="49" t="str">
        <f t="shared" si="35"/>
        <v/>
      </c>
      <c r="AD92" s="49" t="str">
        <f t="shared" si="51"/>
        <v/>
      </c>
      <c r="AE92" s="49" t="str">
        <f t="shared" si="40"/>
        <v/>
      </c>
      <c r="AF92" s="49" t="str">
        <f t="shared" si="41"/>
        <v/>
      </c>
      <c r="AG92" s="49" t="str">
        <f t="shared" si="52"/>
        <v/>
      </c>
      <c r="AH92" s="49"/>
      <c r="AI92" s="50"/>
      <c r="AJ92" s="50"/>
      <c r="AK92" s="50"/>
      <c r="AL92" s="50"/>
    </row>
    <row r="93" spans="1:38" x14ac:dyDescent="0.25">
      <c r="A93" s="49">
        <f t="shared" si="48"/>
        <v>12</v>
      </c>
      <c r="B93" s="49">
        <f t="shared" si="33"/>
        <v>60595</v>
      </c>
      <c r="C93" s="50" t="str">
        <f t="shared" si="34"/>
        <v>2017210</v>
      </c>
      <c r="D93" s="50">
        <v>2017</v>
      </c>
      <c r="E93" s="50">
        <v>2</v>
      </c>
      <c r="F93" s="50">
        <v>10</v>
      </c>
      <c r="G93" s="50">
        <v>16</v>
      </c>
      <c r="H93" s="50">
        <v>49</v>
      </c>
      <c r="I93" s="50">
        <v>55</v>
      </c>
      <c r="J93" s="50">
        <v>193</v>
      </c>
      <c r="K93" s="50" t="s">
        <v>26</v>
      </c>
      <c r="L93" s="50">
        <v>1</v>
      </c>
      <c r="M93" s="50" t="s">
        <v>21</v>
      </c>
      <c r="N93" s="50" t="s">
        <v>27</v>
      </c>
      <c r="O93" s="50">
        <v>3</v>
      </c>
      <c r="P93" s="50" t="str">
        <f t="shared" si="36"/>
        <v/>
      </c>
      <c r="Q93" s="50" t="str">
        <f t="shared" si="21"/>
        <v/>
      </c>
      <c r="R93" s="50" t="str">
        <f t="shared" si="49"/>
        <v/>
      </c>
      <c r="S93" s="50" t="str">
        <f t="shared" si="37"/>
        <v/>
      </c>
      <c r="T93" s="50">
        <f t="shared" si="42"/>
        <v>55</v>
      </c>
      <c r="U93" s="50">
        <f t="shared" si="43"/>
        <v>52</v>
      </c>
      <c r="V93" s="50" t="str">
        <f t="shared" si="44"/>
        <v/>
      </c>
      <c r="W93" s="50" t="str">
        <f t="shared" si="38"/>
        <v/>
      </c>
      <c r="X93" s="50" t="str">
        <f t="shared" si="50"/>
        <v/>
      </c>
      <c r="Y93" s="49" t="str">
        <f t="shared" si="45"/>
        <v/>
      </c>
      <c r="Z93" s="49" t="str">
        <f t="shared" si="39"/>
        <v/>
      </c>
      <c r="AA93" s="49" t="str">
        <f t="shared" si="46"/>
        <v/>
      </c>
      <c r="AB93" s="49" t="str">
        <f t="shared" si="47"/>
        <v/>
      </c>
      <c r="AC93" s="49" t="str">
        <f t="shared" si="35"/>
        <v/>
      </c>
      <c r="AD93" s="49" t="str">
        <f t="shared" si="51"/>
        <v/>
      </c>
      <c r="AE93" s="49" t="str">
        <f t="shared" si="40"/>
        <v/>
      </c>
      <c r="AF93" s="49" t="str">
        <f t="shared" si="41"/>
        <v/>
      </c>
      <c r="AG93" s="49" t="str">
        <f t="shared" si="52"/>
        <v/>
      </c>
      <c r="AH93" s="49"/>
      <c r="AI93" s="50"/>
      <c r="AJ93" s="50"/>
      <c r="AK93" s="50"/>
      <c r="AL93" s="50"/>
    </row>
    <row r="94" spans="1:38" x14ac:dyDescent="0.25">
      <c r="A94" s="49">
        <f t="shared" si="48"/>
        <v>12</v>
      </c>
      <c r="B94" s="49">
        <f t="shared" si="33"/>
        <v>60595</v>
      </c>
      <c r="C94" s="50" t="str">
        <f t="shared" si="34"/>
        <v>2017210</v>
      </c>
      <c r="D94" s="50">
        <v>2017</v>
      </c>
      <c r="E94" s="50">
        <v>2</v>
      </c>
      <c r="F94" s="50">
        <v>10</v>
      </c>
      <c r="G94" s="50">
        <v>16</v>
      </c>
      <c r="H94" s="50">
        <v>49</v>
      </c>
      <c r="I94" s="50">
        <v>55</v>
      </c>
      <c r="J94" s="50">
        <v>248</v>
      </c>
      <c r="K94" s="50" t="s">
        <v>26</v>
      </c>
      <c r="L94" s="50">
        <v>1</v>
      </c>
      <c r="M94" s="50" t="s">
        <v>21</v>
      </c>
      <c r="N94" s="50" t="s">
        <v>27</v>
      </c>
      <c r="O94" s="50">
        <v>15</v>
      </c>
      <c r="P94" s="50" t="str">
        <f t="shared" si="36"/>
        <v/>
      </c>
      <c r="Q94" s="50" t="str">
        <f t="shared" si="21"/>
        <v/>
      </c>
      <c r="R94" s="50" t="str">
        <f t="shared" si="49"/>
        <v/>
      </c>
      <c r="S94" s="50" t="str">
        <f t="shared" si="37"/>
        <v/>
      </c>
      <c r="T94" s="50">
        <f t="shared" si="42"/>
        <v>68</v>
      </c>
      <c r="U94" s="50">
        <f t="shared" si="43"/>
        <v>53</v>
      </c>
      <c r="V94" s="50" t="str">
        <f t="shared" si="44"/>
        <v/>
      </c>
      <c r="W94" s="50" t="str">
        <f t="shared" si="38"/>
        <v/>
      </c>
      <c r="X94" s="50" t="str">
        <f t="shared" si="50"/>
        <v/>
      </c>
      <c r="Y94" s="49" t="str">
        <f t="shared" si="45"/>
        <v/>
      </c>
      <c r="Z94" s="49" t="str">
        <f t="shared" si="39"/>
        <v/>
      </c>
      <c r="AA94" s="49" t="str">
        <f t="shared" si="46"/>
        <v/>
      </c>
      <c r="AB94" s="49" t="str">
        <f t="shared" si="47"/>
        <v/>
      </c>
      <c r="AC94" s="49" t="str">
        <f t="shared" si="35"/>
        <v/>
      </c>
      <c r="AD94" s="49" t="str">
        <f t="shared" si="51"/>
        <v/>
      </c>
      <c r="AE94" s="49" t="str">
        <f t="shared" si="40"/>
        <v/>
      </c>
      <c r="AF94" s="49" t="str">
        <f t="shared" si="41"/>
        <v/>
      </c>
      <c r="AG94" s="49" t="str">
        <f t="shared" si="52"/>
        <v/>
      </c>
      <c r="AH94" s="49"/>
      <c r="AI94" s="50"/>
      <c r="AJ94" s="50"/>
      <c r="AK94" s="50"/>
      <c r="AL94" s="50"/>
    </row>
    <row r="95" spans="1:38" x14ac:dyDescent="0.25">
      <c r="A95" s="49">
        <f t="shared" si="48"/>
        <v>12</v>
      </c>
      <c r="B95" s="49">
        <f t="shared" si="33"/>
        <v>60595</v>
      </c>
      <c r="C95" s="50" t="str">
        <f t="shared" si="34"/>
        <v>2017210</v>
      </c>
      <c r="D95" s="50">
        <v>2017</v>
      </c>
      <c r="E95" s="50">
        <v>2</v>
      </c>
      <c r="F95" s="50">
        <v>10</v>
      </c>
      <c r="G95" s="50">
        <v>16</v>
      </c>
      <c r="H95" s="50">
        <v>49</v>
      </c>
      <c r="I95" s="50">
        <v>55</v>
      </c>
      <c r="J95" s="50">
        <v>253</v>
      </c>
      <c r="K95" s="50" t="s">
        <v>29</v>
      </c>
      <c r="L95" s="50">
        <v>1</v>
      </c>
      <c r="M95" s="50" t="s">
        <v>21</v>
      </c>
      <c r="N95" s="50" t="s">
        <v>27</v>
      </c>
      <c r="O95" s="50">
        <v>0</v>
      </c>
      <c r="P95" s="50" t="str">
        <f t="shared" si="36"/>
        <v/>
      </c>
      <c r="Q95" s="50" t="str">
        <f t="shared" si="21"/>
        <v/>
      </c>
      <c r="R95" s="50" t="str">
        <f t="shared" si="49"/>
        <v/>
      </c>
      <c r="S95" s="50" t="str">
        <f t="shared" si="37"/>
        <v/>
      </c>
      <c r="T95" s="50" t="str">
        <f t="shared" si="42"/>
        <v/>
      </c>
      <c r="U95" s="50" t="str">
        <f t="shared" si="43"/>
        <v/>
      </c>
      <c r="V95" s="50" t="str">
        <f t="shared" si="44"/>
        <v/>
      </c>
      <c r="W95" s="50" t="str">
        <f t="shared" si="38"/>
        <v/>
      </c>
      <c r="X95" s="50" t="str">
        <f t="shared" si="50"/>
        <v/>
      </c>
      <c r="Y95" s="49" t="str">
        <f t="shared" si="45"/>
        <v/>
      </c>
      <c r="Z95" s="49" t="str">
        <f t="shared" si="39"/>
        <v/>
      </c>
      <c r="AA95" s="49" t="str">
        <f t="shared" si="46"/>
        <v/>
      </c>
      <c r="AB95" s="49" t="str">
        <f t="shared" si="47"/>
        <v/>
      </c>
      <c r="AC95" s="49" t="str">
        <f t="shared" si="35"/>
        <v/>
      </c>
      <c r="AD95" s="49" t="str">
        <f t="shared" si="51"/>
        <v/>
      </c>
      <c r="AE95" s="49" t="str">
        <f t="shared" si="40"/>
        <v/>
      </c>
      <c r="AF95" s="49" t="str">
        <f t="shared" si="41"/>
        <v/>
      </c>
      <c r="AG95" s="49" t="str">
        <f t="shared" si="52"/>
        <v/>
      </c>
      <c r="AH95" s="49"/>
      <c r="AI95" s="50"/>
      <c r="AJ95" s="50"/>
      <c r="AK95" s="50"/>
      <c r="AL95" s="50"/>
    </row>
    <row r="96" spans="1:38" x14ac:dyDescent="0.25">
      <c r="A96" s="49">
        <f t="shared" si="48"/>
        <v>12</v>
      </c>
      <c r="B96" s="49">
        <f t="shared" si="33"/>
        <v>60595</v>
      </c>
      <c r="C96" s="50" t="str">
        <f t="shared" si="34"/>
        <v>2017210</v>
      </c>
      <c r="D96" s="50">
        <v>2017</v>
      </c>
      <c r="E96" s="50">
        <v>2</v>
      </c>
      <c r="F96" s="50">
        <v>10</v>
      </c>
      <c r="G96" s="50">
        <v>16</v>
      </c>
      <c r="H96" s="50">
        <v>49</v>
      </c>
      <c r="I96" s="50">
        <v>55</v>
      </c>
      <c r="J96" s="50">
        <v>257</v>
      </c>
      <c r="K96" s="50" t="s">
        <v>29</v>
      </c>
      <c r="L96" s="50">
        <v>1</v>
      </c>
      <c r="M96" s="50" t="s">
        <v>21</v>
      </c>
      <c r="N96" s="50" t="s">
        <v>27</v>
      </c>
      <c r="O96" s="50">
        <v>0</v>
      </c>
      <c r="P96" s="50" t="str">
        <f t="shared" si="36"/>
        <v/>
      </c>
      <c r="Q96" s="50" t="str">
        <f t="shared" si="21"/>
        <v/>
      </c>
      <c r="R96" s="50" t="str">
        <f t="shared" si="49"/>
        <v/>
      </c>
      <c r="S96" s="50" t="str">
        <f t="shared" si="37"/>
        <v/>
      </c>
      <c r="T96" s="50" t="str">
        <f t="shared" si="42"/>
        <v/>
      </c>
      <c r="U96" s="50" t="str">
        <f t="shared" si="43"/>
        <v/>
      </c>
      <c r="V96" s="50" t="str">
        <f t="shared" si="44"/>
        <v/>
      </c>
      <c r="W96" s="50" t="str">
        <f t="shared" si="38"/>
        <v/>
      </c>
      <c r="X96" s="50" t="str">
        <f t="shared" si="50"/>
        <v/>
      </c>
      <c r="Y96" s="49" t="str">
        <f t="shared" si="45"/>
        <v/>
      </c>
      <c r="Z96" s="49" t="str">
        <f t="shared" si="39"/>
        <v/>
      </c>
      <c r="AA96" s="49" t="str">
        <f t="shared" si="46"/>
        <v/>
      </c>
      <c r="AB96" s="49" t="str">
        <f t="shared" si="47"/>
        <v/>
      </c>
      <c r="AC96" s="49" t="str">
        <f t="shared" si="35"/>
        <v/>
      </c>
      <c r="AD96" s="49" t="str">
        <f t="shared" si="51"/>
        <v/>
      </c>
      <c r="AE96" s="49" t="str">
        <f t="shared" si="40"/>
        <v/>
      </c>
      <c r="AF96" s="49" t="str">
        <f t="shared" si="41"/>
        <v/>
      </c>
      <c r="AG96" s="49" t="str">
        <f t="shared" si="52"/>
        <v/>
      </c>
      <c r="AH96" s="49"/>
      <c r="AI96" s="50"/>
      <c r="AJ96" s="50"/>
      <c r="AK96" s="50"/>
      <c r="AL96" s="50"/>
    </row>
    <row r="97" spans="1:38" x14ac:dyDescent="0.25">
      <c r="A97" s="49">
        <f t="shared" si="48"/>
        <v>12</v>
      </c>
      <c r="B97" s="49">
        <f t="shared" si="33"/>
        <v>60595</v>
      </c>
      <c r="C97" s="50" t="str">
        <f t="shared" si="34"/>
        <v>2017210</v>
      </c>
      <c r="D97" s="50">
        <v>2017</v>
      </c>
      <c r="E97" s="50">
        <v>2</v>
      </c>
      <c r="F97" s="50">
        <v>10</v>
      </c>
      <c r="G97" s="50">
        <v>16</v>
      </c>
      <c r="H97" s="50">
        <v>49</v>
      </c>
      <c r="I97" s="50">
        <v>55</v>
      </c>
      <c r="J97" s="50">
        <v>316</v>
      </c>
      <c r="K97" s="50" t="s">
        <v>26</v>
      </c>
      <c r="L97" s="50">
        <v>1</v>
      </c>
      <c r="M97" s="50" t="s">
        <v>21</v>
      </c>
      <c r="N97" s="50" t="s">
        <v>27</v>
      </c>
      <c r="O97" s="50">
        <v>4</v>
      </c>
      <c r="P97" s="50" t="str">
        <f t="shared" si="36"/>
        <v/>
      </c>
      <c r="Q97" s="50" t="str">
        <f t="shared" si="21"/>
        <v/>
      </c>
      <c r="R97" s="50" t="str">
        <f t="shared" si="49"/>
        <v/>
      </c>
      <c r="S97" s="50" t="str">
        <f t="shared" si="37"/>
        <v/>
      </c>
      <c r="T97" s="50">
        <f t="shared" si="42"/>
        <v>93</v>
      </c>
      <c r="U97" s="50">
        <f t="shared" si="43"/>
        <v>89</v>
      </c>
      <c r="V97" s="50" t="str">
        <f t="shared" si="44"/>
        <v/>
      </c>
      <c r="W97" s="50" t="str">
        <f t="shared" si="38"/>
        <v/>
      </c>
      <c r="X97" s="50" t="str">
        <f t="shared" si="50"/>
        <v/>
      </c>
      <c r="Y97" s="49" t="str">
        <f t="shared" si="45"/>
        <v/>
      </c>
      <c r="Z97" s="49" t="str">
        <f t="shared" si="39"/>
        <v/>
      </c>
      <c r="AA97" s="49" t="str">
        <f t="shared" si="46"/>
        <v/>
      </c>
      <c r="AB97" s="49" t="str">
        <f t="shared" si="47"/>
        <v/>
      </c>
      <c r="AC97" s="49" t="str">
        <f t="shared" si="35"/>
        <v/>
      </c>
      <c r="AD97" s="49" t="str">
        <f t="shared" si="51"/>
        <v/>
      </c>
      <c r="AE97" s="49" t="str">
        <f t="shared" si="40"/>
        <v/>
      </c>
      <c r="AF97" s="49" t="str">
        <f t="shared" si="41"/>
        <v/>
      </c>
      <c r="AG97" s="49" t="str">
        <f t="shared" si="52"/>
        <v/>
      </c>
      <c r="AH97" s="49"/>
      <c r="AI97" s="50"/>
      <c r="AJ97" s="50"/>
      <c r="AK97" s="50"/>
      <c r="AL97" s="50"/>
    </row>
    <row r="98" spans="1:38" x14ac:dyDescent="0.25">
      <c r="A98" s="49">
        <f t="shared" si="48"/>
        <v>12</v>
      </c>
      <c r="B98" s="49">
        <f t="shared" si="33"/>
        <v>60595</v>
      </c>
      <c r="C98" s="50" t="str">
        <f t="shared" si="34"/>
        <v>2017210</v>
      </c>
      <c r="D98" s="50">
        <v>2017</v>
      </c>
      <c r="E98" s="50">
        <v>2</v>
      </c>
      <c r="F98" s="50">
        <v>10</v>
      </c>
      <c r="G98" s="50">
        <v>16</v>
      </c>
      <c r="H98" s="50">
        <v>49</v>
      </c>
      <c r="I98" s="50">
        <v>55</v>
      </c>
      <c r="J98" s="50">
        <v>409</v>
      </c>
      <c r="K98" s="50" t="s">
        <v>26</v>
      </c>
      <c r="L98" s="50">
        <v>1</v>
      </c>
      <c r="M98" s="50" t="s">
        <v>21</v>
      </c>
      <c r="N98" s="50" t="s">
        <v>27</v>
      </c>
      <c r="O98" s="50">
        <v>11</v>
      </c>
      <c r="P98" s="50" t="str">
        <f t="shared" si="36"/>
        <v/>
      </c>
      <c r="Q98" s="50" t="str">
        <f t="shared" si="21"/>
        <v/>
      </c>
      <c r="R98" s="50" t="str">
        <f t="shared" si="49"/>
        <v/>
      </c>
      <c r="S98" s="50" t="str">
        <f t="shared" si="37"/>
        <v/>
      </c>
      <c r="T98" s="50">
        <f t="shared" si="42"/>
        <v>56</v>
      </c>
      <c r="U98" s="50">
        <f t="shared" si="43"/>
        <v>45</v>
      </c>
      <c r="V98" s="50" t="str">
        <f t="shared" si="44"/>
        <v/>
      </c>
      <c r="W98" s="50" t="str">
        <f t="shared" si="38"/>
        <v/>
      </c>
      <c r="X98" s="50" t="str">
        <f t="shared" si="50"/>
        <v/>
      </c>
      <c r="Y98" s="49" t="str">
        <f t="shared" si="45"/>
        <v/>
      </c>
      <c r="Z98" s="49" t="str">
        <f t="shared" si="39"/>
        <v/>
      </c>
      <c r="AA98" s="49" t="str">
        <f t="shared" si="46"/>
        <v/>
      </c>
      <c r="AB98" s="49" t="str">
        <f t="shared" si="47"/>
        <v/>
      </c>
      <c r="AC98" s="49" t="str">
        <f t="shared" si="35"/>
        <v/>
      </c>
      <c r="AD98" s="49" t="str">
        <f t="shared" si="51"/>
        <v/>
      </c>
      <c r="AE98" s="49" t="str">
        <f t="shared" si="40"/>
        <v/>
      </c>
      <c r="AF98" s="49" t="str">
        <f t="shared" si="41"/>
        <v/>
      </c>
      <c r="AG98" s="49" t="str">
        <f t="shared" si="52"/>
        <v/>
      </c>
      <c r="AH98" s="49"/>
      <c r="AI98" s="50"/>
      <c r="AJ98" s="50"/>
      <c r="AK98" s="50"/>
      <c r="AL98" s="50"/>
    </row>
    <row r="99" spans="1:38" x14ac:dyDescent="0.25">
      <c r="A99" s="49">
        <f t="shared" si="48"/>
        <v>12</v>
      </c>
      <c r="B99" s="49">
        <f t="shared" si="33"/>
        <v>60595</v>
      </c>
      <c r="C99" s="50" t="str">
        <f t="shared" si="34"/>
        <v>2017210</v>
      </c>
      <c r="D99" s="50">
        <v>2017</v>
      </c>
      <c r="E99" s="50">
        <v>2</v>
      </c>
      <c r="F99" s="50">
        <v>10</v>
      </c>
      <c r="G99" s="50">
        <v>16</v>
      </c>
      <c r="H99" s="50">
        <v>49</v>
      </c>
      <c r="I99" s="50">
        <v>55</v>
      </c>
      <c r="J99" s="50">
        <v>465</v>
      </c>
      <c r="K99" s="50" t="s">
        <v>26</v>
      </c>
      <c r="L99" s="50">
        <v>1</v>
      </c>
      <c r="M99" s="50" t="s">
        <v>21</v>
      </c>
      <c r="N99" s="50" t="s">
        <v>27</v>
      </c>
      <c r="O99" s="50">
        <v>2</v>
      </c>
      <c r="P99" s="50" t="str">
        <f t="shared" si="36"/>
        <v/>
      </c>
      <c r="Q99" s="50" t="str">
        <f t="shared" si="21"/>
        <v/>
      </c>
      <c r="R99" s="50" t="str">
        <f t="shared" si="49"/>
        <v/>
      </c>
      <c r="S99" s="50" t="str">
        <f t="shared" si="37"/>
        <v/>
      </c>
      <c r="T99" s="50">
        <f t="shared" si="42"/>
        <v>22</v>
      </c>
      <c r="U99" s="50">
        <f t="shared" si="43"/>
        <v>20</v>
      </c>
      <c r="V99" s="50" t="str">
        <f t="shared" si="44"/>
        <v/>
      </c>
      <c r="W99" s="50" t="str">
        <f t="shared" si="38"/>
        <v/>
      </c>
      <c r="X99" s="50" t="str">
        <f t="shared" si="50"/>
        <v/>
      </c>
      <c r="Y99" s="49" t="str">
        <f t="shared" si="45"/>
        <v/>
      </c>
      <c r="Z99" s="49" t="str">
        <f t="shared" si="39"/>
        <v/>
      </c>
      <c r="AA99" s="49" t="str">
        <f t="shared" si="46"/>
        <v/>
      </c>
      <c r="AB99" s="49" t="str">
        <f t="shared" si="47"/>
        <v/>
      </c>
      <c r="AC99" s="49" t="str">
        <f t="shared" si="35"/>
        <v/>
      </c>
      <c r="AD99" s="49" t="str">
        <f t="shared" si="51"/>
        <v/>
      </c>
      <c r="AE99" s="49" t="str">
        <f t="shared" si="40"/>
        <v/>
      </c>
      <c r="AF99" s="49" t="str">
        <f t="shared" si="41"/>
        <v/>
      </c>
      <c r="AG99" s="49" t="str">
        <f t="shared" si="52"/>
        <v/>
      </c>
      <c r="AH99" s="49"/>
      <c r="AI99" s="50"/>
      <c r="AJ99" s="50"/>
      <c r="AK99" s="50"/>
      <c r="AL99" s="50"/>
    </row>
    <row r="100" spans="1:38" x14ac:dyDescent="0.25">
      <c r="A100" s="49">
        <f t="shared" si="48"/>
        <v>12</v>
      </c>
      <c r="B100" s="49">
        <f t="shared" si="33"/>
        <v>60595</v>
      </c>
      <c r="C100" s="50" t="str">
        <f t="shared" si="34"/>
        <v>2017210</v>
      </c>
      <c r="D100" s="50">
        <v>2017</v>
      </c>
      <c r="E100" s="50">
        <v>2</v>
      </c>
      <c r="F100" s="50">
        <v>10</v>
      </c>
      <c r="G100" s="50">
        <v>16</v>
      </c>
      <c r="H100" s="50">
        <v>49</v>
      </c>
      <c r="I100" s="50">
        <v>55</v>
      </c>
      <c r="J100" s="50">
        <v>487</v>
      </c>
      <c r="K100" s="50" t="s">
        <v>26</v>
      </c>
      <c r="L100" s="50">
        <v>1</v>
      </c>
      <c r="M100" s="50" t="s">
        <v>21</v>
      </c>
      <c r="N100" s="50" t="s">
        <v>27</v>
      </c>
      <c r="O100" s="50">
        <v>1</v>
      </c>
      <c r="P100" s="50" t="str">
        <f t="shared" si="36"/>
        <v/>
      </c>
      <c r="Q100" s="50" t="str">
        <f t="shared" si="21"/>
        <v/>
      </c>
      <c r="R100" s="50" t="str">
        <f t="shared" si="49"/>
        <v/>
      </c>
      <c r="S100" s="50" t="str">
        <f t="shared" si="37"/>
        <v/>
      </c>
      <c r="T100" s="50">
        <f t="shared" si="42"/>
        <v>30</v>
      </c>
      <c r="U100" s="50">
        <f t="shared" si="43"/>
        <v>29</v>
      </c>
      <c r="V100" s="50" t="str">
        <f t="shared" si="44"/>
        <v/>
      </c>
      <c r="W100" s="50" t="str">
        <f t="shared" si="38"/>
        <v/>
      </c>
      <c r="X100" s="50" t="str">
        <f t="shared" si="50"/>
        <v/>
      </c>
      <c r="Y100" s="49" t="str">
        <f t="shared" si="45"/>
        <v/>
      </c>
      <c r="Z100" s="49" t="str">
        <f t="shared" si="39"/>
        <v/>
      </c>
      <c r="AA100" s="49" t="str">
        <f t="shared" si="46"/>
        <v/>
      </c>
      <c r="AB100" s="49" t="str">
        <f t="shared" si="47"/>
        <v/>
      </c>
      <c r="AC100" s="49" t="str">
        <f t="shared" si="35"/>
        <v/>
      </c>
      <c r="AD100" s="49" t="str">
        <f t="shared" si="51"/>
        <v/>
      </c>
      <c r="AE100" s="49" t="str">
        <f t="shared" si="40"/>
        <v/>
      </c>
      <c r="AF100" s="49" t="str">
        <f t="shared" si="41"/>
        <v/>
      </c>
      <c r="AG100" s="49" t="str">
        <f t="shared" si="52"/>
        <v/>
      </c>
      <c r="AH100" s="49"/>
      <c r="AI100" s="50"/>
      <c r="AJ100" s="50"/>
      <c r="AK100" s="50"/>
      <c r="AL100" s="50"/>
    </row>
    <row r="101" spans="1:38" x14ac:dyDescent="0.25">
      <c r="A101" s="49">
        <f t="shared" si="48"/>
        <v>12</v>
      </c>
      <c r="B101" s="49">
        <f t="shared" si="33"/>
        <v>60595</v>
      </c>
      <c r="C101" s="50" t="str">
        <f t="shared" si="34"/>
        <v>2017210</v>
      </c>
      <c r="D101" s="50">
        <v>2017</v>
      </c>
      <c r="E101" s="50">
        <v>2</v>
      </c>
      <c r="F101" s="50">
        <v>10</v>
      </c>
      <c r="G101" s="50">
        <v>16</v>
      </c>
      <c r="H101" s="50">
        <v>49</v>
      </c>
      <c r="I101" s="50">
        <v>55</v>
      </c>
      <c r="J101" s="50">
        <v>517</v>
      </c>
      <c r="K101" s="50" t="s">
        <v>26</v>
      </c>
      <c r="L101" s="50">
        <v>1</v>
      </c>
      <c r="M101" s="50" t="s">
        <v>21</v>
      </c>
      <c r="N101" s="50" t="s">
        <v>27</v>
      </c>
      <c r="O101" s="50">
        <v>2</v>
      </c>
      <c r="P101" s="50" t="str">
        <f t="shared" si="36"/>
        <v/>
      </c>
      <c r="Q101" s="50">
        <f t="shared" si="21"/>
        <v>60595.519</v>
      </c>
      <c r="R101" s="50" t="str">
        <f t="shared" si="49"/>
        <v/>
      </c>
      <c r="S101" s="50" t="str">
        <f t="shared" si="37"/>
        <v/>
      </c>
      <c r="T101" s="50" t="str">
        <f t="shared" si="42"/>
        <v/>
      </c>
      <c r="U101" s="50" t="str">
        <f t="shared" si="43"/>
        <v/>
      </c>
      <c r="V101" s="50" t="str">
        <f t="shared" si="44"/>
        <v/>
      </c>
      <c r="W101" s="50" t="str">
        <f t="shared" si="38"/>
        <v/>
      </c>
      <c r="X101" s="50" t="str">
        <f t="shared" si="50"/>
        <v/>
      </c>
      <c r="Y101" s="49" t="str">
        <f t="shared" si="45"/>
        <v/>
      </c>
      <c r="Z101" s="49" t="str">
        <f t="shared" si="39"/>
        <v/>
      </c>
      <c r="AA101" s="49" t="str">
        <f t="shared" si="46"/>
        <v/>
      </c>
      <c r="AB101" s="49" t="str">
        <f t="shared" si="47"/>
        <v/>
      </c>
      <c r="AC101" s="49" t="str">
        <f t="shared" si="35"/>
        <v/>
      </c>
      <c r="AD101" s="49" t="str">
        <f t="shared" si="51"/>
        <v/>
      </c>
      <c r="AE101" s="49" t="str">
        <f t="shared" si="40"/>
        <v/>
      </c>
      <c r="AF101" s="49" t="str">
        <f t="shared" si="41"/>
        <v/>
      </c>
      <c r="AG101" s="49" t="str">
        <f t="shared" si="52"/>
        <v/>
      </c>
      <c r="AH101" s="49"/>
      <c r="AI101" s="50"/>
      <c r="AJ101" s="50"/>
      <c r="AK101" s="50"/>
      <c r="AL101" s="50"/>
    </row>
    <row r="102" spans="1:38" s="132" customFormat="1" ht="15" x14ac:dyDescent="0.25">
      <c r="A102" s="130">
        <f t="shared" si="48"/>
        <v>13</v>
      </c>
      <c r="B102" s="130">
        <f t="shared" si="33"/>
        <v>60721</v>
      </c>
      <c r="C102" s="131" t="str">
        <f t="shared" si="34"/>
        <v>2017210</v>
      </c>
      <c r="D102" s="131">
        <v>2017</v>
      </c>
      <c r="E102" s="131">
        <v>2</v>
      </c>
      <c r="F102" s="131">
        <v>10</v>
      </c>
      <c r="G102" s="131">
        <v>16</v>
      </c>
      <c r="H102" s="131">
        <v>52</v>
      </c>
      <c r="I102" s="131">
        <v>1</v>
      </c>
      <c r="J102" s="131">
        <v>443</v>
      </c>
      <c r="K102" s="131" t="s">
        <v>26</v>
      </c>
      <c r="L102" s="131">
        <v>1</v>
      </c>
      <c r="M102" s="131" t="s">
        <v>21</v>
      </c>
      <c r="N102" s="131" t="s">
        <v>27</v>
      </c>
      <c r="O102" s="131">
        <v>6</v>
      </c>
      <c r="P102" s="131">
        <f t="shared" si="36"/>
        <v>60721.442999999999</v>
      </c>
      <c r="Q102" s="131" t="str">
        <f t="shared" si="21"/>
        <v/>
      </c>
      <c r="R102" s="131">
        <f t="shared" si="49"/>
        <v>60722.364999999998</v>
      </c>
      <c r="S102" s="131">
        <f t="shared" si="37"/>
        <v>921.99999999866122</v>
      </c>
      <c r="T102" s="131">
        <f t="shared" si="42"/>
        <v>423</v>
      </c>
      <c r="U102" s="131" t="str">
        <f t="shared" si="43"/>
        <v/>
      </c>
      <c r="V102" s="131" t="str">
        <f t="shared" si="44"/>
        <v/>
      </c>
      <c r="W102" s="131">
        <f t="shared" si="38"/>
        <v>60721</v>
      </c>
      <c r="X102" s="131">
        <f t="shared" si="50"/>
        <v>8</v>
      </c>
      <c r="Y102" s="130">
        <f t="shared" si="45"/>
        <v>0</v>
      </c>
      <c r="Z102" s="130">
        <f t="shared" si="39"/>
        <v>0</v>
      </c>
      <c r="AA102" s="130">
        <f t="shared" si="46"/>
        <v>0</v>
      </c>
      <c r="AB102" s="130">
        <f t="shared" si="47"/>
        <v>8</v>
      </c>
      <c r="AC102" s="130" t="str">
        <f t="shared" si="35"/>
        <v/>
      </c>
      <c r="AD102" s="130">
        <f t="shared" si="51"/>
        <v>0</v>
      </c>
      <c r="AE102" s="130" t="str">
        <f t="shared" si="40"/>
        <v/>
      </c>
      <c r="AF102" s="130" t="str">
        <f t="shared" si="41"/>
        <v/>
      </c>
      <c r="AG102" s="130">
        <f t="shared" si="52"/>
        <v>0</v>
      </c>
      <c r="AH102" s="130"/>
      <c r="AI102" s="131"/>
      <c r="AJ102" s="131"/>
      <c r="AK102" s="131"/>
      <c r="AL102" s="131"/>
    </row>
    <row r="103" spans="1:38" x14ac:dyDescent="0.25">
      <c r="A103" s="49">
        <f t="shared" si="48"/>
        <v>13</v>
      </c>
      <c r="B103" s="49">
        <f t="shared" si="33"/>
        <v>60721</v>
      </c>
      <c r="C103" s="50" t="str">
        <f t="shared" si="34"/>
        <v>2017210</v>
      </c>
      <c r="D103" s="50">
        <v>2017</v>
      </c>
      <c r="E103" s="50">
        <v>2</v>
      </c>
      <c r="F103" s="50">
        <v>10</v>
      </c>
      <c r="G103" s="50">
        <v>16</v>
      </c>
      <c r="H103" s="50">
        <v>52</v>
      </c>
      <c r="I103" s="50">
        <v>1</v>
      </c>
      <c r="J103" s="50">
        <v>866</v>
      </c>
      <c r="K103" s="50" t="s">
        <v>26</v>
      </c>
      <c r="L103" s="50">
        <v>2</v>
      </c>
      <c r="M103" s="50" t="s">
        <v>21</v>
      </c>
      <c r="N103" s="50" t="s">
        <v>27</v>
      </c>
      <c r="O103" s="50">
        <v>21</v>
      </c>
      <c r="P103" s="50" t="str">
        <f t="shared" si="36"/>
        <v/>
      </c>
      <c r="Q103" s="50" t="str">
        <f t="shared" si="21"/>
        <v/>
      </c>
      <c r="R103" s="50" t="str">
        <f t="shared" si="49"/>
        <v/>
      </c>
      <c r="S103" s="50" t="str">
        <f t="shared" si="37"/>
        <v/>
      </c>
      <c r="T103" s="50">
        <f t="shared" si="42"/>
        <v>125</v>
      </c>
      <c r="U103" s="50">
        <f t="shared" si="43"/>
        <v>104</v>
      </c>
      <c r="V103" s="50" t="str">
        <f t="shared" si="44"/>
        <v/>
      </c>
      <c r="W103" s="50" t="str">
        <f t="shared" si="38"/>
        <v/>
      </c>
      <c r="X103" s="50" t="str">
        <f t="shared" si="50"/>
        <v/>
      </c>
      <c r="Y103" s="49" t="str">
        <f t="shared" si="45"/>
        <v/>
      </c>
      <c r="Z103" s="49" t="str">
        <f t="shared" si="39"/>
        <v/>
      </c>
      <c r="AA103" s="49" t="str">
        <f t="shared" si="46"/>
        <v/>
      </c>
      <c r="AB103" s="49" t="str">
        <f t="shared" si="47"/>
        <v/>
      </c>
      <c r="AC103" s="49" t="str">
        <f t="shared" si="35"/>
        <v/>
      </c>
      <c r="AD103" s="49" t="str">
        <f t="shared" si="51"/>
        <v/>
      </c>
      <c r="AE103" s="49" t="str">
        <f t="shared" si="40"/>
        <v/>
      </c>
      <c r="AF103" s="49" t="str">
        <f t="shared" si="41"/>
        <v/>
      </c>
      <c r="AG103" s="49" t="str">
        <f t="shared" si="52"/>
        <v/>
      </c>
      <c r="AH103" s="49"/>
      <c r="AI103" s="50"/>
      <c r="AJ103" s="50" t="s">
        <v>32</v>
      </c>
      <c r="AK103" s="50"/>
      <c r="AL103" s="50"/>
    </row>
    <row r="104" spans="1:38" x14ac:dyDescent="0.25">
      <c r="A104" s="49">
        <f t="shared" si="48"/>
        <v>13</v>
      </c>
      <c r="B104" s="49">
        <f t="shared" si="33"/>
        <v>60721</v>
      </c>
      <c r="C104" s="50" t="str">
        <f t="shared" si="34"/>
        <v>2017210</v>
      </c>
      <c r="D104" s="50">
        <v>2017</v>
      </c>
      <c r="E104" s="50">
        <v>2</v>
      </c>
      <c r="F104" s="50">
        <v>10</v>
      </c>
      <c r="G104" s="50">
        <v>16</v>
      </c>
      <c r="H104" s="50">
        <v>52</v>
      </c>
      <c r="I104" s="50">
        <v>1</v>
      </c>
      <c r="J104" s="50">
        <v>873</v>
      </c>
      <c r="K104" s="50" t="s">
        <v>29</v>
      </c>
      <c r="L104" s="50">
        <v>2</v>
      </c>
      <c r="M104" s="50" t="s">
        <v>21</v>
      </c>
      <c r="N104" s="50" t="s">
        <v>27</v>
      </c>
      <c r="O104" s="50">
        <v>0</v>
      </c>
      <c r="P104" s="50" t="str">
        <f t="shared" si="36"/>
        <v/>
      </c>
      <c r="Q104" s="50" t="str">
        <f t="shared" si="21"/>
        <v/>
      </c>
      <c r="R104" s="50" t="str">
        <f t="shared" si="49"/>
        <v/>
      </c>
      <c r="S104" s="50" t="str">
        <f t="shared" si="37"/>
        <v/>
      </c>
      <c r="T104" s="50" t="str">
        <f>IF(A104=A105,IF(K104="Stroke",IF(K105="Stroke",IF((J105-J104)&lt;0,1000+J105-J104,J105-J104),IF(A106=A104,IF(K106="stroke",IF((J106-J104)&lt;0,1000+J106-J104,J106-J104),IF(A107=A104,IF(K107="stroke",IF((J107-J104)&lt;0,1000+J107-J104,J107-J104),IF(A108=A104,IF(K108="stroke",IF((J108-J104)&lt;0,1000+J108-J104,J108-J104),IF(A109=A104,IF(K109="stroke",IF((J109-J104)&lt;0,1000+J109-J104,J109-J104),IF(A110=A104,IF(K110="Stroke",IF((J110-J104)&lt;0,1000+J110-J104,J110-J104),IF(A111=A104,IF(K111="stroke",IF((J111-J104)&lt;0,1000+J111-J104,J106-J104),IF(A112=A104,IF(K112="stroke",IF((J112-J104)&lt;0,1000+J112-J104,J112-J104),IF(A113=A104,IF(K113="stroke",IF((J113-J104)&lt;0,1000+J113-J104,J113-J104),IF(A115=A104,IF(K115="stroke",IF((J115-J104)&lt;0,1000+J115-J104,J115-J104),""),"")),"")),"")),"")),"")),"")),"")),"")),"")),""),"")</f>
        <v/>
      </c>
      <c r="U104" s="50" t="str">
        <f t="shared" si="43"/>
        <v/>
      </c>
      <c r="V104" s="50" t="str">
        <f t="shared" si="44"/>
        <v/>
      </c>
      <c r="W104" s="50" t="str">
        <f t="shared" si="38"/>
        <v/>
      </c>
      <c r="X104" s="50" t="str">
        <f t="shared" si="50"/>
        <v/>
      </c>
      <c r="Y104" s="49" t="str">
        <f t="shared" si="45"/>
        <v/>
      </c>
      <c r="Z104" s="49" t="str">
        <f t="shared" si="39"/>
        <v/>
      </c>
      <c r="AA104" s="49" t="str">
        <f t="shared" si="46"/>
        <v/>
      </c>
      <c r="AB104" s="49" t="str">
        <f t="shared" si="47"/>
        <v/>
      </c>
      <c r="AC104" s="49" t="str">
        <f t="shared" si="35"/>
        <v/>
      </c>
      <c r="AD104" s="49" t="str">
        <f t="shared" si="51"/>
        <v/>
      </c>
      <c r="AE104" s="49" t="str">
        <f t="shared" si="40"/>
        <v/>
      </c>
      <c r="AF104" s="49" t="str">
        <f t="shared" si="41"/>
        <v/>
      </c>
      <c r="AG104" s="49" t="str">
        <f t="shared" si="52"/>
        <v/>
      </c>
      <c r="AH104" s="49"/>
      <c r="AI104" s="50"/>
      <c r="AJ104" s="50"/>
      <c r="AK104" s="50"/>
      <c r="AL104" s="50"/>
    </row>
    <row r="105" spans="1:38" x14ac:dyDescent="0.25">
      <c r="A105" s="49">
        <f t="shared" si="48"/>
        <v>13</v>
      </c>
      <c r="B105" s="49">
        <f t="shared" si="33"/>
        <v>60721</v>
      </c>
      <c r="C105" s="50" t="str">
        <f t="shared" si="34"/>
        <v>2017210</v>
      </c>
      <c r="D105" s="50">
        <v>2017</v>
      </c>
      <c r="E105" s="50">
        <v>2</v>
      </c>
      <c r="F105" s="50">
        <v>10</v>
      </c>
      <c r="G105" s="50">
        <v>16</v>
      </c>
      <c r="H105" s="50">
        <v>52</v>
      </c>
      <c r="I105" s="50">
        <v>1</v>
      </c>
      <c r="J105" s="50">
        <v>991</v>
      </c>
      <c r="K105" s="50" t="s">
        <v>26</v>
      </c>
      <c r="L105" s="50">
        <v>2</v>
      </c>
      <c r="M105" s="50" t="s">
        <v>21</v>
      </c>
      <c r="N105" s="50" t="s">
        <v>27</v>
      </c>
      <c r="O105" s="50">
        <v>7</v>
      </c>
      <c r="P105" s="50" t="str">
        <f t="shared" si="36"/>
        <v/>
      </c>
      <c r="Q105" s="50" t="str">
        <f t="shared" si="21"/>
        <v/>
      </c>
      <c r="R105" s="50" t="str">
        <f t="shared" si="49"/>
        <v/>
      </c>
      <c r="S105" s="50" t="str">
        <f t="shared" si="37"/>
        <v/>
      </c>
      <c r="T105" s="50">
        <f>IF(A105=A106,IF(K105="Stroke",IF(K106="Stroke",IF((J106-J105)&lt;0,1000+J106-J105,J106-J105),IF(A107=A105,IF(K107="stroke",IF((J107-J105)&lt;0,1000+J107-J105,J107-J105),IF(A108=A105,IF(K108="stroke",IF((J108-J105)&lt;0,1000+J108-J105,J108-J105),IF(A109=A105,IF(K109="stroke",IF((J109-J105)&lt;0,1000+J109-J105,J109-J105),IF(A110=A105,IF(K110="stroke",IF((J110-J105)&lt;0,1000+J110-J105,J110-J105),IF(A111=A105,IF(K111="Stroke",IF((J111-J105)&lt;0,1000+J111-J105,J111-J105),IF(A112=A105,IF(K112="stroke",IF((J112-J105)&lt;0,1000+J112-J105,J107-J105),IF(A113=A105,IF(K113="stroke",IF((J113-J105)&lt;0,1000+J113-J105,J113-J105),IF(A115=A105,IF(K115="stroke",IF((J115-J105)&lt;0,1000+J115-J105,J115-J105),IF(A116=A105,IF(K116="stroke",IF((J116-J105)&lt;0,1000+J116-J105,J116-J105),""),"")),"")),"")),"")),"")),"")),"")),"")),"")),""),"")</f>
        <v>44</v>
      </c>
      <c r="U105" s="50">
        <f t="shared" si="43"/>
        <v>37</v>
      </c>
      <c r="V105" s="50" t="str">
        <f t="shared" si="44"/>
        <v/>
      </c>
      <c r="W105" s="50" t="str">
        <f t="shared" si="38"/>
        <v/>
      </c>
      <c r="X105" s="50" t="str">
        <f t="shared" si="50"/>
        <v/>
      </c>
      <c r="Y105" s="49" t="str">
        <f t="shared" si="45"/>
        <v/>
      </c>
      <c r="Z105" s="49" t="str">
        <f t="shared" si="39"/>
        <v/>
      </c>
      <c r="AA105" s="49" t="str">
        <f t="shared" si="46"/>
        <v/>
      </c>
      <c r="AB105" s="49" t="str">
        <f t="shared" si="47"/>
        <v/>
      </c>
      <c r="AC105" s="49" t="str">
        <f t="shared" si="35"/>
        <v/>
      </c>
      <c r="AD105" s="49" t="str">
        <f t="shared" si="51"/>
        <v/>
      </c>
      <c r="AE105" s="49" t="str">
        <f t="shared" si="40"/>
        <v/>
      </c>
      <c r="AF105" s="49" t="str">
        <f t="shared" si="41"/>
        <v/>
      </c>
      <c r="AG105" s="49" t="str">
        <f t="shared" si="52"/>
        <v/>
      </c>
      <c r="AH105" s="49"/>
      <c r="AI105" s="50"/>
      <c r="AJ105" s="50"/>
      <c r="AK105" s="50"/>
      <c r="AL105" s="50"/>
    </row>
    <row r="106" spans="1:38" x14ac:dyDescent="0.25">
      <c r="A106" s="49">
        <f t="shared" si="48"/>
        <v>13</v>
      </c>
      <c r="B106" s="49">
        <f t="shared" si="33"/>
        <v>60722</v>
      </c>
      <c r="C106" s="50" t="str">
        <f t="shared" si="34"/>
        <v>2017210</v>
      </c>
      <c r="D106" s="50">
        <v>2017</v>
      </c>
      <c r="E106" s="50">
        <v>2</v>
      </c>
      <c r="F106" s="50">
        <v>10</v>
      </c>
      <c r="G106" s="50">
        <v>16</v>
      </c>
      <c r="H106" s="50">
        <v>52</v>
      </c>
      <c r="I106" s="50">
        <v>2</v>
      </c>
      <c r="J106" s="50">
        <v>35</v>
      </c>
      <c r="K106" s="50" t="s">
        <v>26</v>
      </c>
      <c r="L106" s="50">
        <v>2</v>
      </c>
      <c r="M106" s="50" t="s">
        <v>21</v>
      </c>
      <c r="N106" s="50" t="s">
        <v>27</v>
      </c>
      <c r="O106" s="50">
        <v>1</v>
      </c>
      <c r="P106" s="50" t="str">
        <f t="shared" si="36"/>
        <v/>
      </c>
      <c r="Q106" s="50" t="str">
        <f t="shared" si="21"/>
        <v/>
      </c>
      <c r="R106" s="50" t="str">
        <f t="shared" si="49"/>
        <v/>
      </c>
      <c r="S106" s="50" t="str">
        <f t="shared" si="37"/>
        <v/>
      </c>
      <c r="T106" s="50">
        <f>IF(A106=A107,IF(K106="Stroke",IF(K107="Stroke",IF((J107-J106)&lt;0,1000+J107-J106,J107-J106),IF(A108=A106,IF(K108="stroke",IF((J108-J106)&lt;0,1000+J108-J106,J108-J106),IF(A109=A106,IF(K109="stroke",IF((J109-J106)&lt;0,1000+J109-J106,J109-J106),IF(A110=A106,IF(K110="stroke",IF((J110-J106)&lt;0,1000+J110-J106,J110-J106),IF(A111=A106,IF(K111="stroke",IF((J111-J106)&lt;0,1000+J111-J106,J111-J106),IF(A112=A106,IF(K112="Stroke",IF((J112-J106)&lt;0,1000+J112-J106,J112-J106),IF(A113=A106,IF(K113="stroke",IF((J113-J106)&lt;0,1000+J113-J106,J108-J106),IF(A115=A106,IF(K115="stroke",IF((J115-J106)&lt;0,1000+J115-J106,J115-J106),IF(A116=A106,IF(K116="stroke",IF((J116-J106)&lt;0,1000+J116-J106,J116-J106),IF(A117=A106,IF(K117="stroke",IF((J117-J106)&lt;0,1000+J117-J106,J117-J106),""),"")),"")),"")),"")),"")),"")),"")),"")),"")),""),"")</f>
        <v>43</v>
      </c>
      <c r="U106" s="50">
        <f t="shared" si="43"/>
        <v>42</v>
      </c>
      <c r="V106" s="50" t="str">
        <f t="shared" si="44"/>
        <v/>
      </c>
      <c r="W106" s="50" t="str">
        <f t="shared" si="38"/>
        <v/>
      </c>
      <c r="X106" s="50" t="str">
        <f t="shared" si="50"/>
        <v/>
      </c>
      <c r="Y106" s="49" t="str">
        <f t="shared" si="45"/>
        <v/>
      </c>
      <c r="Z106" s="49" t="str">
        <f t="shared" si="39"/>
        <v/>
      </c>
      <c r="AA106" s="49" t="str">
        <f t="shared" si="46"/>
        <v/>
      </c>
      <c r="AB106" s="49" t="str">
        <f t="shared" si="47"/>
        <v/>
      </c>
      <c r="AC106" s="49" t="str">
        <f t="shared" si="35"/>
        <v/>
      </c>
      <c r="AD106" s="49" t="str">
        <f t="shared" si="51"/>
        <v/>
      </c>
      <c r="AE106" s="49" t="str">
        <f t="shared" si="40"/>
        <v/>
      </c>
      <c r="AF106" s="49" t="str">
        <f t="shared" si="41"/>
        <v/>
      </c>
      <c r="AG106" s="49" t="str">
        <f t="shared" si="52"/>
        <v/>
      </c>
      <c r="AH106" s="49"/>
      <c r="AI106" s="50"/>
      <c r="AJ106" s="50"/>
      <c r="AK106" s="50"/>
      <c r="AL106" s="50"/>
    </row>
    <row r="107" spans="1:38" x14ac:dyDescent="0.25">
      <c r="A107" s="49">
        <f t="shared" si="48"/>
        <v>13</v>
      </c>
      <c r="B107" s="49">
        <f t="shared" si="33"/>
        <v>60722</v>
      </c>
      <c r="C107" s="50" t="str">
        <f t="shared" si="34"/>
        <v>2017210</v>
      </c>
      <c r="D107" s="50">
        <v>2017</v>
      </c>
      <c r="E107" s="50">
        <v>2</v>
      </c>
      <c r="F107" s="50">
        <v>10</v>
      </c>
      <c r="G107" s="50">
        <v>16</v>
      </c>
      <c r="H107" s="50">
        <v>52</v>
      </c>
      <c r="I107" s="50">
        <v>2</v>
      </c>
      <c r="J107" s="50">
        <v>78</v>
      </c>
      <c r="K107" s="50" t="s">
        <v>26</v>
      </c>
      <c r="L107" s="50">
        <v>2</v>
      </c>
      <c r="M107" s="50" t="s">
        <v>21</v>
      </c>
      <c r="N107" s="50" t="s">
        <v>27</v>
      </c>
      <c r="O107" s="50">
        <v>24</v>
      </c>
      <c r="P107" s="50" t="str">
        <f t="shared" si="36"/>
        <v/>
      </c>
      <c r="Q107" s="50" t="str">
        <f t="shared" si="21"/>
        <v/>
      </c>
      <c r="R107" s="50" t="str">
        <f t="shared" si="49"/>
        <v/>
      </c>
      <c r="S107" s="50" t="str">
        <f t="shared" si="37"/>
        <v/>
      </c>
      <c r="T107" s="50">
        <f>IF(A107=A108,IF(K107="Stroke",IF(K108="Stroke",IF((J108-J107)&lt;0,1000+J108-J107,J108-J107),IF(A109=A107,IF(K109="stroke",IF((J109-J107)&lt;0,1000+J109-J107,J109-J107),IF(A110=A107,IF(K110="stroke",IF((J110-J107)&lt;0,1000+J110-J107,J110-J107),IF(A111=A107,IF(K111="stroke",IF((J111-J107)&lt;0,1000+J111-J107,J111-J107),IF(A112=A107,IF(K112="stroke",IF((J112-J107)&lt;0,1000+J112-J107,J112-J107),IF(A113=A107,IF(K113="Stroke",IF((J113-J107)&lt;0,1000+J113-J107,J113-J107),IF(A115=A107,IF(K115="stroke",IF((J115-J107)&lt;0,1000+J115-J107,J109-J107),IF(A116=A107,IF(K116="stroke",IF((J116-J107)&lt;0,1000+J116-J107,J116-J107),IF(A117=A107,IF(K117="stroke",IF((J117-J107)&lt;0,1000+J117-J107,J117-J107),IF(A118=A107,IF(K118="stroke",IF((J118-J107)&lt;0,1000+J118-J107,J118-J107),""),"")),"")),"")),"")),"")),"")),"")),"")),"")),""),"")</f>
        <v>97</v>
      </c>
      <c r="U107" s="50">
        <f t="shared" si="43"/>
        <v>73</v>
      </c>
      <c r="V107" s="50" t="str">
        <f t="shared" si="44"/>
        <v/>
      </c>
      <c r="W107" s="50" t="str">
        <f t="shared" si="38"/>
        <v/>
      </c>
      <c r="X107" s="50" t="str">
        <f t="shared" si="50"/>
        <v/>
      </c>
      <c r="Y107" s="49" t="str">
        <f t="shared" si="45"/>
        <v/>
      </c>
      <c r="Z107" s="49" t="str">
        <f t="shared" si="39"/>
        <v/>
      </c>
      <c r="AA107" s="49" t="str">
        <f t="shared" si="46"/>
        <v/>
      </c>
      <c r="AB107" s="49" t="str">
        <f t="shared" si="47"/>
        <v/>
      </c>
      <c r="AC107" s="49" t="str">
        <f t="shared" si="35"/>
        <v/>
      </c>
      <c r="AD107" s="49" t="str">
        <f t="shared" si="51"/>
        <v/>
      </c>
      <c r="AE107" s="49" t="str">
        <f t="shared" si="40"/>
        <v/>
      </c>
      <c r="AF107" s="49" t="str">
        <f t="shared" si="41"/>
        <v/>
      </c>
      <c r="AG107" s="49" t="str">
        <f t="shared" si="52"/>
        <v/>
      </c>
      <c r="AH107" s="49"/>
      <c r="AI107" s="50"/>
      <c r="AJ107" s="50"/>
      <c r="AK107" s="50"/>
      <c r="AL107" s="50"/>
    </row>
    <row r="108" spans="1:38" x14ac:dyDescent="0.25">
      <c r="A108" s="49">
        <f t="shared" si="48"/>
        <v>13</v>
      </c>
      <c r="B108" s="49">
        <f t="shared" si="33"/>
        <v>60722</v>
      </c>
      <c r="C108" s="50" t="str">
        <f t="shared" si="34"/>
        <v>2017210</v>
      </c>
      <c r="D108" s="50">
        <v>2017</v>
      </c>
      <c r="E108" s="50">
        <v>2</v>
      </c>
      <c r="F108" s="50">
        <v>10</v>
      </c>
      <c r="G108" s="50">
        <v>16</v>
      </c>
      <c r="H108" s="50">
        <v>52</v>
      </c>
      <c r="I108" s="50">
        <v>2</v>
      </c>
      <c r="J108" s="50">
        <v>175</v>
      </c>
      <c r="K108" s="50" t="s">
        <v>26</v>
      </c>
      <c r="L108" s="50">
        <v>2</v>
      </c>
      <c r="M108" s="50" t="s">
        <v>21</v>
      </c>
      <c r="N108" s="50" t="s">
        <v>27</v>
      </c>
      <c r="O108" s="50">
        <v>2</v>
      </c>
      <c r="P108" s="50" t="str">
        <f t="shared" si="36"/>
        <v/>
      </c>
      <c r="Q108" s="50" t="str">
        <f t="shared" si="21"/>
        <v/>
      </c>
      <c r="R108" s="50" t="str">
        <f t="shared" si="49"/>
        <v/>
      </c>
      <c r="S108" s="50" t="str">
        <f t="shared" si="37"/>
        <v/>
      </c>
      <c r="T108" s="50">
        <f>IF(A108=A109,IF(K108="Stroke",IF(K109="Stroke",IF((J109-J108)&lt;0,1000+J109-J108,J109-J108),IF(A110=A108,IF(K110="stroke",IF((J110-J108)&lt;0,1000+J110-J108,J110-J108),IF(A111=A108,IF(K111="stroke",IF((J111-J108)&lt;0,1000+J111-J108,J111-J108),IF(A112=A108,IF(K112="stroke",IF((J112-J108)&lt;0,1000+J112-J108,J112-J108),IF(A113=A108,IF(K113="stroke",IF((J113-J108)&lt;0,1000+J113-J108,J113-J108),IF(A115=A108,IF(K115="Stroke",IF((J115-J108)&lt;0,1000+J115-J108,J115-J108),IF(A116=A108,IF(K116="stroke",IF((J116-J108)&lt;0,1000+J116-J108,J110-J108),IF(A117=A108,IF(K117="stroke",IF((J117-J108)&lt;0,1000+J117-J108,J117-J108),IF(A118=A108,IF(K118="stroke",IF((J118-J108)&lt;0,1000+J118-J108,J118-J108),IF(A119=A108,IF(K119="stroke",IF((J119-J108)&lt;0,1000+J119-J108,J119-J108),""),"")),"")),"")),"")),"")),"")),"")),"")),"")),""),"")</f>
        <v>72</v>
      </c>
      <c r="U108" s="50">
        <f t="shared" si="43"/>
        <v>70</v>
      </c>
      <c r="V108" s="50" t="str">
        <f t="shared" si="44"/>
        <v/>
      </c>
      <c r="W108" s="50" t="str">
        <f t="shared" si="38"/>
        <v/>
      </c>
      <c r="X108" s="50" t="str">
        <f t="shared" si="50"/>
        <v/>
      </c>
      <c r="Y108" s="49" t="str">
        <f t="shared" si="45"/>
        <v/>
      </c>
      <c r="Z108" s="49" t="str">
        <f t="shared" si="39"/>
        <v/>
      </c>
      <c r="AA108" s="49" t="str">
        <f t="shared" si="46"/>
        <v/>
      </c>
      <c r="AB108" s="49" t="str">
        <f t="shared" si="47"/>
        <v/>
      </c>
      <c r="AC108" s="49" t="str">
        <f t="shared" si="35"/>
        <v/>
      </c>
      <c r="AD108" s="49" t="str">
        <f t="shared" si="51"/>
        <v/>
      </c>
      <c r="AE108" s="49" t="str">
        <f t="shared" si="40"/>
        <v/>
      </c>
      <c r="AF108" s="49" t="str">
        <f t="shared" si="41"/>
        <v/>
      </c>
      <c r="AG108" s="49" t="str">
        <f t="shared" si="52"/>
        <v/>
      </c>
      <c r="AH108" s="49"/>
      <c r="AI108" s="50"/>
      <c r="AJ108" s="50"/>
      <c r="AK108" s="50"/>
      <c r="AL108" s="50"/>
    </row>
    <row r="109" spans="1:38" x14ac:dyDescent="0.25">
      <c r="A109" s="49">
        <f t="shared" si="48"/>
        <v>13</v>
      </c>
      <c r="B109" s="49">
        <f t="shared" si="33"/>
        <v>60722</v>
      </c>
      <c r="C109" s="50" t="str">
        <f t="shared" si="34"/>
        <v>2017210</v>
      </c>
      <c r="D109" s="50">
        <v>2017</v>
      </c>
      <c r="E109" s="50">
        <v>2</v>
      </c>
      <c r="F109" s="50">
        <v>10</v>
      </c>
      <c r="G109" s="50">
        <v>16</v>
      </c>
      <c r="H109" s="50">
        <v>52</v>
      </c>
      <c r="I109" s="50">
        <v>2</v>
      </c>
      <c r="J109" s="50">
        <v>247</v>
      </c>
      <c r="K109" s="50" t="s">
        <v>26</v>
      </c>
      <c r="L109" s="50">
        <v>2</v>
      </c>
      <c r="M109" s="50" t="s">
        <v>21</v>
      </c>
      <c r="N109" s="50" t="s">
        <v>27</v>
      </c>
      <c r="O109" s="50">
        <v>22</v>
      </c>
      <c r="P109" s="50" t="str">
        <f t="shared" si="36"/>
        <v/>
      </c>
      <c r="Q109" s="50" t="str">
        <f t="shared" si="21"/>
        <v/>
      </c>
      <c r="R109" s="50" t="str">
        <f t="shared" si="49"/>
        <v/>
      </c>
      <c r="S109" s="50" t="str">
        <f t="shared" si="37"/>
        <v/>
      </c>
      <c r="T109" s="50">
        <f>IF(A109=A110,IF(K109="Stroke",IF(K110="Stroke",IF((J110-J109)&lt;0,1000+J110-J109,J110-J109),IF(A111=A109,IF(K111="stroke",IF((J111-J109)&lt;0,1000+J111-J109,J111-J109),IF(A112=A109,IF(K112="stroke",IF((J112-J109)&lt;0,1000+J112-J109,J112-J109),IF(A113=A109,IF(K113="stroke",IF((J113-J109)&lt;0,1000+J113-J109,J113-J109),IF(A115=A109,IF(K115="stroke",IF((J115-J109)&lt;0,1000+J115-J109,J115-J109),IF(A116=A109,IF(K116="Stroke",IF((J116-J109)&lt;0,1000+J116-J109,J116-J109),IF(A117=A109,IF(K117="stroke",IF((J117-J109)&lt;0,1000+J117-J109,J111-J109),IF(A118=A109,IF(K118="stroke",IF((J118-J109)&lt;0,1000+J118-J109,J118-J109),IF(A119=A109,IF(K119="stroke",IF((J119-J109)&lt;0,1000+J119-J109,J119-J109),IF(A120=A109,IF(K120="stroke",IF((J120-J109)&lt;0,1000+J120-J109,J120-J109),""),"")),"")),"")),"")),"")),"")),"")),"")),"")),""),"")</f>
        <v>116</v>
      </c>
      <c r="U109" s="50">
        <f>IF(A109=A110,IF(K109="Stroke",IF(K110="Stroke",IF(L110=L109,T109-O109,""),IF(A111=A109,IF(K111="stroke",IF(L111=L109,T109-O109,""),IF(A112=A109,IF(K112="stroke",IF(L112=L109,T109-O109,""),IF(A113=A109,IF(K113="stroke",IF(L113=L109,T109-O109,""),IF(A115=A109,IF(K115="stroke",IF(L115=L109,T109-O109,""),""),"")),"")),"")),"")),""),"")</f>
        <v>94</v>
      </c>
      <c r="V109" s="50" t="str">
        <f>IF(A109=A110,IF(K109="SRS",IF(K110="SRS",IF((J110-J109)&lt;0,1000+J110-J109,J110-J109),IF(A111=A109,IF(K111="SRS",IF((J111-J109)&lt;0,1000+J111-J109,J111-J109),IF(A112=A109,IF(K112="SRS",IF((J112-J109)&lt;0,1000+J112-J109,J112-J109),IF(A113=A109,IF(K113="SRS",IF((J113-J109)&lt;0,1000+J113-J109,J113-J109),IF(A115=A109,IF(K115="SRS",IF((J115-J109)&lt;0,1000+J115-J109,J115-J109),""),"")),"")),"")),"")),""),"")</f>
        <v/>
      </c>
      <c r="W109" s="50" t="str">
        <f t="shared" si="38"/>
        <v/>
      </c>
      <c r="X109" s="50" t="str">
        <f t="shared" si="50"/>
        <v/>
      </c>
      <c r="Y109" s="49" t="str">
        <f t="shared" si="45"/>
        <v/>
      </c>
      <c r="Z109" s="49" t="str">
        <f t="shared" si="39"/>
        <v/>
      </c>
      <c r="AA109" s="49" t="str">
        <f t="shared" si="46"/>
        <v/>
      </c>
      <c r="AB109" s="49" t="str">
        <f t="shared" si="47"/>
        <v/>
      </c>
      <c r="AC109" s="49" t="str">
        <f t="shared" si="35"/>
        <v/>
      </c>
      <c r="AD109" s="49" t="str">
        <f t="shared" si="51"/>
        <v/>
      </c>
      <c r="AE109" s="49" t="str">
        <f t="shared" si="40"/>
        <v/>
      </c>
      <c r="AF109" s="49" t="str">
        <f t="shared" si="41"/>
        <v/>
      </c>
      <c r="AG109" s="49" t="str">
        <f t="shared" si="52"/>
        <v/>
      </c>
      <c r="AH109" s="49"/>
      <c r="AI109" s="50"/>
      <c r="AJ109" s="50"/>
      <c r="AK109" s="50"/>
      <c r="AL109" s="50"/>
    </row>
    <row r="110" spans="1:38" x14ac:dyDescent="0.25">
      <c r="A110" s="49">
        <f t="shared" si="48"/>
        <v>13</v>
      </c>
      <c r="B110" s="49">
        <f t="shared" si="33"/>
        <v>60722</v>
      </c>
      <c r="C110" s="50" t="str">
        <f t="shared" si="34"/>
        <v>2017210</v>
      </c>
      <c r="D110" s="50">
        <v>2017</v>
      </c>
      <c r="E110" s="50">
        <v>2</v>
      </c>
      <c r="F110" s="50">
        <v>10</v>
      </c>
      <c r="G110" s="50">
        <v>16</v>
      </c>
      <c r="H110" s="50">
        <v>52</v>
      </c>
      <c r="I110" s="50">
        <v>2</v>
      </c>
      <c r="J110" s="50">
        <v>363</v>
      </c>
      <c r="K110" s="50" t="s">
        <v>26</v>
      </c>
      <c r="L110" s="50">
        <v>2</v>
      </c>
      <c r="M110" s="50" t="s">
        <v>21</v>
      </c>
      <c r="N110" s="50" t="s">
        <v>27</v>
      </c>
      <c r="O110" s="50">
        <v>2</v>
      </c>
      <c r="P110" s="50" t="str">
        <f t="shared" si="36"/>
        <v/>
      </c>
      <c r="Q110" s="50">
        <f t="shared" si="21"/>
        <v>60722.364999999998</v>
      </c>
      <c r="R110" s="50" t="str">
        <f t="shared" si="49"/>
        <v/>
      </c>
      <c r="S110" s="50" t="str">
        <f t="shared" si="37"/>
        <v/>
      </c>
      <c r="T110" s="50" t="str">
        <f>IF(A110=A111,IF(K110="Stroke",IF(K111="Stroke",IF((J111-J110)&lt;0,1000+J111-J110,J111-J110),IF(A112=A110,IF(K112="stroke",IF((J112-J110)&lt;0,1000+J112-J110,J112-J110),IF(A113=A110,IF(K113="stroke",IF((J113-J110)&lt;0,1000+J113-J110,J113-J110),IF(A115=A110,IF(K115="stroke",IF((J115-J110)&lt;0,1000+J115-J110,J115-J110),IF(A116=A110,IF(K116="stroke",IF((J116-J110)&lt;0,1000+J116-J110,J116-J110),IF(A117=A110,IF(K117="Stroke",IF((J117-J110)&lt;0,1000+J117-J110,J117-J110),IF(A118=A110,IF(K118="stroke",IF((J118-J110)&lt;0,1000+J118-J110,J112-J110),IF(A119=A110,IF(K119="stroke",IF((J119-J110)&lt;0,1000+J119-J110,J119-J110),IF(A120=A110,IF(K120="stroke",IF((J120-J110)&lt;0,1000+J120-J110,J120-J110),IF(A123=A110,IF(K123="stroke",IF((J123-J110)&lt;0,1000+J123-J110,J123-J110),""),"")),"")),"")),"")),"")),"")),"")),"")),"")),""),"")</f>
        <v/>
      </c>
      <c r="U110" s="50" t="str">
        <f>IF(A110=A111,IF(K110="Stroke",IF(K111="Stroke",IF(L111=L110,T110-O110,""),IF(A112=A110,IF(K112="stroke",IF(L112=L110,T110-O110,""),IF(A113=A110,IF(K113="stroke",IF(L113=L110,T110-O110,""),IF(A115=A110,IF(K115="stroke",IF(L115=L110,T110-O110,""),IF(A116=A110,IF(K116="stroke",IF(L116=L110,T110-O110,""),""),"")),"")),"")),"")),""),"")</f>
        <v/>
      </c>
      <c r="V110" s="50" t="str">
        <f>IF(A110=A111,IF(K110="SRS",IF(K111="SRS",IF((J111-J110)&lt;0,1000+J111-J110,J111-J110),IF(A112=A110,IF(K112="SRS",IF((J112-J110)&lt;0,1000+J112-J110,J112-J110),IF(A113=A110,IF(K113="SRS",IF((J113-J110)&lt;0,1000+J113-J110,J113-J110),IF(A115=A110,IF(K115="SRS",IF((J115-J110)&lt;0,1000+J115-J110,J115-J110),IF(A116=A110,IF(K116="SRS",IF((J116-J110)&lt;0,1000+J116-J110,J116-J110),""),"")),"")),"")),"")),""),"")</f>
        <v/>
      </c>
      <c r="W110" s="50" t="str">
        <f t="shared" si="38"/>
        <v/>
      </c>
      <c r="X110" s="50" t="str">
        <f t="shared" si="50"/>
        <v/>
      </c>
      <c r="Y110" s="49" t="str">
        <f t="shared" si="45"/>
        <v/>
      </c>
      <c r="Z110" s="49" t="str">
        <f t="shared" si="39"/>
        <v/>
      </c>
      <c r="AA110" s="49" t="str">
        <f t="shared" si="46"/>
        <v/>
      </c>
      <c r="AB110" s="49" t="str">
        <f t="shared" si="47"/>
        <v/>
      </c>
      <c r="AC110" s="49" t="str">
        <f t="shared" si="35"/>
        <v/>
      </c>
      <c r="AD110" s="49" t="str">
        <f t="shared" si="51"/>
        <v/>
      </c>
      <c r="AE110" s="49" t="str">
        <f t="shared" si="40"/>
        <v/>
      </c>
      <c r="AF110" s="49" t="str">
        <f t="shared" si="41"/>
        <v/>
      </c>
      <c r="AG110" s="49" t="str">
        <f t="shared" si="52"/>
        <v/>
      </c>
      <c r="AH110" s="49"/>
      <c r="AI110" s="50"/>
      <c r="AJ110" s="50"/>
      <c r="AK110" s="50"/>
      <c r="AL110" s="50"/>
    </row>
    <row r="111" spans="1:38" s="127" customFormat="1" ht="15" x14ac:dyDescent="0.25">
      <c r="A111" s="125">
        <f t="shared" si="48"/>
        <v>14</v>
      </c>
      <c r="B111" s="125">
        <f t="shared" si="33"/>
        <v>60832</v>
      </c>
      <c r="C111" s="126" t="str">
        <f t="shared" si="34"/>
        <v>2017210</v>
      </c>
      <c r="D111" s="126">
        <v>2017</v>
      </c>
      <c r="E111" s="126">
        <v>2</v>
      </c>
      <c r="F111" s="126">
        <v>10</v>
      </c>
      <c r="G111" s="126">
        <v>16</v>
      </c>
      <c r="H111" s="126">
        <v>53</v>
      </c>
      <c r="I111" s="126">
        <v>52</v>
      </c>
      <c r="J111" s="126">
        <v>495</v>
      </c>
      <c r="K111" s="126" t="s">
        <v>26</v>
      </c>
      <c r="L111" s="126">
        <v>1</v>
      </c>
      <c r="M111" s="126" t="s">
        <v>21</v>
      </c>
      <c r="N111" s="126" t="s">
        <v>27</v>
      </c>
      <c r="O111" s="126">
        <v>5</v>
      </c>
      <c r="P111" s="126">
        <f t="shared" si="36"/>
        <v>60832.495000000003</v>
      </c>
      <c r="Q111" s="126" t="str">
        <f t="shared" si="21"/>
        <v/>
      </c>
      <c r="R111" s="126">
        <f t="shared" si="49"/>
        <v>60833.567999999999</v>
      </c>
      <c r="S111" s="126">
        <f t="shared" si="37"/>
        <v>1072.9999999966822</v>
      </c>
      <c r="T111" s="126">
        <f>IF(A111=A112,IF(K111="Stroke",IF(K112="Stroke",IF((J112-J111)&lt;0,1000+J112-J111,J112-J111),IF(A113=A111,IF(K113="stroke",IF((J113-J111)&lt;0,1000+J113-J111,J113-J111),IF(A115=A111,IF(K115="stroke",IF((J115-J111)&lt;0,1000+J115-J111,J115-J111),IF(A116=A111,IF(K116="stroke",IF((J116-J111)&lt;0,1000+J116-J111,J116-J111),IF(A117=A111,IF(K117="stroke",IF((J117-J111)&lt;0,1000+J117-J111,J117-J111),IF(A118=A111,IF(K118="Stroke",IF((J118-J111)&lt;0,1000+J118-J111,J118-J111),IF(A119=A111,IF(K119="stroke",IF((J119-J111)&lt;0,1000+J119-J111,J113-J111),IF(A120=A111,IF(K120="stroke",IF((J120-J111)&lt;0,1000+J120-J111,J120-J111),IF(A123=A111,IF(K123="stroke",IF((J123-J111)&lt;0,1000+J123-J111,J123-J111),IF(A124=A111,IF(K124="stroke",IF((J124-J111)&lt;0,1000+J124-J111,J124-J111),""),"")),"")),"")),"")),"")),"")),"")),"")),"")),""),"")</f>
        <v>61</v>
      </c>
      <c r="U111" s="126" t="str">
        <f>IF(A111=A112,IF(K111="Stroke",IF(K112="Stroke",IF(L112=L111,T111-O111,""),IF(A113=A111,IF(K113="stroke",IF(L113=L111,T111-O111,""),IF(A115=A111,IF(K115="stroke",IF(L115=L111,T111-O111,""),IF(A116=A111,IF(K116="stroke",IF(L116=L111,T111-O111,""),IF(A117=A111,IF(K117="stroke",IF(L117=L111,T111-O111,""),""),"")),"")),"")),"")),""),"")</f>
        <v/>
      </c>
      <c r="V111" s="126" t="str">
        <f>IF(A111=A112,IF(K111="SRS",IF(K112="SRS",IF((J112-J111)&lt;0,1000+J112-J111,J112-J111),IF(A113=A111,IF(K113="SRS",IF((J113-J111)&lt;0,1000+J113-J111,J113-J111),IF(A115=A111,IF(K115="SRS",IF((J115-J111)&lt;0,1000+J115-J111,J115-J111),IF(A116=A111,IF(K116="SRS",IF((J116-J111)&lt;0,1000+J116-J111,J116-J111),IF(A117=A111,IF(K117="SRS",IF((J117-J111)&lt;0,1000+J117-J111,J117-J111),""),"")),"")),"")),"")),""),"")</f>
        <v/>
      </c>
      <c r="W111" s="126">
        <f t="shared" si="38"/>
        <v>60832</v>
      </c>
      <c r="X111" s="126">
        <f t="shared" si="50"/>
        <v>2</v>
      </c>
      <c r="Y111" s="125">
        <f t="shared" si="45"/>
        <v>0</v>
      </c>
      <c r="Z111" s="125">
        <f t="shared" si="39"/>
        <v>0</v>
      </c>
      <c r="AA111" s="125">
        <f t="shared" si="46"/>
        <v>0</v>
      </c>
      <c r="AB111" s="125">
        <f t="shared" si="47"/>
        <v>2</v>
      </c>
      <c r="AC111" s="125" t="str">
        <f t="shared" si="35"/>
        <v/>
      </c>
      <c r="AD111" s="125">
        <f t="shared" si="51"/>
        <v>0</v>
      </c>
      <c r="AE111" s="125" t="str">
        <f t="shared" si="40"/>
        <v/>
      </c>
      <c r="AF111" s="125" t="str">
        <f t="shared" si="41"/>
        <v/>
      </c>
      <c r="AG111" s="125">
        <f t="shared" si="52"/>
        <v>0</v>
      </c>
      <c r="AH111" s="125"/>
      <c r="AI111" s="126"/>
      <c r="AJ111" s="126"/>
      <c r="AK111" s="126"/>
      <c r="AL111" s="126"/>
    </row>
    <row r="112" spans="1:38" x14ac:dyDescent="0.25">
      <c r="A112" s="49">
        <f t="shared" si="48"/>
        <v>14</v>
      </c>
      <c r="B112" s="49">
        <f t="shared" si="33"/>
        <v>60833</v>
      </c>
      <c r="C112" s="50" t="str">
        <f t="shared" si="34"/>
        <v>2017210</v>
      </c>
      <c r="D112" s="50">
        <v>2017</v>
      </c>
      <c r="E112" s="50">
        <v>2</v>
      </c>
      <c r="F112" s="50">
        <v>10</v>
      </c>
      <c r="G112" s="50">
        <v>16</v>
      </c>
      <c r="H112" s="50">
        <v>53</v>
      </c>
      <c r="I112" s="50">
        <v>53</v>
      </c>
      <c r="J112" s="50">
        <v>556</v>
      </c>
      <c r="K112" s="50" t="s">
        <v>26</v>
      </c>
      <c r="L112" s="50">
        <v>2</v>
      </c>
      <c r="M112" s="50" t="s">
        <v>21</v>
      </c>
      <c r="N112" s="50" t="s">
        <v>27</v>
      </c>
      <c r="O112" s="50">
        <v>12</v>
      </c>
      <c r="P112" s="50" t="str">
        <f t="shared" si="36"/>
        <v/>
      </c>
      <c r="Q112" s="50">
        <f t="shared" si="21"/>
        <v>60833.567999999999</v>
      </c>
      <c r="R112" s="50" t="str">
        <f t="shared" si="49"/>
        <v/>
      </c>
      <c r="S112" s="50" t="str">
        <f t="shared" si="37"/>
        <v/>
      </c>
      <c r="T112" s="50" t="str">
        <f>IF(A112=A113,IF(K112="Stroke",IF(K113="Stroke",IF((J113-J112)&lt;0,1000+J113-J112,J113-J112),IF(A115=A112,IF(K115="stroke",IF((J115-J112)&lt;0,1000+J115-J112,J115-J112),IF(A116=A112,IF(K116="stroke",IF((J116-J112)&lt;0,1000+J116-J112,J116-J112),IF(A117=A112,IF(K117="stroke",IF((J117-J112)&lt;0,1000+J117-J112,J117-J112),IF(A118=A112,IF(K118="stroke",IF((J118-J112)&lt;0,1000+J118-J112,J118-J112),IF(A119=A112,IF(K119="Stroke",IF((J119-J112)&lt;0,1000+J119-J112,J119-J112),IF(A120=A112,IF(K120="stroke",IF((J120-J112)&lt;0,1000+J120-J112,J115-J112),IF(A123=A112,IF(K123="stroke",IF((J123-J112)&lt;0,1000+J123-J112,J123-J112),IF(A124=A112,IF(K124="stroke",IF((J124-J112)&lt;0,1000+J124-J112,J124-J112),IF(A125=A112,IF(K125="stroke",IF((J125-J112)&lt;0,1000+J125-J112,J125-J112),""),"")),"")),"")),"")),"")),"")),"")),"")),"")),""),"")</f>
        <v/>
      </c>
      <c r="U112" s="50" t="str">
        <f>IF(A112=A113,IF(K112="Stroke",IF(K113="Stroke",IF(L113=L112,T112-O112,""),IF(A115=A112,IF(K115="stroke",IF(L115=L112,T112-O112,""),IF(A116=A112,IF(K116="stroke",IF(L116=L112,T112-O112,""),IF(A117=A112,IF(K117="stroke",IF(L117=L112,T112-O112,""),IF(A118=A112,IF(K118="stroke",IF(L118=L112,T112-O112,""),""),"")),"")),"")),"")),""),"")</f>
        <v/>
      </c>
      <c r="V112" s="50" t="str">
        <f>IF(A112=A113,IF(K112="SRS",IF(K113="SRS",IF((J113-J112)&lt;0,1000+J113-J112,J113-J112),IF(A115=A112,IF(K115="SRS",IF((J115-J112)&lt;0,1000+J115-J112,J115-J112),IF(A116=A112,IF(K116="SRS",IF((J116-J112)&lt;0,1000+J116-J112,J116-J112),IF(A117=A112,IF(K117="SRS",IF((J117-J112)&lt;0,1000+J117-J112,J117-J112),IF(A118=A112,IF(K118="SRS",IF((J118-J112)&lt;0,1000+J118-J112,J118-J112),""),"")),"")),"")),"")),""),"")</f>
        <v/>
      </c>
      <c r="W112" s="50" t="str">
        <f t="shared" si="38"/>
        <v/>
      </c>
      <c r="X112" s="50" t="str">
        <f t="shared" si="50"/>
        <v/>
      </c>
      <c r="Y112" s="49" t="str">
        <f t="shared" si="45"/>
        <v/>
      </c>
      <c r="Z112" s="49" t="str">
        <f t="shared" si="39"/>
        <v/>
      </c>
      <c r="AA112" s="49" t="str">
        <f t="shared" si="46"/>
        <v/>
      </c>
      <c r="AB112" s="49" t="str">
        <f t="shared" si="47"/>
        <v/>
      </c>
      <c r="AC112" s="49" t="str">
        <f t="shared" si="35"/>
        <v/>
      </c>
      <c r="AD112" s="49" t="str">
        <f t="shared" si="51"/>
        <v/>
      </c>
      <c r="AE112" s="49" t="str">
        <f t="shared" si="40"/>
        <v/>
      </c>
      <c r="AF112" s="49" t="str">
        <f t="shared" si="41"/>
        <v/>
      </c>
      <c r="AG112" s="49" t="str">
        <f t="shared" si="52"/>
        <v/>
      </c>
      <c r="AH112" s="49"/>
      <c r="AI112" s="50"/>
      <c r="AJ112" s="50"/>
      <c r="AK112" s="50"/>
      <c r="AL112" s="50"/>
    </row>
    <row r="113" spans="1:38" s="127" customFormat="1" ht="15" x14ac:dyDescent="0.25">
      <c r="A113" s="125">
        <f t="shared" si="48"/>
        <v>15</v>
      </c>
      <c r="B113" s="125">
        <f t="shared" si="33"/>
        <v>61032</v>
      </c>
      <c r="C113" s="126" t="str">
        <f t="shared" si="34"/>
        <v>2017210</v>
      </c>
      <c r="D113" s="126">
        <v>2017</v>
      </c>
      <c r="E113" s="126">
        <v>2</v>
      </c>
      <c r="F113" s="126">
        <v>10</v>
      </c>
      <c r="G113" s="126">
        <v>16</v>
      </c>
      <c r="H113" s="126">
        <v>57</v>
      </c>
      <c r="I113" s="126">
        <v>12</v>
      </c>
      <c r="J113" s="126">
        <v>857</v>
      </c>
      <c r="K113" s="126" t="s">
        <v>26</v>
      </c>
      <c r="L113" s="126">
        <v>1</v>
      </c>
      <c r="M113" s="126" t="s">
        <v>21</v>
      </c>
      <c r="N113" s="126" t="s">
        <v>27</v>
      </c>
      <c r="O113" s="126">
        <v>11</v>
      </c>
      <c r="P113" s="126">
        <f t="shared" si="36"/>
        <v>61032.857000000004</v>
      </c>
      <c r="Q113" s="126" t="str">
        <f>IF(A115&lt;&gt;A113,(B113+(J113*0.001)+(O113*0.001)),"")</f>
        <v/>
      </c>
      <c r="R113" s="126">
        <f t="shared" si="49"/>
        <v>61033.506000000001</v>
      </c>
      <c r="S113" s="126">
        <f t="shared" si="37"/>
        <v>648.99999999761349</v>
      </c>
      <c r="T113" s="126">
        <f>IF(A113=A115,IF(K113="Stroke",IF(K115="Stroke",IF((J115-J113)&lt;0,1000+J115-J113,J115-J113),IF(A116=A113,IF(K116="stroke",IF((J116-J113)&lt;0,1000+J116-J113,J116-J113),IF(A117=A113,IF(K117="stroke",IF((J117-J113)&lt;0,1000+J117-J113,J117-J113),IF(A118=A113,IF(K118="stroke",IF((J118-J113)&lt;0,1000+J118-J113,J118-J113),IF(A119=A113,IF(K119="stroke",IF((J119-J113)&lt;0,1000+J119-J113,J119-J113),IF(A120=A113,IF(K120="Stroke",IF((J120-J113)&lt;0,1000+J120-J113,J120-J113),IF(A123=A113,IF(K123="stroke",IF((J123-J113)&lt;0,1000+J123-J113,J116-J113),IF(A124=A113,IF(K124="stroke",IF((J124-J113)&lt;0,1000+J124-J113,J124-J113),IF(A125=A113,IF(K125="stroke",IF((J125-J113)&lt;0,1000+J125-J113,J125-J113),IF(A126=A113,IF(K126="stroke",IF((J126-J113)&lt;0,1000+J126-J113,J126-J113),""),"")),"")),"")),"")),"")),"")),"")),"")),"")),""),"")</f>
        <v>186</v>
      </c>
      <c r="U113" s="126" t="str">
        <f>IF(A113=A115,IF(K113="Stroke",IF(K115="Stroke",IF(L115=L113,T113-O113,""),IF(A116=A113,IF(K116="stroke",IF(L116=L113,T113-O113,""),IF(A117=A113,IF(K117="stroke",IF(L117=L113,T113-O113,""),IF(A118=A113,IF(K118="stroke",IF(L118=L113,T113-O113,""),IF(A119=A113,IF(K119="stroke",IF(L119=L113,T113-O113,""),""),"")),"")),"")),"")),""),"")</f>
        <v/>
      </c>
      <c r="V113" s="126" t="str">
        <f>IF(A113=A115,IF(K113="SRS",IF(K115="SRS",IF((J115-J113)&lt;0,1000+J115-J113,J115-J113),IF(A116=A113,IF(K116="SRS",IF((J116-J113)&lt;0,1000+J116-J113,J116-J113),IF(A117=A113,IF(K117="SRS",IF((J117-J113)&lt;0,1000+J117-J113,J117-J113),IF(A118=A113,IF(K118="SRS",IF((J118-J113)&lt;0,1000+J118-J113,J118-J113),IF(A119=A113,IF(K119="SRS",IF((J119-J113)&lt;0,1000+J119-J113,J119-J113),""),"")),"")),"")),"")),""),"")</f>
        <v/>
      </c>
      <c r="W113" s="126">
        <f t="shared" si="38"/>
        <v>61032</v>
      </c>
      <c r="X113" s="126">
        <f t="shared" si="50"/>
        <v>5</v>
      </c>
      <c r="Y113" s="125">
        <f t="shared" si="45"/>
        <v>2</v>
      </c>
      <c r="Z113" s="125">
        <f t="shared" si="39"/>
        <v>0</v>
      </c>
      <c r="AA113" s="125">
        <f t="shared" si="46"/>
        <v>0</v>
      </c>
      <c r="AB113" s="125">
        <f t="shared" si="47"/>
        <v>5</v>
      </c>
      <c r="AC113" s="125" t="str">
        <f>IF(A113&lt;&gt;A112,IF(A113=A115,IF(K115="stroke",IF(M113="positive",IF(M115="negative",SUM(AA113:AB113),""),""),""),""),"")</f>
        <v/>
      </c>
      <c r="AD113" s="125">
        <f t="shared" si="51"/>
        <v>0</v>
      </c>
      <c r="AE113" s="125" t="str">
        <f t="shared" si="40"/>
        <v/>
      </c>
      <c r="AF113" s="125" t="str">
        <f t="shared" si="41"/>
        <v/>
      </c>
      <c r="AG113" s="125">
        <f t="shared" si="52"/>
        <v>0</v>
      </c>
      <c r="AH113" s="125"/>
      <c r="AI113" s="126"/>
      <c r="AJ113" s="126"/>
      <c r="AK113" s="126"/>
      <c r="AL113" s="126"/>
    </row>
    <row r="114" spans="1:38" s="127" customFormat="1" ht="15" x14ac:dyDescent="0.25">
      <c r="A114" s="125">
        <v>15</v>
      </c>
      <c r="B114" s="125">
        <v>61032</v>
      </c>
      <c r="C114" s="126">
        <v>2017210</v>
      </c>
      <c r="D114" s="126">
        <v>2017</v>
      </c>
      <c r="E114" s="126">
        <v>2</v>
      </c>
      <c r="F114" s="126">
        <v>10</v>
      </c>
      <c r="G114" s="126">
        <v>16</v>
      </c>
      <c r="H114" s="126">
        <v>57</v>
      </c>
      <c r="I114" s="126">
        <v>14</v>
      </c>
      <c r="J114" s="126">
        <v>858</v>
      </c>
      <c r="K114" s="126" t="s">
        <v>29</v>
      </c>
      <c r="L114" s="126">
        <v>1</v>
      </c>
      <c r="M114" s="126" t="s">
        <v>21</v>
      </c>
      <c r="N114" s="126" t="s">
        <v>27</v>
      </c>
      <c r="O114" s="126">
        <v>0</v>
      </c>
      <c r="P114" s="126"/>
      <c r="Q114" s="126"/>
      <c r="R114" s="126"/>
      <c r="S114" s="126"/>
      <c r="T114" s="126"/>
      <c r="U114" s="126"/>
      <c r="V114" s="126"/>
      <c r="W114" s="126"/>
      <c r="X114" s="126"/>
      <c r="Y114" s="125"/>
      <c r="Z114" s="125"/>
      <c r="AA114" s="125"/>
      <c r="AB114" s="125"/>
      <c r="AC114" s="125"/>
      <c r="AD114" s="125"/>
      <c r="AE114" s="125"/>
      <c r="AF114" s="125"/>
      <c r="AG114" s="125"/>
      <c r="AH114" s="125"/>
      <c r="AI114" s="126"/>
      <c r="AJ114" s="126"/>
      <c r="AK114" s="126"/>
      <c r="AL114" s="126"/>
    </row>
    <row r="115" spans="1:38" x14ac:dyDescent="0.25">
      <c r="A115" s="49">
        <f>IF(B115=B113,A113,IF(B115=(B113+1),A113,(A113+1)))</f>
        <v>15</v>
      </c>
      <c r="B115" s="49">
        <f t="shared" si="33"/>
        <v>61033</v>
      </c>
      <c r="C115" s="50" t="str">
        <f t="shared" si="34"/>
        <v>2017210</v>
      </c>
      <c r="D115" s="50">
        <v>2017</v>
      </c>
      <c r="E115" s="50">
        <v>2</v>
      </c>
      <c r="F115" s="50">
        <v>10</v>
      </c>
      <c r="G115" s="50">
        <v>16</v>
      </c>
      <c r="H115" s="50">
        <v>57</v>
      </c>
      <c r="I115" s="50">
        <v>13</v>
      </c>
      <c r="J115" s="50">
        <v>43</v>
      </c>
      <c r="K115" s="50" t="s">
        <v>26</v>
      </c>
      <c r="L115" s="50">
        <v>2</v>
      </c>
      <c r="M115" s="50" t="s">
        <v>21</v>
      </c>
      <c r="N115" s="50" t="s">
        <v>27</v>
      </c>
      <c r="O115" s="50">
        <v>35</v>
      </c>
      <c r="P115" s="50" t="str">
        <f>IF(A115&lt;&gt;A113,(B115+J115*0.001),"")</f>
        <v/>
      </c>
      <c r="Q115" s="50" t="str">
        <f t="shared" si="21"/>
        <v/>
      </c>
      <c r="R115" s="50" t="str">
        <f>IF(A115&lt;&gt;A113,LOOKUP(A115,A$2:A$1413,Q$2:Q$1413),"")</f>
        <v/>
      </c>
      <c r="S115" s="50" t="str">
        <f t="shared" si="37"/>
        <v/>
      </c>
      <c r="T115" s="50">
        <f>IF(A115=A116,IF(K115="Stroke",IF(K116="Stroke",IF((J116-J115)&lt;0,1000+J116-J115,J116-J115),IF(A117=A115,IF(K117="stroke",IF((J117-J115)&lt;0,1000+J117-J115,J117-J115),IF(A118=A115,IF(K118="stroke",IF((J118-J115)&lt;0,1000+J118-J115,J118-J115),IF(A119=A115,IF(K119="stroke",IF((J119-J115)&lt;0,1000+J119-J115,J119-J115),IF(A120=A115,IF(K120="stroke",IF((J120-J115)&lt;0,1000+J120-J115,J120-J115),IF(A123=A115,IF(K123="Stroke",IF((J123-J115)&lt;0,1000+J123-J115,J123-J115),IF(A124=A115,IF(K124="stroke",IF((J124-J115)&lt;0,1000+J124-J115,J117-J115),IF(A125=A115,IF(K125="stroke",IF((J125-J115)&lt;0,1000+J125-J115,J125-J115),IF(A126=A115,IF(K126="stroke",IF((J126-J115)&lt;0,1000+J126-J115,J126-J115),IF(A127=A115,IF(K127="stroke",IF((J127-J115)&lt;0,1000+J127-J115,J127-J115),""),"")),"")),"")),"")),"")),"")),"")),"")),"")),""),"")</f>
        <v>161</v>
      </c>
      <c r="U115" s="50">
        <f t="shared" si="43"/>
        <v>126</v>
      </c>
      <c r="V115" s="50" t="str">
        <f t="shared" si="44"/>
        <v/>
      </c>
      <c r="W115" s="50" t="str">
        <f>IF(A115&lt;&gt;A113,B115,"")</f>
        <v/>
      </c>
      <c r="X115" s="50" t="str">
        <f>IF(A115&lt;&gt;A113,COUNTIFS($K$2:$K$1413,$K$2,$A$2:$A$1413,A115),"")</f>
        <v/>
      </c>
      <c r="Y115" s="49" t="str">
        <f t="shared" ref="Y115:Y120" si="53">IF(X115&lt;&gt;"",IF(X115=1,"",COUNTIFS($O$2:$O$1413,"&gt;40",$A$2:$A$1413,A115)),"")</f>
        <v/>
      </c>
      <c r="Z115" s="49" t="str">
        <f t="shared" si="39"/>
        <v/>
      </c>
      <c r="AA115" s="49" t="str">
        <f t="shared" ref="AA115:AA120" si="54">IF(X115&lt;&gt;"",COUNTIFS($M$2:$M$1413,"Positive",$K$2:$K$1413,"stroke",A$2:A$1413,A115),"")</f>
        <v/>
      </c>
      <c r="AB115" s="49" t="str">
        <f t="shared" ref="AB115:AB120" si="55">IF(X115&lt;&gt;"",COUNTIFS($M$2:$M$1413,"Negative",$K$2:$K$1413,"stroke",A$2:A$1413,A115),"")</f>
        <v/>
      </c>
      <c r="AC115" s="49" t="str">
        <f>IF(A115&lt;&gt;A113,IF(A115=A116,IF(K116="stroke",IF(M115="positive",IF(M116="negative",SUM(AA115:AB115),""),""),""),""),"")</f>
        <v/>
      </c>
      <c r="AD115" s="49" t="str">
        <f>IF(A115=A113,"",COUNTIFS(A:A,A115,K:K,"up"))</f>
        <v/>
      </c>
      <c r="AE115" s="49" t="str">
        <f t="shared" si="40"/>
        <v/>
      </c>
      <c r="AF115" s="49" t="str">
        <f t="shared" si="41"/>
        <v/>
      </c>
      <c r="AG115" s="49" t="str">
        <f>IF(A115=A113,"",COUNTIFS(A:A,A115,K:K,"SRS"))</f>
        <v/>
      </c>
      <c r="AH115" s="49"/>
      <c r="AI115" s="50"/>
      <c r="AJ115" s="50"/>
      <c r="AK115" s="50"/>
      <c r="AL115" s="50"/>
    </row>
    <row r="116" spans="1:38" x14ac:dyDescent="0.25">
      <c r="A116" s="49">
        <f t="shared" si="48"/>
        <v>15</v>
      </c>
      <c r="B116" s="49">
        <f t="shared" si="33"/>
        <v>61033</v>
      </c>
      <c r="C116" s="50" t="str">
        <f t="shared" si="34"/>
        <v>2017210</v>
      </c>
      <c r="D116" s="50">
        <v>2017</v>
      </c>
      <c r="E116" s="50">
        <v>2</v>
      </c>
      <c r="F116" s="50">
        <v>10</v>
      </c>
      <c r="G116" s="50">
        <v>16</v>
      </c>
      <c r="H116" s="50">
        <v>57</v>
      </c>
      <c r="I116" s="50">
        <v>13</v>
      </c>
      <c r="J116" s="50">
        <v>204</v>
      </c>
      <c r="K116" s="50" t="s">
        <v>26</v>
      </c>
      <c r="L116" s="50">
        <v>2</v>
      </c>
      <c r="M116" s="50" t="s">
        <v>21</v>
      </c>
      <c r="N116" s="50" t="s">
        <v>27</v>
      </c>
      <c r="O116" s="50">
        <v>15</v>
      </c>
      <c r="P116" s="50" t="str">
        <f t="shared" si="36"/>
        <v/>
      </c>
      <c r="Q116" s="50" t="str">
        <f t="shared" si="21"/>
        <v/>
      </c>
      <c r="R116" s="50" t="str">
        <f>IF(A116&lt;&gt;A115,LOOKUP(A116,A$2:A$1413,Q$2:Q$1413),"")</f>
        <v/>
      </c>
      <c r="S116" s="50" t="str">
        <f t="shared" si="37"/>
        <v/>
      </c>
      <c r="T116" s="50">
        <f>IF(A116=A117,IF(K116="Stroke",IF(K117="Stroke",IF((J117-J116)&lt;0,1000+J117-J116,J117-J116),IF(A118=A116,IF(K118="stroke",IF((J118-J116)&lt;0,1000+J118-J116,J118-J116),IF(A119=A116,IF(K119="stroke",IF((J119-J116)&lt;0,1000+J119-J116,J119-J116),IF(A120=A116,IF(K120="stroke",IF((J120-J116)&lt;0,1000+J120-J116,J120-J116),IF(A123=A116,IF(K123="stroke",IF((J123-J116)&lt;0,1000+J123-J116,J123-J116),IF(A124=A116,IF(K124="Stroke",IF((J124-J116)&lt;0,1000+J124-J116,J124-J116),IF(A125=A116,IF(K125="stroke",IF((J125-J116)&lt;0,1000+J125-J116,J118-J116),IF(A126=A116,IF(K126="stroke",IF((J126-J116)&lt;0,1000+J126-J116,J126-J116),IF(A127=A116,IF(K127="stroke",IF((J127-J116)&lt;0,1000+J127-J116,J127-J116),IF(A128=A116,IF(K128="stroke",IF((J128-J116)&lt;0,1000+J128-J116,J128-J116),""),"")),"")),"")),"")),"")),"")),"")),"")),"")),""),"")</f>
        <v>70</v>
      </c>
      <c r="U116" s="50">
        <f>IF(A116=A117,IF(K116="Stroke",IF(K117="Stroke",IF(L117=L116,T116-O116,""),IF(A118=A116,IF(K118="stroke",IF(L118=L116,T116-O116,""),IF(A119=A116,IF(K119="stroke",IF(L119=L116,T116-O116,""),IF(A120=A116,IF(K120="stroke",IF(L120=L116,T116-O116,""),IF(A123=A116,IF(K123="stroke",IF(L123=L116,T116-O116,""),""),"")),"")),"")),"")),""),"")</f>
        <v>55</v>
      </c>
      <c r="V116" s="50" t="str">
        <f>IF(A116=A117,IF(K116="SRS",IF(K117="SRS",IF((J117-J116)&lt;0,1000+J117-J116,J117-J116),IF(A118=A116,IF(K118="SRS",IF((J118-J116)&lt;0,1000+J118-J116,J118-J116),IF(A119=A116,IF(K119="SRS",IF((J119-J116)&lt;0,1000+J119-J116,J119-J116),IF(A120=A116,IF(K120="SRS",IF((J120-J116)&lt;0,1000+J120-J116,J120-J116),IF(A123=A116,IF(K123="SRS",IF((J123-J116)&lt;0,1000+J123-J116,J123-J116),""),"")),"")),"")),"")),""),"")</f>
        <v/>
      </c>
      <c r="W116" s="50" t="str">
        <f t="shared" si="38"/>
        <v/>
      </c>
      <c r="X116" s="50" t="str">
        <f>IF(A116&lt;&gt;A115,COUNTIFS($K$2:$K$1413,$K$2,$A$2:$A$1413,A116),"")</f>
        <v/>
      </c>
      <c r="Y116" s="49" t="str">
        <f t="shared" si="53"/>
        <v/>
      </c>
      <c r="Z116" s="49" t="str">
        <f t="shared" si="39"/>
        <v/>
      </c>
      <c r="AA116" s="49" t="str">
        <f t="shared" si="54"/>
        <v/>
      </c>
      <c r="AB116" s="49" t="str">
        <f t="shared" si="55"/>
        <v/>
      </c>
      <c r="AC116" s="49" t="str">
        <f t="shared" si="35"/>
        <v/>
      </c>
      <c r="AD116" s="49" t="str">
        <f>IF(A116=A115,"",COUNTIFS(A:A,A116,K:K,"up"))</f>
        <v/>
      </c>
      <c r="AE116" s="49" t="str">
        <f t="shared" si="40"/>
        <v/>
      </c>
      <c r="AF116" s="49" t="str">
        <f t="shared" si="41"/>
        <v/>
      </c>
      <c r="AG116" s="49" t="str">
        <f>IF(A116=A115,"",COUNTIFS(A:A,A116,K:K,"SRS"))</f>
        <v/>
      </c>
      <c r="AH116" s="49"/>
      <c r="AI116" s="50"/>
      <c r="AJ116" s="50"/>
      <c r="AK116" s="50"/>
      <c r="AL116" s="50"/>
    </row>
    <row r="117" spans="1:38" x14ac:dyDescent="0.25">
      <c r="A117" s="49">
        <f t="shared" si="48"/>
        <v>15</v>
      </c>
      <c r="B117" s="49">
        <f t="shared" si="33"/>
        <v>61033</v>
      </c>
      <c r="C117" s="50" t="str">
        <f t="shared" si="34"/>
        <v>2017210</v>
      </c>
      <c r="D117" s="50">
        <v>2017</v>
      </c>
      <c r="E117" s="50">
        <v>2</v>
      </c>
      <c r="F117" s="50">
        <v>10</v>
      </c>
      <c r="G117" s="50">
        <v>16</v>
      </c>
      <c r="H117" s="50">
        <v>57</v>
      </c>
      <c r="I117" s="50">
        <v>13</v>
      </c>
      <c r="J117" s="50">
        <v>274</v>
      </c>
      <c r="K117" s="50" t="s">
        <v>26</v>
      </c>
      <c r="L117" s="50">
        <v>2</v>
      </c>
      <c r="M117" s="50" t="s">
        <v>21</v>
      </c>
      <c r="N117" s="50" t="s">
        <v>27</v>
      </c>
      <c r="O117" s="50">
        <v>44</v>
      </c>
      <c r="P117" s="50" t="str">
        <f t="shared" si="36"/>
        <v/>
      </c>
      <c r="Q117" s="50" t="str">
        <f t="shared" si="21"/>
        <v/>
      </c>
      <c r="R117" s="50" t="str">
        <f>IF(A117&lt;&gt;A116,LOOKUP(A117,A$2:A$1413,Q$2:Q$1413),"")</f>
        <v/>
      </c>
      <c r="S117" s="50" t="str">
        <f t="shared" si="37"/>
        <v/>
      </c>
      <c r="T117" s="50">
        <f>IF(A117=A118,IF(K117="Stroke",IF(K118="Stroke",IF((J118-J117)&lt;0,1000+J118-J117,J118-J117),IF(A119=A117,IF(K119="stroke",IF((J119-J117)&lt;0,1000+J119-J117,J119-J117),IF(A120=A117,IF(K120="stroke",IF((J120-J117)&lt;0,1000+J120-J117,J120-J117),IF(A123=A117,IF(K123="stroke",IF((J123-J117)&lt;0,1000+J123-J117,J123-J117),IF(A124=A117,IF(K124="stroke",IF((J124-J117)&lt;0,1000+J124-J117,J124-J117),IF(A125=A117,IF(K125="Stroke",IF((J125-J117)&lt;0,1000+J125-J117,J125-J117),IF(A126=A117,IF(K126="stroke",IF((J126-J117)&lt;0,1000+J126-J117,J119-J117),IF(A127=A117,IF(K127="stroke",IF((J127-J117)&lt;0,1000+J127-J117,J127-J117),IF(A128=A117,IF(K128="stroke",IF((J128-J117)&lt;0,1000+J128-J117,J128-J117),IF(A131=A117,IF(K131="stroke",IF((J131-J117)&lt;0,1000+J131-J117,J131-J117),""),"")),"")),"")),"")),"")),"")),"")),"")),"")),""),"")</f>
        <v>180</v>
      </c>
      <c r="U117" s="50">
        <f>IF(A117=A118,IF(K117="Stroke",IF(K118="Stroke",IF(L118=L117,T117-O117,""),IF(A119=A117,IF(K119="stroke",IF(L119=L117,T117-O117,""),IF(A120=A117,IF(K120="stroke",IF(L120=L117,T117-O117,""),IF(A123=A117,IF(K123="stroke",IF(L123=L117,T117-O117,""),IF(A124=A117,IF(K124="stroke",IF(L124=L117,T117-O117,""),""),"")),"")),"")),"")),""),"")</f>
        <v>136</v>
      </c>
      <c r="V117" s="50" t="str">
        <f>IF(A117=A118,IF(K117="SRS",IF(K118="SRS",IF((J118-J117)&lt;0,1000+J118-J117,J118-J117),IF(A119=A117,IF(K119="SRS",IF((J119-J117)&lt;0,1000+J119-J117,J119-J117),IF(A120=A117,IF(K120="SRS",IF((J120-J117)&lt;0,1000+J120-J117,J120-J117),IF(A123=A117,IF(K123="SRS",IF((J123-J117)&lt;0,1000+J123-J117,J123-J117),IF(A124=A117,IF(K124="SRS",IF((J124-J117)&lt;0,1000+J124-J117,J124-J117),""),"")),"")),"")),"")),""),"")</f>
        <v/>
      </c>
      <c r="W117" s="50" t="str">
        <f t="shared" si="38"/>
        <v/>
      </c>
      <c r="X117" s="50" t="str">
        <f>IF(A117&lt;&gt;A116,COUNTIFS($K$2:$K$1413,$K$2,$A$2:$A$1413,A117),"")</f>
        <v/>
      </c>
      <c r="Y117" s="49" t="str">
        <f t="shared" si="53"/>
        <v/>
      </c>
      <c r="Z117" s="49" t="str">
        <f t="shared" si="39"/>
        <v/>
      </c>
      <c r="AA117" s="49" t="str">
        <f t="shared" si="54"/>
        <v/>
      </c>
      <c r="AB117" s="49" t="str">
        <f t="shared" si="55"/>
        <v/>
      </c>
      <c r="AC117" s="49" t="str">
        <f t="shared" si="35"/>
        <v/>
      </c>
      <c r="AD117" s="49" t="str">
        <f>IF(A117=A116,"",COUNTIFS(A:A,A117,K:K,"up"))</f>
        <v/>
      </c>
      <c r="AE117" s="49" t="str">
        <f t="shared" si="40"/>
        <v/>
      </c>
      <c r="AF117" s="49" t="str">
        <f t="shared" si="41"/>
        <v/>
      </c>
      <c r="AG117" s="49" t="str">
        <f>IF(A117=A116,"",COUNTIFS(A:A,A117,K:K,"SRS"))</f>
        <v/>
      </c>
      <c r="AH117" s="49"/>
      <c r="AI117" s="50"/>
      <c r="AJ117" s="50"/>
      <c r="AK117" s="50"/>
      <c r="AL117" s="50"/>
    </row>
    <row r="118" spans="1:38" x14ac:dyDescent="0.25">
      <c r="A118" s="49">
        <f t="shared" si="48"/>
        <v>15</v>
      </c>
      <c r="B118" s="49">
        <f t="shared" si="33"/>
        <v>61033</v>
      </c>
      <c r="C118" s="50" t="str">
        <f t="shared" si="34"/>
        <v>2017210</v>
      </c>
      <c r="D118" s="50">
        <v>2017</v>
      </c>
      <c r="E118" s="50">
        <v>2</v>
      </c>
      <c r="F118" s="50">
        <v>10</v>
      </c>
      <c r="G118" s="50">
        <v>16</v>
      </c>
      <c r="H118" s="50">
        <v>57</v>
      </c>
      <c r="I118" s="50">
        <v>13</v>
      </c>
      <c r="J118" s="50">
        <v>454</v>
      </c>
      <c r="K118" s="50" t="s">
        <v>26</v>
      </c>
      <c r="L118" s="50">
        <v>2</v>
      </c>
      <c r="M118" s="50" t="s">
        <v>21</v>
      </c>
      <c r="N118" s="50" t="s">
        <v>27</v>
      </c>
      <c r="O118" s="50">
        <v>52</v>
      </c>
      <c r="P118" s="50" t="str">
        <f t="shared" si="36"/>
        <v/>
      </c>
      <c r="Q118" s="50">
        <f t="shared" si="21"/>
        <v>61033.506000000001</v>
      </c>
      <c r="R118" s="50" t="str">
        <f>IF(A118&lt;&gt;A117,LOOKUP(A118,A$2:A$1413,Q$2:Q$1413),"")</f>
        <v/>
      </c>
      <c r="S118" s="50" t="str">
        <f t="shared" si="37"/>
        <v/>
      </c>
      <c r="T118" s="50" t="str">
        <f>IF(A118=A119,IF(K118="Stroke",IF(K119="Stroke",IF((J119-J118)&lt;0,1000+J119-J118,J119-J118),IF(A120=A118,IF(K120="stroke",IF((J120-J118)&lt;0,1000+J120-J118,J120-J118),IF(A123=A118,IF(K123="stroke",IF((J123-J118)&lt;0,1000+J123-J118,J123-J118),IF(A124=A118,IF(K124="stroke",IF((J124-J118)&lt;0,1000+J124-J118,J124-J118),IF(A125=A118,IF(K125="stroke",IF((J125-J118)&lt;0,1000+J125-J118,J125-J118),IF(A126=A118,IF(K126="Stroke",IF((J126-J118)&lt;0,1000+J126-J118,J126-J118),IF(A127=A118,IF(K127="stroke",IF((J127-J118)&lt;0,1000+J127-J118,J120-J118),IF(A128=A118,IF(K128="stroke",IF((J128-J118)&lt;0,1000+J128-J118,J128-J118),IF(A131=A118,IF(K131="stroke",IF((J131-J118)&lt;0,1000+J131-J118,J131-J118),IF(A132=A118,IF(K132="stroke",IF((J132-J118)&lt;0,1000+J132-J118,J132-J118),""),"")),"")),"")),"")),"")),"")),"")),"")),"")),""),"")</f>
        <v/>
      </c>
      <c r="U118" s="50" t="str">
        <f>IF(A118=A119,IF(K118="Stroke",IF(K119="Stroke",IF(L119=L118,T118-O118,""),IF(A120=A118,IF(K120="stroke",IF(L120=L118,T118-O118,""),IF(A123=A118,IF(K123="stroke",IF(L123=L118,T118-O118,""),IF(A124=A118,IF(K124="stroke",IF(L124=L118,T118-O118,""),IF(A125=A118,IF(K125="stroke",IF(L125=L118,T118-O118,""),""),"")),"")),"")),"")),""),"")</f>
        <v/>
      </c>
      <c r="V118" s="50" t="str">
        <f>IF(A118=A119,IF(K118="SRS",IF(K119="SRS",IF((J119-J118)&lt;0,1000+J119-J118,J119-J118),IF(A120=A118,IF(K120="SRS",IF((J120-J118)&lt;0,1000+J120-J118,J120-J118),IF(A123=A118,IF(K123="SRS",IF((J123-J118)&lt;0,1000+J123-J118,J123-J118),IF(A124=A118,IF(K124="SRS",IF((J124-J118)&lt;0,1000+J124-J118,J124-J118),IF(A125=A118,IF(K125="SRS",IF((J125-J118)&lt;0,1000+J125-J118,J125-J118),""),"")),"")),"")),"")),""),"")</f>
        <v/>
      </c>
      <c r="W118" s="50" t="str">
        <f t="shared" si="38"/>
        <v/>
      </c>
      <c r="X118" s="50" t="str">
        <f>IF(A118&lt;&gt;A117,COUNTIFS($K$2:$K$1413,$K$2,$A$2:$A$1413,A118),"")</f>
        <v/>
      </c>
      <c r="Y118" s="49" t="str">
        <f t="shared" si="53"/>
        <v/>
      </c>
      <c r="Z118" s="49" t="str">
        <f t="shared" si="39"/>
        <v/>
      </c>
      <c r="AA118" s="49" t="str">
        <f t="shared" si="54"/>
        <v/>
      </c>
      <c r="AB118" s="49" t="str">
        <f t="shared" si="55"/>
        <v/>
      </c>
      <c r="AC118" s="49" t="str">
        <f t="shared" si="35"/>
        <v/>
      </c>
      <c r="AD118" s="49" t="str">
        <f>IF(A118=A117,"",COUNTIFS(A:A,A118,K:K,"up"))</f>
        <v/>
      </c>
      <c r="AE118" s="49" t="str">
        <f t="shared" si="40"/>
        <v/>
      </c>
      <c r="AF118" s="49" t="str">
        <f t="shared" si="41"/>
        <v/>
      </c>
      <c r="AG118" s="49" t="str">
        <f>IF(A118=A117,"",COUNTIFS(A:A,A118,K:K,"SRS"))</f>
        <v/>
      </c>
      <c r="AH118" s="49"/>
      <c r="AI118" s="50"/>
      <c r="AJ118" s="50"/>
      <c r="AK118" s="50"/>
      <c r="AL118" s="50"/>
    </row>
    <row r="119" spans="1:38" s="127" customFormat="1" ht="15" x14ac:dyDescent="0.25">
      <c r="A119" s="125">
        <f t="shared" si="48"/>
        <v>16</v>
      </c>
      <c r="B119" s="125">
        <f t="shared" si="33"/>
        <v>61062</v>
      </c>
      <c r="C119" s="126" t="str">
        <f t="shared" si="34"/>
        <v>2017210</v>
      </c>
      <c r="D119" s="126">
        <v>2017</v>
      </c>
      <c r="E119" s="126">
        <v>2</v>
      </c>
      <c r="F119" s="126">
        <v>10</v>
      </c>
      <c r="G119" s="126">
        <v>16</v>
      </c>
      <c r="H119" s="126">
        <v>57</v>
      </c>
      <c r="I119" s="126">
        <v>42</v>
      </c>
      <c r="J119" s="126">
        <v>952</v>
      </c>
      <c r="K119" s="126" t="s">
        <v>26</v>
      </c>
      <c r="L119" s="126">
        <v>1</v>
      </c>
      <c r="M119" s="126" t="s">
        <v>21</v>
      </c>
      <c r="N119" s="126" t="s">
        <v>27</v>
      </c>
      <c r="O119" s="126">
        <v>20</v>
      </c>
      <c r="P119" s="126">
        <f t="shared" si="36"/>
        <v>61062.951999999997</v>
      </c>
      <c r="Q119" s="126" t="str">
        <f t="shared" si="21"/>
        <v/>
      </c>
      <c r="R119" s="126">
        <f>IF(A119&lt;&gt;A118,LOOKUP(A119,A$2:A$1413,Q$2:Q$1413),"")</f>
        <v>61063.127</v>
      </c>
      <c r="S119" s="126">
        <f t="shared" si="37"/>
        <v>175.00000000291038</v>
      </c>
      <c r="T119" s="126">
        <f>IF(A119=A120,IF(K119="Stroke",IF(K120="Stroke",IF((J120-J119)&lt;0,1000+J120-J119,J120-J119),IF(A123=A119,IF(K123="stroke",IF((J123-J119)&lt;0,1000+J123-J119,J123-J119),IF(A124=A119,IF(K124="stroke",IF((J124-J119)&lt;0,1000+J124-J119,J124-J119),IF(A125=A119,IF(K125="stroke",IF((J125-J119)&lt;0,1000+J125-J119,J125-J119),IF(A126=A119,IF(K126="stroke",IF((J126-J119)&lt;0,1000+J126-J119,J126-J119),IF(A127=A119,IF(K127="Stroke",IF((J127-J119)&lt;0,1000+J127-J119,J127-J119),IF(A128=A119,IF(K128="stroke",IF((J128-J119)&lt;0,1000+J128-J119,J123-J119),IF(A131=A119,IF(K131="stroke",IF((J131-J119)&lt;0,1000+J131-J119,J131-J119),IF(A132=A119,IF(K132="stroke",IF((J132-J119)&lt;0,1000+J132-J119,J132-J119),IF(A133=A119,IF(K133="stroke",IF((J133-J119)&lt;0,1000+J133-J119,J133-J119),""),"")),"")),"")),"")),"")),"")),"")),"")),"")),""),"")</f>
        <v>103</v>
      </c>
      <c r="U119" s="126">
        <f>IF(A119=A120,IF(K119="Stroke",IF(K120="Stroke",IF(L120=L119,T119-O119,""),IF(A123=A119,IF(K123="stroke",IF(L123=L119,T119-O119,""),IF(A124=A119,IF(K124="stroke",IF(L124=L119,T119-O119,""),IF(A125=A119,IF(K125="stroke",IF(L125=L119,T119-O119,""),IF(A126=A119,IF(K126="stroke",IF(L126=L119,T119-O119,""),""),"")),"")),"")),"")),""),"")</f>
        <v>83</v>
      </c>
      <c r="V119" s="126" t="str">
        <f>IF(A119=A120,IF(K119="SRS",IF(K120="SRS",IF((J120-J119)&lt;0,1000+J120-J119,J120-J119),IF(A123=A119,IF(K123="SRS",IF((J123-J119)&lt;0,1000+J123-J119,J123-J119),IF(A124=A119,IF(K124="SRS",IF((J124-J119)&lt;0,1000+J124-J119,J124-J119),IF(A125=A119,IF(K125="SRS",IF((J125-J119)&lt;0,1000+J125-J119,J125-J119),IF(A126=A119,IF(K126="SRS",IF((J126-J119)&lt;0,1000+J126-J119,J126-J119),""),"")),"")),"")),"")),""),"")</f>
        <v/>
      </c>
      <c r="W119" s="126">
        <f t="shared" si="38"/>
        <v>61062</v>
      </c>
      <c r="X119" s="126">
        <f>IF(A119&lt;&gt;A118,COUNTIFS($K$2:$K$1413,$K$2,$A$2:$A$1413,A119),"")</f>
        <v>3</v>
      </c>
      <c r="Y119" s="125">
        <f t="shared" si="53"/>
        <v>0</v>
      </c>
      <c r="Z119" s="125">
        <f t="shared" si="39"/>
        <v>0</v>
      </c>
      <c r="AA119" s="125">
        <f t="shared" si="54"/>
        <v>0</v>
      </c>
      <c r="AB119" s="125">
        <f t="shared" si="55"/>
        <v>3</v>
      </c>
      <c r="AC119" s="125" t="str">
        <f t="shared" si="35"/>
        <v/>
      </c>
      <c r="AD119" s="125">
        <f>IF(A119=A118,"",COUNTIFS(A:A,A119,K:K,"up"))</f>
        <v>0</v>
      </c>
      <c r="AE119" s="125" t="str">
        <f t="shared" si="40"/>
        <v/>
      </c>
      <c r="AF119" s="125" t="str">
        <f t="shared" si="41"/>
        <v/>
      </c>
      <c r="AG119" s="125">
        <f>IF(A119=A118,"",COUNTIFS(A:A,A119,K:K,"SRS"))</f>
        <v>0</v>
      </c>
      <c r="AH119" s="125"/>
      <c r="AI119" s="126"/>
      <c r="AJ119" s="126"/>
      <c r="AK119" s="126"/>
      <c r="AL119" s="126"/>
    </row>
    <row r="120" spans="1:38" x14ac:dyDescent="0.25">
      <c r="A120" s="49">
        <f t="shared" si="48"/>
        <v>16</v>
      </c>
      <c r="B120" s="49">
        <f t="shared" si="33"/>
        <v>61063</v>
      </c>
      <c r="C120" s="50" t="str">
        <f t="shared" si="34"/>
        <v>2017210</v>
      </c>
      <c r="D120" s="50">
        <v>2017</v>
      </c>
      <c r="E120" s="50">
        <v>2</v>
      </c>
      <c r="F120" s="50">
        <v>10</v>
      </c>
      <c r="G120" s="50">
        <v>16</v>
      </c>
      <c r="H120" s="50">
        <v>57</v>
      </c>
      <c r="I120" s="50">
        <v>43</v>
      </c>
      <c r="J120" s="50">
        <v>55</v>
      </c>
      <c r="K120" s="50" t="s">
        <v>26</v>
      </c>
      <c r="L120" s="50">
        <v>1</v>
      </c>
      <c r="M120" s="50" t="s">
        <v>21</v>
      </c>
      <c r="N120" s="50" t="s">
        <v>27</v>
      </c>
      <c r="O120" s="50">
        <f>75-56</f>
        <v>19</v>
      </c>
      <c r="P120" s="50" t="str">
        <f t="shared" si="36"/>
        <v/>
      </c>
      <c r="Q120" s="50" t="str">
        <f>IF(A123&lt;&gt;A120,(B120+(J120*0.001)+(O120*0.001)),"")</f>
        <v/>
      </c>
      <c r="R120" s="50" t="str">
        <f>IF(A120&lt;&gt;A119,LOOKUP(A120,A$2:A$1413,Q$2:Q$1413),"")</f>
        <v/>
      </c>
      <c r="S120" s="50" t="str">
        <f t="shared" si="37"/>
        <v/>
      </c>
      <c r="T120" s="50">
        <f>IF(A120=A123,IF(K120="Stroke",IF(K123="Stroke",IF((J123-J120)&lt;0,1000+J123-J120,J123-J120),IF(A124=A120,IF(K124="stroke",IF((J124-J120)&lt;0,1000+J124-J120,J124-J120),IF(A125=A120,IF(K125="stroke",IF((J125-J120)&lt;0,1000+J125-J120,J125-J120),IF(A126=A120,IF(K126="stroke",IF((J126-J120)&lt;0,1000+J126-J120,J126-J120),IF(A127=A120,IF(K127="stroke",IF((J127-J120)&lt;0,1000+J127-J120,J127-J120),IF(A128=A120,IF(K128="Stroke",IF((J128-J120)&lt;0,1000+J128-J120,J128-J120),IF(A131=A120,IF(K131="stroke",IF((J131-J120)&lt;0,1000+J131-J120,J124-J120),IF(A132=A120,IF(K132="stroke",IF((J132-J120)&lt;0,1000+J132-J120,J132-J120),IF(A133=A120,IF(K133="stroke",IF((J133-J120)&lt;0,1000+J133-J120,J133-J120),IF(A134=A120,IF(K134="stroke",IF((J134-J120)&lt;0,1000+J134-J120,J134-J120),""),"")),"")),"")),"")),"")),"")),"")),"")),"")),""),"")</f>
        <v>68</v>
      </c>
      <c r="U120" s="50">
        <f>IF(A120=A123,IF(K120="Stroke",IF(K123="Stroke",IF(L123=L120,T120-O120,""),IF(A124=A120,IF(K124="stroke",IF(L124=L120,T120-O120,""),IF(A125=A120,IF(K125="stroke",IF(L125=L120,T120-O120,""),IF(A126=A120,IF(K126="stroke",IF(L126=L120,T120-O120,""),IF(A127=A120,IF(K127="stroke",IF(L127=L120,T120-O120,""),""),"")),"")),"")),"")),""),"")</f>
        <v>49</v>
      </c>
      <c r="V120" s="50" t="str">
        <f>IF(A120=A123,IF(K120="SRS",IF(K123="SRS",IF((J123-J120)&lt;0,1000+J123-J120,J123-J120),IF(A124=A120,IF(K124="SRS",IF((J124-J120)&lt;0,1000+J124-J120,J124-J120),IF(A125=A120,IF(K125="SRS",IF((J125-J120)&lt;0,1000+J125-J120,J125-J120),IF(A126=A120,IF(K126="SRS",IF((J126-J120)&lt;0,1000+J126-J120,J126-J120),IF(A127=A120,IF(K127="SRS",IF((J127-J120)&lt;0,1000+J127-J120,J127-J120),""),"")),"")),"")),"")),""),"")</f>
        <v/>
      </c>
      <c r="W120" s="50" t="str">
        <f t="shared" si="38"/>
        <v/>
      </c>
      <c r="X120" s="50" t="str">
        <f>IF(A120&lt;&gt;A119,COUNTIFS($K$2:$K$1413,$K$2,$A$2:$A$1413,A120),"")</f>
        <v/>
      </c>
      <c r="Y120" s="49" t="str">
        <f t="shared" si="53"/>
        <v/>
      </c>
      <c r="Z120" s="49" t="str">
        <f t="shared" si="39"/>
        <v/>
      </c>
      <c r="AA120" s="49" t="str">
        <f t="shared" si="54"/>
        <v/>
      </c>
      <c r="AB120" s="49" t="str">
        <f t="shared" si="55"/>
        <v/>
      </c>
      <c r="AC120" s="49" t="str">
        <f>IF(A120&lt;&gt;A119,IF(A120=A123,IF(K123="stroke",IF(M120="positive",IF(M123="negative",SUM(AA120:AB120),""),""),""),""),"")</f>
        <v/>
      </c>
      <c r="AD120" s="49" t="str">
        <f>IF(A120=A119,"",COUNTIFS(A:A,A120,K:K,"up"))</f>
        <v/>
      </c>
      <c r="AE120" s="49" t="str">
        <f t="shared" si="40"/>
        <v/>
      </c>
      <c r="AF120" s="49" t="str">
        <f t="shared" si="41"/>
        <v/>
      </c>
      <c r="AG120" s="49" t="str">
        <f>IF(A120=A119,"",COUNTIFS(A:A,A120,K:K,"SRS"))</f>
        <v/>
      </c>
      <c r="AH120" s="49"/>
      <c r="AI120" s="50"/>
      <c r="AJ120" s="50"/>
      <c r="AK120" s="50"/>
      <c r="AL120" s="50"/>
    </row>
    <row r="121" spans="1:38" s="127" customFormat="1" ht="15" x14ac:dyDescent="0.25">
      <c r="A121" s="125">
        <v>16</v>
      </c>
      <c r="B121" s="125">
        <v>61063</v>
      </c>
      <c r="C121" s="126">
        <v>2017210</v>
      </c>
      <c r="D121" s="126">
        <v>2017</v>
      </c>
      <c r="E121" s="126">
        <v>2</v>
      </c>
      <c r="F121" s="126">
        <v>10</v>
      </c>
      <c r="G121" s="126">
        <v>16</v>
      </c>
      <c r="H121" s="126">
        <v>57</v>
      </c>
      <c r="I121" s="126">
        <v>43</v>
      </c>
      <c r="J121" s="126">
        <v>56</v>
      </c>
      <c r="K121" s="126" t="s">
        <v>29</v>
      </c>
      <c r="L121" s="126">
        <v>1</v>
      </c>
      <c r="M121" s="126" t="s">
        <v>21</v>
      </c>
      <c r="N121" s="126" t="s">
        <v>27</v>
      </c>
      <c r="O121" s="126">
        <v>0</v>
      </c>
      <c r="P121" s="126"/>
      <c r="Q121" s="126"/>
      <c r="R121" s="126"/>
      <c r="S121" s="126"/>
      <c r="T121" s="126"/>
      <c r="U121" s="126"/>
      <c r="V121" s="126"/>
      <c r="W121" s="126"/>
      <c r="X121" s="126"/>
      <c r="Y121" s="125"/>
      <c r="Z121" s="125"/>
      <c r="AA121" s="125"/>
      <c r="AB121" s="125"/>
      <c r="AC121" s="125"/>
      <c r="AD121" s="125"/>
      <c r="AE121" s="125"/>
      <c r="AF121" s="125"/>
      <c r="AG121" s="125"/>
      <c r="AH121" s="125"/>
      <c r="AI121" s="126"/>
      <c r="AJ121" s="126"/>
      <c r="AK121" s="126"/>
      <c r="AL121" s="126"/>
    </row>
    <row r="122" spans="1:38" s="127" customFormat="1" ht="15" x14ac:dyDescent="0.25">
      <c r="A122" s="125">
        <v>16</v>
      </c>
      <c r="B122" s="125">
        <v>61063</v>
      </c>
      <c r="C122" s="126">
        <v>2017210</v>
      </c>
      <c r="D122" s="126">
        <v>2017</v>
      </c>
      <c r="E122" s="126">
        <v>2</v>
      </c>
      <c r="F122" s="126">
        <v>10</v>
      </c>
      <c r="G122" s="126">
        <v>16</v>
      </c>
      <c r="H122" s="126">
        <v>57</v>
      </c>
      <c r="I122" s="126">
        <v>43</v>
      </c>
      <c r="J122" s="126">
        <v>57</v>
      </c>
      <c r="K122" s="126" t="s">
        <v>29</v>
      </c>
      <c r="L122" s="126">
        <v>1</v>
      </c>
      <c r="M122" s="126" t="s">
        <v>21</v>
      </c>
      <c r="N122" s="126" t="s">
        <v>27</v>
      </c>
      <c r="O122" s="126">
        <v>0</v>
      </c>
      <c r="P122" s="126"/>
      <c r="Q122" s="126"/>
      <c r="R122" s="126"/>
      <c r="S122" s="126"/>
      <c r="T122" s="126"/>
      <c r="U122" s="126"/>
      <c r="V122" s="126"/>
      <c r="W122" s="126"/>
      <c r="X122" s="126"/>
      <c r="Y122" s="125"/>
      <c r="Z122" s="125"/>
      <c r="AA122" s="125"/>
      <c r="AB122" s="125"/>
      <c r="AC122" s="125"/>
      <c r="AD122" s="125"/>
      <c r="AE122" s="125"/>
      <c r="AF122" s="125"/>
      <c r="AG122" s="125"/>
      <c r="AH122" s="125"/>
      <c r="AI122" s="128" t="s">
        <v>248</v>
      </c>
      <c r="AJ122" s="126"/>
      <c r="AK122" s="126"/>
      <c r="AL122" s="126"/>
    </row>
    <row r="123" spans="1:38" x14ac:dyDescent="0.25">
      <c r="A123" s="49">
        <f>IF(B123=B120,A120,IF(B123=(B120+1),A120,(A120+1)))</f>
        <v>16</v>
      </c>
      <c r="B123" s="49">
        <f t="shared" si="33"/>
        <v>61063</v>
      </c>
      <c r="C123" s="50" t="str">
        <f t="shared" si="34"/>
        <v>2017210</v>
      </c>
      <c r="D123" s="50">
        <v>2017</v>
      </c>
      <c r="E123" s="50">
        <v>2</v>
      </c>
      <c r="F123" s="50">
        <v>10</v>
      </c>
      <c r="G123" s="50">
        <v>16</v>
      </c>
      <c r="H123" s="50">
        <v>57</v>
      </c>
      <c r="I123" s="50">
        <v>43</v>
      </c>
      <c r="J123" s="50">
        <v>123</v>
      </c>
      <c r="K123" s="50" t="s">
        <v>26</v>
      </c>
      <c r="L123" s="50">
        <v>1</v>
      </c>
      <c r="M123" s="50" t="s">
        <v>21</v>
      </c>
      <c r="N123" s="50" t="s">
        <v>27</v>
      </c>
      <c r="O123" s="50">
        <v>4</v>
      </c>
      <c r="P123" s="50" t="str">
        <f>IF(A123&lt;&gt;A120,(B123+J123*0.001),"")</f>
        <v/>
      </c>
      <c r="Q123" s="50">
        <f t="shared" si="21"/>
        <v>61063.127</v>
      </c>
      <c r="R123" s="50" t="str">
        <f>IF(A123&lt;&gt;A120,LOOKUP(A123,A$2:A$1413,Q$2:Q$1413),"")</f>
        <v/>
      </c>
      <c r="S123" s="50" t="str">
        <f t="shared" si="37"/>
        <v/>
      </c>
      <c r="T123" s="50" t="str">
        <f>IF(A123=A124,IF(K123="Stroke",IF(K124="Stroke",IF((J124-J123)&lt;0,1000+J124-J123,J124-J123),IF(A125=A123,IF(K125="stroke",IF((J125-J123)&lt;0,1000+J125-J123,J125-J123),IF(A126=A123,IF(K126="stroke",IF((J126-J123)&lt;0,1000+J126-J123,J126-J123),IF(A127=A123,IF(K127="stroke",IF((J127-J123)&lt;0,1000+J127-J123,J127-J123),IF(A128=A123,IF(K128="stroke",IF((J128-J123)&lt;0,1000+J128-J123,J128-J123),IF(A131=A123,IF(K131="Stroke",IF((J131-J123)&lt;0,1000+J131-J123,J131-J123),IF(A132=A123,IF(K132="stroke",IF((J132-J123)&lt;0,1000+J132-J123,J125-J123),IF(A133=A123,IF(K133="stroke",IF((J133-J123)&lt;0,1000+J133-J123,J133-J123),IF(A134=A123,IF(K134="stroke",IF((J134-J123)&lt;0,1000+J134-J123,J134-J123),IF(A139=A123,IF(K139="stroke",IF((J139-J123)&lt;0,1000+J139-J123,J139-J123),""),"")),"")),"")),"")),"")),"")),"")),"")),"")),""),"")</f>
        <v/>
      </c>
      <c r="U123" s="50" t="str">
        <f>IF(A123=A124,IF(K123="Stroke",IF(K124="Stroke",IF(L124=L123,T123-O123,""),IF(A125=A123,IF(K125="stroke",IF(L125=L123,T123-O123,""),IF(A126=A123,IF(K126="stroke",IF(L126=L123,T123-O123,""),IF(A127=A123,IF(K127="stroke",IF(L127=L123,T123-O123,""),IF(A128=A123,IF(K128="stroke",IF(L128=L123,T123-O123,""),""),"")),"")),"")),"")),""),"")</f>
        <v/>
      </c>
      <c r="V123" s="50" t="str">
        <f>IF(A123=A124,IF(K123="SRS",IF(K124="SRS",IF((J124-J123)&lt;0,1000+J124-J123,J124-J123),IF(A125=A123,IF(K125="SRS",IF((J125-J123)&lt;0,1000+J125-J123,J125-J123),IF(A126=A123,IF(K126="SRS",IF((J126-J123)&lt;0,1000+J126-J123,J126-J123),IF(A127=A123,IF(K127="SRS",IF((J127-J123)&lt;0,1000+J127-J123,J127-J123),IF(A128=A123,IF(K128="SRS",IF((J128-J123)&lt;0,1000+J128-J123,J128-J123),""),"")),"")),"")),"")),""),"")</f>
        <v/>
      </c>
      <c r="W123" s="50" t="str">
        <f>IF(A123&lt;&gt;A120,B123,"")</f>
        <v/>
      </c>
      <c r="X123" s="50" t="str">
        <f>IF(A123&lt;&gt;A120,COUNTIFS($K$2:$K$1413,$K$2,$A$2:$A$1413,A123),"")</f>
        <v/>
      </c>
      <c r="Y123" s="49" t="str">
        <f t="shared" ref="Y123:Y128" si="56">IF(X123&lt;&gt;"",IF(X123=1,"",COUNTIFS($O$2:$O$1413,"&gt;40",$A$2:$A$1413,A123)),"")</f>
        <v/>
      </c>
      <c r="Z123" s="49" t="str">
        <f t="shared" si="39"/>
        <v/>
      </c>
      <c r="AA123" s="49" t="str">
        <f t="shared" ref="AA123:AA128" si="57">IF(X123&lt;&gt;"",COUNTIFS($M$2:$M$1413,"Positive",$K$2:$K$1413,"stroke",A$2:A$1413,A123),"")</f>
        <v/>
      </c>
      <c r="AB123" s="49" t="str">
        <f t="shared" ref="AB123:AB128" si="58">IF(X123&lt;&gt;"",COUNTIFS($M$2:$M$1413,"Negative",$K$2:$K$1413,"stroke",A$2:A$1413,A123),"")</f>
        <v/>
      </c>
      <c r="AC123" s="49" t="str">
        <f>IF(A123&lt;&gt;A120,IF(A123=A124,IF(K124="stroke",IF(M123="positive",IF(M124="negative",SUM(AA123:AB123),""),""),""),""),"")</f>
        <v/>
      </c>
      <c r="AD123" s="49" t="str">
        <f>IF(A123=A120,"",COUNTIFS(A:A,A123,K:K,"up"))</f>
        <v/>
      </c>
      <c r="AE123" s="49" t="str">
        <f t="shared" si="40"/>
        <v/>
      </c>
      <c r="AF123" s="49" t="str">
        <f t="shared" si="41"/>
        <v/>
      </c>
      <c r="AG123" s="49" t="str">
        <f>IF(A123=A120,"",COUNTIFS(A:A,A123,K:K,"SRS"))</f>
        <v/>
      </c>
      <c r="AH123" s="49"/>
      <c r="AI123" s="50"/>
      <c r="AJ123" s="50"/>
      <c r="AK123" s="50"/>
      <c r="AL123" s="50"/>
    </row>
    <row r="124" spans="1:38" s="127" customFormat="1" ht="15" x14ac:dyDescent="0.25">
      <c r="A124" s="125">
        <f t="shared" si="48"/>
        <v>17</v>
      </c>
      <c r="B124" s="125">
        <f t="shared" si="33"/>
        <v>61125</v>
      </c>
      <c r="C124" s="126" t="str">
        <f t="shared" si="34"/>
        <v>2017210</v>
      </c>
      <c r="D124" s="126">
        <v>2017</v>
      </c>
      <c r="E124" s="126">
        <v>2</v>
      </c>
      <c r="F124" s="126">
        <v>10</v>
      </c>
      <c r="G124" s="126">
        <v>16</v>
      </c>
      <c r="H124" s="126">
        <v>58</v>
      </c>
      <c r="I124" s="126">
        <v>45</v>
      </c>
      <c r="J124" s="126">
        <v>553</v>
      </c>
      <c r="K124" s="126" t="s">
        <v>26</v>
      </c>
      <c r="L124" s="126">
        <v>1</v>
      </c>
      <c r="M124" s="126" t="s">
        <v>21</v>
      </c>
      <c r="N124" s="126" t="s">
        <v>27</v>
      </c>
      <c r="O124" s="126">
        <v>31</v>
      </c>
      <c r="P124" s="126">
        <f t="shared" si="36"/>
        <v>61125.553</v>
      </c>
      <c r="Q124" s="126" t="str">
        <f>IF(A125&lt;&gt;A124,(B124+(J124*0.001)+(O124*0.001)),"")</f>
        <v/>
      </c>
      <c r="R124" s="126">
        <f>IF(A124&lt;&gt;A123,LOOKUP(A124,A$2:A$1413,Q$2:Q$1413),"")</f>
        <v>61125.837</v>
      </c>
      <c r="S124" s="126">
        <f t="shared" si="37"/>
        <v>283.99999999965075</v>
      </c>
      <c r="T124" s="126">
        <f>IF(A124=A125,IF(K124="Stroke",IF(K125="Stroke",IF((J125-J124)&lt;0,1000+J125-J124,J125-J124),IF(A126=A124,IF(K126="stroke",IF((J126-J124)&lt;0,1000+J126-J124,J126-J124),IF(A127=A124,IF(K127="stroke",IF((J127-J124)&lt;0,1000+J127-J124,J127-J124),IF(A128=A124,IF(K128="stroke",IF((J128-J124)&lt;0,1000+J128-J124,J128-J124),IF(A131=A124,IF(K131="stroke",IF((J131-J124)&lt;0,1000+J131-J124,J131-J124),IF(A132=A124,IF(K132="Stroke",IF((J132-J124)&lt;0,1000+J132-J124,J132-J124),IF(A133=A124,IF(K133="stroke",IF((J133-J124)&lt;0,1000+J133-J124,J126-J124),IF(A134=A124,IF(K134="stroke",IF((J134-J124)&lt;0,1000+J134-J124,J134-J124),IF(A139=A124,IF(K139="stroke",IF((J139-J124)&lt;0,1000+J139-J124,J139-J124),IF(A140=A124,IF(K140="stroke",IF((J140-J124)&lt;0,1000+J140-J124,J140-J124),""),"")),"")),"")),"")),"")),"")),"")),"")),"")),""),"")</f>
        <v>158</v>
      </c>
      <c r="U124" s="126" t="str">
        <f>IF(A124=A125,IF(K124="Stroke",IF(K125="Stroke",IF(L125=L124,T124-O124,""),IF(A126=A124,IF(K126="stroke",IF(L126=L124,T124-O124,""),IF(A127=A124,IF(K127="stroke",IF(L127=L124,T124-O124,""),IF(A128=A124,IF(K128="stroke",IF(L128=L124,T124-O124,""),IF(A131=A124,IF(K131="stroke",IF(L131=L124,T124-O124,""),""),"")),"")),"")),"")),""),"")</f>
        <v/>
      </c>
      <c r="V124" s="126" t="str">
        <f>IF(A124=A125,IF(K124="SRS",IF(K125="SRS",IF((J125-J124)&lt;0,1000+J125-J124,J125-J124),IF(A126=A124,IF(K126="SRS",IF((J126-J124)&lt;0,1000+J126-J124,J126-J124),IF(A127=A124,IF(K127="SRS",IF((J127-J124)&lt;0,1000+J127-J124,J127-J124),IF(A128=A124,IF(K128="SRS",IF((J128-J124)&lt;0,1000+J128-J124,J128-J124),IF(A131=A124,IF(K131="SRS",IF((J131-J124)&lt;0,1000+J131-J124,J131-J124),""),"")),"")),"")),"")),""),"")</f>
        <v/>
      </c>
      <c r="W124" s="126">
        <f t="shared" si="38"/>
        <v>61125</v>
      </c>
      <c r="X124" s="126">
        <f>IF(A124&lt;&gt;A123,COUNTIFS($K$2:$K$1413,$K$2,$A$2:$A$1413,A124),"")</f>
        <v>3</v>
      </c>
      <c r="Y124" s="125">
        <f t="shared" si="56"/>
        <v>0</v>
      </c>
      <c r="Z124" s="125">
        <f t="shared" si="39"/>
        <v>0</v>
      </c>
      <c r="AA124" s="125">
        <f t="shared" si="57"/>
        <v>0</v>
      </c>
      <c r="AB124" s="125">
        <f t="shared" si="58"/>
        <v>3</v>
      </c>
      <c r="AC124" s="125" t="str">
        <f>IF(A124&lt;&gt;A123,IF(A124=A125,IF(K125="stroke",IF(M124="positive",IF(M125="negative",SUM(AA124:AB124),""),""),""),""),"")</f>
        <v/>
      </c>
      <c r="AD124" s="125">
        <f>IF(A124=A123,"",COUNTIFS(A:A,A124,K:K,"up"))</f>
        <v>0</v>
      </c>
      <c r="AE124" s="125" t="str">
        <f t="shared" si="40"/>
        <v/>
      </c>
      <c r="AF124" s="125" t="str">
        <f t="shared" si="41"/>
        <v/>
      </c>
      <c r="AG124" s="125">
        <f>IF(A124=A123,"",COUNTIFS(A:A,A124,K:K,"SRS"))</f>
        <v>0</v>
      </c>
      <c r="AH124" s="125"/>
      <c r="AI124" s="126"/>
      <c r="AJ124" s="126"/>
      <c r="AK124" s="126"/>
      <c r="AL124" s="126"/>
    </row>
    <row r="125" spans="1:38" x14ac:dyDescent="0.25">
      <c r="A125" s="49">
        <f>IF(B125=B124,A124,IF(B125=(B124+1),A124,(A124+1)))</f>
        <v>17</v>
      </c>
      <c r="B125" s="49">
        <f t="shared" si="33"/>
        <v>61125</v>
      </c>
      <c r="C125" s="50" t="str">
        <f t="shared" si="34"/>
        <v>2017210</v>
      </c>
      <c r="D125" s="50">
        <v>2017</v>
      </c>
      <c r="E125" s="50">
        <v>2</v>
      </c>
      <c r="F125" s="50">
        <v>10</v>
      </c>
      <c r="G125" s="50">
        <v>16</v>
      </c>
      <c r="H125" s="50">
        <v>58</v>
      </c>
      <c r="I125" s="50">
        <v>45</v>
      </c>
      <c r="J125" s="50">
        <v>711</v>
      </c>
      <c r="K125" s="50" t="s">
        <v>26</v>
      </c>
      <c r="L125" s="50">
        <v>2</v>
      </c>
      <c r="M125" s="50" t="s">
        <v>21</v>
      </c>
      <c r="N125" s="50" t="s">
        <v>27</v>
      </c>
      <c r="O125" s="50">
        <v>10</v>
      </c>
      <c r="P125" s="50" t="str">
        <f>IF(A125&lt;&gt;A124,(B125+J125*0.001),"")</f>
        <v/>
      </c>
      <c r="Q125" s="50" t="str">
        <f t="shared" ref="Q125:Q195" si="59">IF(A126&lt;&gt;A125,(B125+(J125*0.001)+(O125*0.001)),"")</f>
        <v/>
      </c>
      <c r="R125" s="50" t="str">
        <f>IF(A125&lt;&gt;A124,LOOKUP(A125,A$2:A$1413,Q$2:Q$1413),"")</f>
        <v/>
      </c>
      <c r="S125" s="50" t="str">
        <f t="shared" si="37"/>
        <v/>
      </c>
      <c r="T125" s="50">
        <f>IF(A125=A126,IF(K125="Stroke",IF(K126="Stroke",IF((J126-J125)&lt;0,1000+J126-J125,J126-J125),IF(A127=A125,IF(K127="stroke",IF((J127-J125)&lt;0,1000+J127-J125,J127-J125),IF(A128=A125,IF(K128="stroke",IF((J128-J125)&lt;0,1000+J128-J125,J128-J125),IF(A131=A125,IF(K131="stroke",IF((J131-J125)&lt;0,1000+J131-J125,J131-J125),IF(A132=A125,IF(K132="stroke",IF((J132-J125)&lt;0,1000+J132-J125,J132-J125),IF(A133=A125,IF(K133="Stroke",IF((J133-J125)&lt;0,1000+J133-J125,J133-J125),IF(A134=A125,IF(K134="stroke",IF((J134-J125)&lt;0,1000+J134-J125,J127-J125),IF(A139=A125,IF(K139="stroke",IF((J139-J125)&lt;0,1000+J139-J125,J139-J125),IF(A140=A125,IF(K140="stroke",IF((J140-J125)&lt;0,1000+J140-J125,J140-J125),IF(A141=A125,IF(K141="stroke",IF((J141-J125)&lt;0,1000+J141-J125,J141-J125),""),"")),"")),"")),"")),"")),"")),"")),"")),"")),""),"")</f>
        <v>78</v>
      </c>
      <c r="U125" s="50">
        <f>IF(A125=A126,IF(K125="Stroke",IF(K126="Stroke",IF(L126=L125,T125-O125,""),IF(A127=A125,IF(K127="stroke",IF(L127=L125,T125-O125,""),IF(A128=A125,IF(K128="stroke",IF(L128=L125,T125-O125,""),IF(A131=A125,IF(K131="stroke",IF(L131=L125,T125-O125,""),IF(A132=A125,IF(K132="stroke",IF(L132=L125,T125-O125,""),""),"")),"")),"")),"")),""),"")</f>
        <v>68</v>
      </c>
      <c r="V125" s="50" t="str">
        <f>IF(A125=A126,IF(K125="SRS",IF(K126="SRS",IF((J126-J125)&lt;0,1000+J126-J125,J126-J125),IF(A127=A125,IF(K127="SRS",IF((J127-J125)&lt;0,1000+J127-J125,J127-J125),IF(A128=A125,IF(K128="SRS",IF((J128-J125)&lt;0,1000+J128-J125,J128-J125),IF(A131=A125,IF(K131="SRS",IF((J131-J125)&lt;0,1000+J131-J125,J131-J125),IF(A132=A125,IF(K132="SRS",IF((J132-J125)&lt;0,1000+J132-J125,J132-J125),""),"")),"")),"")),"")),""),"")</f>
        <v/>
      </c>
      <c r="W125" s="50" t="str">
        <f>IF(A125&lt;&gt;A124,B125,"")</f>
        <v/>
      </c>
      <c r="X125" s="50" t="str">
        <f>IF(A125&lt;&gt;A124,COUNTIFS($K$2:$K$1413,$K$2,$A$2:$A$1413,A125),"")</f>
        <v/>
      </c>
      <c r="Y125" s="49" t="str">
        <f t="shared" si="56"/>
        <v/>
      </c>
      <c r="Z125" s="49" t="str">
        <f t="shared" si="39"/>
        <v/>
      </c>
      <c r="AA125" s="49" t="str">
        <f t="shared" si="57"/>
        <v/>
      </c>
      <c r="AB125" s="49" t="str">
        <f t="shared" si="58"/>
        <v/>
      </c>
      <c r="AC125" s="49" t="str">
        <f>IF(A125&lt;&gt;A124,IF(A125=A126,IF(K126="stroke",IF(M125="positive",IF(M126="negative",SUM(AA125:AB125),""),""),""),""),"")</f>
        <v/>
      </c>
      <c r="AD125" s="49" t="str">
        <f>IF(A125=A124,"",COUNTIFS(A:A,A125,K:K,"up"))</f>
        <v/>
      </c>
      <c r="AE125" s="49" t="str">
        <f t="shared" si="40"/>
        <v/>
      </c>
      <c r="AF125" s="49" t="str">
        <f t="shared" si="41"/>
        <v/>
      </c>
      <c r="AG125" s="49" t="str">
        <f>IF(A125=A124,"",COUNTIFS(A:A,A125,K:K,"SRS"))</f>
        <v/>
      </c>
      <c r="AH125" s="49"/>
      <c r="AI125" s="50"/>
      <c r="AJ125" s="50" t="s">
        <v>33</v>
      </c>
      <c r="AK125" s="50"/>
      <c r="AL125" s="50"/>
    </row>
    <row r="126" spans="1:38" x14ac:dyDescent="0.25">
      <c r="A126" s="49">
        <f t="shared" si="48"/>
        <v>17</v>
      </c>
      <c r="B126" s="49">
        <f t="shared" si="33"/>
        <v>61125</v>
      </c>
      <c r="C126" s="50" t="str">
        <f t="shared" si="34"/>
        <v>2017210</v>
      </c>
      <c r="D126" s="50">
        <v>2017</v>
      </c>
      <c r="E126" s="50">
        <v>2</v>
      </c>
      <c r="F126" s="50">
        <v>10</v>
      </c>
      <c r="G126" s="50">
        <v>16</v>
      </c>
      <c r="H126" s="50">
        <v>58</v>
      </c>
      <c r="I126" s="50">
        <v>45</v>
      </c>
      <c r="J126" s="50">
        <v>789</v>
      </c>
      <c r="K126" s="50" t="s">
        <v>26</v>
      </c>
      <c r="L126" s="50">
        <v>2</v>
      </c>
      <c r="M126" s="50" t="s">
        <v>21</v>
      </c>
      <c r="N126" s="50" t="s">
        <v>27</v>
      </c>
      <c r="O126" s="50">
        <v>6</v>
      </c>
      <c r="P126" s="50" t="str">
        <f t="shared" si="36"/>
        <v/>
      </c>
      <c r="Q126" s="50" t="str">
        <f t="shared" si="59"/>
        <v/>
      </c>
      <c r="R126" s="50" t="str">
        <f>IF(A126&lt;&gt;A125,LOOKUP(A126,A$2:A$1413,Q$2:Q$1413),"")</f>
        <v/>
      </c>
      <c r="S126" s="50" t="str">
        <f t="shared" si="37"/>
        <v/>
      </c>
      <c r="T126" s="50" t="str">
        <f>IF(A126=A127,IF(K126="Stroke",IF(K127="Stroke",IF((J127-J126)&lt;0,1000+J127-J126,J127-J126),IF(A128=A126,IF(K128="stroke",IF((J128-J126)&lt;0,1000+J128-J126,J128-J126),IF(A131=A126,IF(K131="stroke",IF((J131-J126)&lt;0,1000+J131-J126,J131-J126),IF(A132=A126,IF(K132="stroke",IF((J132-J126)&lt;0,1000+J132-J126,J132-J126),IF(A133=A126,IF(K133="stroke",IF((J133-J126)&lt;0,1000+J133-J126,J133-J126),IF(A134=A126,IF(K134="Stroke",IF((J134-J126)&lt;0,1000+J134-J126,J134-J126),IF(A139=A126,IF(K139="stroke",IF((J139-J126)&lt;0,1000+J139-J126,J128-J126),IF(A140=A126,IF(K140="stroke",IF((J140-J126)&lt;0,1000+J140-J126,J140-J126),IF(A141=A126,IF(K141="stroke",IF((J141-J126)&lt;0,1000+J141-J126,J141-J126),IF(A142=A126,IF(K142="stroke",IF((J142-J126)&lt;0,1000+J142-J126,J142-J126),""),"")),"")),"")),"")),"")),"")),"")),"")),"")),""),"")</f>
        <v/>
      </c>
      <c r="U126" s="50" t="str">
        <f>IF(A126=A127,IF(K126="Stroke",IF(K127="Stroke",IF(L127=L126,T126-O126,""),IF(A128=A126,IF(K128="stroke",IF(L128=L126,T126-O126,""),IF(A131=A126,IF(K131="stroke",IF(L131=L126,T126-O126,""),IF(A132=A126,IF(K132="stroke",IF(L132=L126,T126-O126,""),IF(A133=A126,IF(K133="stroke",IF(L133=L126,T126-O126,""),""),"")),"")),"")),"")),""),"")</f>
        <v/>
      </c>
      <c r="V126" s="50" t="str">
        <f>IF(A126=A127,IF(K126="SRS",IF(K127="SRS",IF((J127-J126)&lt;0,1000+J127-J126,J127-J126),IF(A128=A126,IF(K128="SRS",IF((J128-J126)&lt;0,1000+J128-J126,J128-J126),IF(A131=A126,IF(K131="SRS",IF((J131-J126)&lt;0,1000+J131-J126,J131-J126),IF(A132=A126,IF(K132="SRS",IF((J132-J126)&lt;0,1000+J132-J126,J132-J126),IF(A133=A126,IF(K133="SRS",IF((J133-J126)&lt;0,1000+J133-J126,J133-J126),""),"")),"")),"")),"")),""),"")</f>
        <v/>
      </c>
      <c r="W126" s="50" t="str">
        <f t="shared" si="38"/>
        <v/>
      </c>
      <c r="X126" s="50" t="str">
        <f>IF(A126&lt;&gt;A125,COUNTIFS($K$2:$K$1413,$K$2,$A$2:$A$1413,A126),"")</f>
        <v/>
      </c>
      <c r="Y126" s="49" t="str">
        <f t="shared" si="56"/>
        <v/>
      </c>
      <c r="Z126" s="49" t="str">
        <f t="shared" si="39"/>
        <v/>
      </c>
      <c r="AA126" s="49" t="str">
        <f t="shared" si="57"/>
        <v/>
      </c>
      <c r="AB126" s="49" t="str">
        <f t="shared" si="58"/>
        <v/>
      </c>
      <c r="AC126" s="49" t="str">
        <f t="shared" si="35"/>
        <v/>
      </c>
      <c r="AD126" s="49" t="str">
        <f>IF(A126=A125,"",COUNTIFS(A:A,A126,K:K,"up"))</f>
        <v/>
      </c>
      <c r="AE126" s="49" t="str">
        <f t="shared" si="40"/>
        <v/>
      </c>
      <c r="AF126" s="49" t="str">
        <f t="shared" si="41"/>
        <v/>
      </c>
      <c r="AG126" s="49" t="str">
        <f>IF(A126=A125,"",COUNTIFS(A:A,A126,K:K,"SRS"))</f>
        <v/>
      </c>
      <c r="AH126" s="49"/>
      <c r="AI126" s="50"/>
      <c r="AJ126" s="50"/>
      <c r="AK126" s="50"/>
      <c r="AL126" s="50"/>
    </row>
    <row r="127" spans="1:38" x14ac:dyDescent="0.25">
      <c r="A127" s="49">
        <f t="shared" si="48"/>
        <v>17</v>
      </c>
      <c r="B127" s="49">
        <f t="shared" si="33"/>
        <v>61125</v>
      </c>
      <c r="C127" s="50" t="str">
        <f t="shared" si="34"/>
        <v>2017210</v>
      </c>
      <c r="D127" s="50">
        <v>2017</v>
      </c>
      <c r="E127" s="50">
        <v>2</v>
      </c>
      <c r="F127" s="50">
        <v>10</v>
      </c>
      <c r="G127" s="50">
        <v>16</v>
      </c>
      <c r="H127" s="50">
        <v>58</v>
      </c>
      <c r="I127" s="50">
        <v>45</v>
      </c>
      <c r="J127" s="50">
        <v>837</v>
      </c>
      <c r="K127" s="50" t="s">
        <v>78</v>
      </c>
      <c r="L127" s="50">
        <v>2</v>
      </c>
      <c r="M127" s="50" t="s">
        <v>21</v>
      </c>
      <c r="N127" s="50" t="s">
        <v>27</v>
      </c>
      <c r="O127" s="50">
        <v>0</v>
      </c>
      <c r="P127" s="50" t="str">
        <f t="shared" si="36"/>
        <v/>
      </c>
      <c r="Q127" s="50">
        <f t="shared" si="59"/>
        <v>61125.837</v>
      </c>
      <c r="R127" s="50" t="str">
        <f>IF(A127&lt;&gt;A126,LOOKUP(A127,A$2:A$1413,Q$2:Q$1413),"")</f>
        <v/>
      </c>
      <c r="S127" s="50" t="str">
        <f t="shared" si="37"/>
        <v/>
      </c>
      <c r="T127" s="50" t="str">
        <f>IF(A127=A128,IF(K127="Stroke",IF(K128="Stroke",IF((J128-J127)&lt;0,1000+J128-J127,J128-J127),IF(A131=A127,IF(K131="stroke",IF((J131-J127)&lt;0,1000+J131-J127,J131-J127),IF(A132=A127,IF(K132="stroke",IF((J132-J127)&lt;0,1000+J132-J127,J132-J127),IF(A133=A127,IF(K133="stroke",IF((J133-J127)&lt;0,1000+J133-J127,J133-J127),IF(A134=A127,IF(K134="stroke",IF((J134-J127)&lt;0,1000+J134-J127,J134-J127),IF(A139=A127,IF(K139="Stroke",IF((J139-J127)&lt;0,1000+J139-J127,J139-J127),IF(A140=A127,IF(K140="stroke",IF((J140-J127)&lt;0,1000+J140-J127,J131-J127),IF(A141=A127,IF(K141="stroke",IF((J141-J127)&lt;0,1000+J141-J127,J141-J127),IF(A142=A127,IF(K142="stroke",IF((J142-J127)&lt;0,1000+J142-J127,J142-J127),IF(A143=A127,IF(K143="stroke",IF((J143-J127)&lt;0,1000+J143-J127,J143-J127),""),"")),"")),"")),"")),"")),"")),"")),"")),"")),""),"")</f>
        <v/>
      </c>
      <c r="U127" s="50" t="str">
        <f>IF(A127=A128,IF(K127="Stroke",IF(K128="Stroke",IF(L128=L127,T127-O127,""),IF(A131=A127,IF(K131="stroke",IF(L131=L127,T127-O127,""),IF(A132=A127,IF(K132="stroke",IF(L132=L127,T127-O127,""),IF(A133=A127,IF(K133="stroke",IF(L133=L127,T127-O127,""),IF(A134=A127,IF(K134="stroke",IF(L134=L127,T127-O127,""),""),"")),"")),"")),"")),""),"")</f>
        <v/>
      </c>
      <c r="V127" s="50" t="str">
        <f>IF(A127=A128,IF(K127="SRS",IF(K128="SRS",IF((J128-J127)&lt;0,1000+J128-J127,J128-J127),IF(A131=A127,IF(K131="SRS",IF((J131-J127)&lt;0,1000+J131-J127,J131-J127),IF(A132=A127,IF(K132="SRS",IF((J132-J127)&lt;0,1000+J132-J127,J132-J127),IF(A133=A127,IF(K133="SRS",IF((J133-J127)&lt;0,1000+J133-J127,J133-J127),IF(A134=A127,IF(K134="SRS",IF((J134-J127)&lt;0,1000+J134-J127,J134-J127),""),"")),"")),"")),"")),""),"")</f>
        <v/>
      </c>
      <c r="W127" s="50" t="str">
        <f t="shared" si="38"/>
        <v/>
      </c>
      <c r="X127" s="50" t="str">
        <f>IF(A127&lt;&gt;A126,COUNTIFS($K$2:$K$1413,$K$2,$A$2:$A$1413,A127),"")</f>
        <v/>
      </c>
      <c r="Y127" s="49" t="str">
        <f t="shared" si="56"/>
        <v/>
      </c>
      <c r="Z127" s="49" t="str">
        <f t="shared" si="39"/>
        <v/>
      </c>
      <c r="AA127" s="49" t="str">
        <f t="shared" si="57"/>
        <v/>
      </c>
      <c r="AB127" s="49" t="str">
        <f t="shared" si="58"/>
        <v/>
      </c>
      <c r="AC127" s="49" t="str">
        <f t="shared" si="35"/>
        <v/>
      </c>
      <c r="AD127" s="49" t="str">
        <f>IF(A127=A126,"",COUNTIFS(A:A,A127,K:K,"up"))</f>
        <v/>
      </c>
      <c r="AE127" s="49" t="str">
        <f t="shared" si="40"/>
        <v/>
      </c>
      <c r="AF127" s="49" t="str">
        <f t="shared" si="41"/>
        <v/>
      </c>
      <c r="AG127" s="49" t="str">
        <f>IF(A127=A126,"",COUNTIFS(A:A,A127,K:K,"SRS"))</f>
        <v/>
      </c>
      <c r="AH127" s="49"/>
      <c r="AI127" s="50"/>
      <c r="AJ127" s="50"/>
      <c r="AK127" s="50"/>
      <c r="AL127" s="50"/>
    </row>
    <row r="128" spans="1:38" s="142" customFormat="1" ht="15" x14ac:dyDescent="0.25">
      <c r="A128" s="140">
        <f t="shared" si="48"/>
        <v>18</v>
      </c>
      <c r="B128" s="140">
        <f t="shared" si="33"/>
        <v>61359</v>
      </c>
      <c r="C128" s="141" t="str">
        <f t="shared" si="34"/>
        <v>2017210</v>
      </c>
      <c r="D128" s="141">
        <v>2017</v>
      </c>
      <c r="E128" s="141">
        <v>2</v>
      </c>
      <c r="F128" s="141">
        <v>10</v>
      </c>
      <c r="G128" s="141">
        <v>17</v>
      </c>
      <c r="H128" s="141">
        <v>2</v>
      </c>
      <c r="I128" s="141">
        <v>39</v>
      </c>
      <c r="J128" s="141">
        <v>323</v>
      </c>
      <c r="K128" s="141" t="s">
        <v>26</v>
      </c>
      <c r="L128" s="141">
        <v>1</v>
      </c>
      <c r="M128" s="141" t="s">
        <v>21</v>
      </c>
      <c r="N128" s="141" t="s">
        <v>27</v>
      </c>
      <c r="O128" s="141">
        <f>572-323</f>
        <v>249</v>
      </c>
      <c r="P128" s="141">
        <f t="shared" si="36"/>
        <v>61359.322999999997</v>
      </c>
      <c r="Q128" s="141" t="str">
        <f>IF(A131&lt;&gt;A128,(B128+(J128*0.001)+(O128*0.001)),"")</f>
        <v/>
      </c>
      <c r="R128" s="141">
        <f>IF(A128&lt;&gt;A127,LOOKUP(A128,A$2:A$1413,Q$2:Q$1413),"")</f>
        <v>61359.644999999997</v>
      </c>
      <c r="S128" s="141">
        <f t="shared" si="37"/>
        <v>322.00000000011642</v>
      </c>
      <c r="T128" s="141" t="str">
        <f>IF(A128=A131,IF(K128="Stroke",IF(K131="Stroke",IF((J131-J128)&lt;0,1000+J131-J128,J131-J128),IF(A132=A128,IF(K132="stroke",IF((J132-J128)&lt;0,1000+J132-J128,J132-J128),IF(A133=A128,IF(K133="stroke",IF((J133-J128)&lt;0,1000+J133-J128,J133-J128),IF(A134=A128,IF(K134="stroke",IF((J134-J128)&lt;0,1000+J134-J128,J134-J128),IF(A139=A128,IF(K139="stroke",IF((J139-J128)&lt;0,1000+J139-J128,J139-J128),IF(A140=A128,IF(K140="Stroke",IF((J140-J128)&lt;0,1000+J140-J128,J140-J128),IF(A141=A128,IF(K141="stroke",IF((J141-J128)&lt;0,1000+J141-J128,J132-J128),IF(A142=A128,IF(K142="stroke",IF((J142-J128)&lt;0,1000+J142-J128,J142-J128),IF(A143=A128,IF(K143="stroke",IF((J143-J128)&lt;0,1000+J143-J128,J143-J128),IF(A145=A128,IF(K145="stroke",IF((J145-J128)&lt;0,1000+J145-J128,J145-J128),""),"")),"")),"")),"")),"")),"")),"")),"")),"")),""),"")</f>
        <v/>
      </c>
      <c r="U128" s="141" t="str">
        <f>IF(A128=A131,IF(K128="Stroke",IF(K131="Stroke",IF(L131=L128,T128-O128,""),IF(A132=A128,IF(K132="stroke",IF(L132=L128,T128-O128,""),IF(A133=A128,IF(K133="stroke",IF(L133=L128,T128-O128,""),IF(A134=A128,IF(K134="stroke",IF(L134=L128,T128-O128,""),IF(A139=A128,IF(K139="stroke",IF(L139=L128,T128-O128,""),""),"")),"")),"")),"")),""),"")</f>
        <v/>
      </c>
      <c r="V128" s="141" t="str">
        <f>IF(A128=A131,IF(K128="SRS",IF(K131="SRS",IF((J131-J128)&lt;0,1000+J131-J128,J131-J128),IF(A132=A128,IF(K132="SRS",IF((J132-J128)&lt;0,1000+J132-J128,J132-J128),IF(A133=A128,IF(K133="SRS",IF((J133-J128)&lt;0,1000+J133-J128,J133-J128),IF(A134=A128,IF(K134="SRS",IF((J134-J128)&lt;0,1000+J134-J128,J134-J128),IF(A139=A128,IF(K139="SRS",IF((J139-J128)&lt;0,1000+J139-J128,J139-J128),""),"")),"")),"")),"")),""),"")</f>
        <v/>
      </c>
      <c r="W128" s="141">
        <f t="shared" si="38"/>
        <v>61359</v>
      </c>
      <c r="X128" s="141">
        <f>IF(A128&lt;&gt;A127,COUNTIFS($K$2:$K$1413,$K$2,$A$2:$A$1413,A128),"")</f>
        <v>1</v>
      </c>
      <c r="Y128" s="140" t="str">
        <f t="shared" si="56"/>
        <v/>
      </c>
      <c r="Z128" s="140">
        <f t="shared" si="39"/>
        <v>0</v>
      </c>
      <c r="AA128" s="140">
        <f t="shared" si="57"/>
        <v>0</v>
      </c>
      <c r="AB128" s="140">
        <f t="shared" si="58"/>
        <v>1</v>
      </c>
      <c r="AC128" s="140" t="str">
        <f>IF(A128&lt;&gt;A127,IF(A128=A131,IF(K131="stroke",IF(M128="positive",IF(M131="negative",SUM(AA128:AB128),""),""),""),""),"")</f>
        <v/>
      </c>
      <c r="AD128" s="140">
        <f>IF(A128=A127,"",COUNTIFS(A:A,A128,K:K,"up"))</f>
        <v>0</v>
      </c>
      <c r="AE128" s="140" t="str">
        <f t="shared" si="40"/>
        <v/>
      </c>
      <c r="AF128" s="140" t="str">
        <f t="shared" si="41"/>
        <v/>
      </c>
      <c r="AG128" s="140">
        <f>IF(A128=A127,"",COUNTIFS(A:A,A128,K:K,"SRS"))</f>
        <v>0</v>
      </c>
      <c r="AH128" s="140"/>
      <c r="AI128" s="141"/>
      <c r="AJ128" s="141"/>
      <c r="AK128" s="141"/>
      <c r="AL128" s="141"/>
    </row>
    <row r="129" spans="1:38" s="142" customFormat="1" ht="15" x14ac:dyDescent="0.25">
      <c r="A129" s="140">
        <v>18</v>
      </c>
      <c r="B129" s="140">
        <v>61359</v>
      </c>
      <c r="C129" s="141">
        <v>2017210</v>
      </c>
      <c r="D129" s="141">
        <v>2017</v>
      </c>
      <c r="E129" s="141">
        <v>2</v>
      </c>
      <c r="F129" s="141">
        <v>10</v>
      </c>
      <c r="G129" s="141">
        <v>17</v>
      </c>
      <c r="H129" s="141">
        <v>2</v>
      </c>
      <c r="I129" s="141">
        <v>39</v>
      </c>
      <c r="J129" s="141">
        <v>332</v>
      </c>
      <c r="K129" s="141" t="s">
        <v>29</v>
      </c>
      <c r="L129" s="141">
        <v>1</v>
      </c>
      <c r="M129" s="141" t="s">
        <v>21</v>
      </c>
      <c r="N129" s="141" t="s">
        <v>27</v>
      </c>
      <c r="O129" s="141">
        <v>0</v>
      </c>
      <c r="P129" s="141"/>
      <c r="Q129" s="141"/>
      <c r="R129" s="141"/>
      <c r="S129" s="141"/>
      <c r="T129" s="141"/>
      <c r="U129" s="141"/>
      <c r="V129" s="141"/>
      <c r="W129" s="141"/>
      <c r="X129" s="141"/>
      <c r="Y129" s="140"/>
      <c r="Z129" s="140"/>
      <c r="AA129" s="140"/>
      <c r="AB129" s="140"/>
      <c r="AC129" s="140"/>
      <c r="AD129" s="140"/>
      <c r="AE129" s="140"/>
      <c r="AF129" s="140"/>
      <c r="AG129" s="140"/>
      <c r="AH129" s="140"/>
      <c r="AI129" s="141"/>
      <c r="AJ129" s="141"/>
      <c r="AK129" s="141"/>
      <c r="AL129" s="141"/>
    </row>
    <row r="130" spans="1:38" s="142" customFormat="1" ht="15" x14ac:dyDescent="0.25">
      <c r="A130" s="140">
        <v>18</v>
      </c>
      <c r="B130" s="140">
        <v>61359</v>
      </c>
      <c r="C130" s="141">
        <v>2017210</v>
      </c>
      <c r="D130" s="141">
        <v>2017</v>
      </c>
      <c r="E130" s="141">
        <v>2</v>
      </c>
      <c r="F130" s="141">
        <v>10</v>
      </c>
      <c r="G130" s="141">
        <v>17</v>
      </c>
      <c r="H130" s="141">
        <v>2</v>
      </c>
      <c r="I130" s="141">
        <v>39</v>
      </c>
      <c r="J130" s="141">
        <v>485</v>
      </c>
      <c r="K130" s="141" t="s">
        <v>29</v>
      </c>
      <c r="L130" s="141">
        <v>1</v>
      </c>
      <c r="M130" s="141" t="s">
        <v>21</v>
      </c>
      <c r="N130" s="141" t="s">
        <v>27</v>
      </c>
      <c r="O130" s="141">
        <v>0</v>
      </c>
      <c r="P130" s="141"/>
      <c r="Q130" s="141"/>
      <c r="R130" s="141"/>
      <c r="S130" s="141"/>
      <c r="T130" s="141"/>
      <c r="U130" s="141"/>
      <c r="V130" s="141"/>
      <c r="W130" s="141"/>
      <c r="X130" s="141"/>
      <c r="Y130" s="140"/>
      <c r="Z130" s="140"/>
      <c r="AA130" s="140"/>
      <c r="AB130" s="140"/>
      <c r="AC130" s="140"/>
      <c r="AD130" s="140"/>
      <c r="AE130" s="140"/>
      <c r="AF130" s="140"/>
      <c r="AG130" s="140"/>
      <c r="AH130" s="140"/>
      <c r="AI130" s="141"/>
      <c r="AJ130" s="141"/>
      <c r="AK130" s="141"/>
      <c r="AL130" s="141"/>
    </row>
    <row r="131" spans="1:38" x14ac:dyDescent="0.25">
      <c r="A131" s="49">
        <f>IF(B131=B128,A128,IF(B131=(B128+1),A128,(A128+1)))</f>
        <v>18</v>
      </c>
      <c r="B131" s="49">
        <f t="shared" si="33"/>
        <v>61359</v>
      </c>
      <c r="C131" s="50" t="str">
        <f t="shared" si="34"/>
        <v>2017210</v>
      </c>
      <c r="D131" s="50">
        <v>2017</v>
      </c>
      <c r="E131" s="50">
        <v>2</v>
      </c>
      <c r="F131" s="50">
        <v>10</v>
      </c>
      <c r="G131" s="50">
        <v>17</v>
      </c>
      <c r="H131" s="50">
        <v>2</v>
      </c>
      <c r="I131" s="50">
        <v>39</v>
      </c>
      <c r="J131" s="50">
        <v>645</v>
      </c>
      <c r="K131" s="50" t="s">
        <v>34</v>
      </c>
      <c r="L131" s="50">
        <v>0</v>
      </c>
      <c r="M131" s="50" t="s">
        <v>21</v>
      </c>
      <c r="N131" s="50" t="s">
        <v>27</v>
      </c>
      <c r="O131" s="50">
        <v>0</v>
      </c>
      <c r="P131" s="50" t="str">
        <f>IF(A131&lt;&gt;A128,(B131+J131*0.001),"")</f>
        <v/>
      </c>
      <c r="Q131" s="50">
        <f t="shared" si="59"/>
        <v>61359.644999999997</v>
      </c>
      <c r="R131" s="50" t="str">
        <f>IF(A131&lt;&gt;A128,LOOKUP(A131,A$2:A$1413,Q$2:Q$1413),"")</f>
        <v/>
      </c>
      <c r="S131" s="50" t="str">
        <f t="shared" si="37"/>
        <v/>
      </c>
      <c r="T131" s="50" t="str">
        <f>IF(A131=A132,IF(K131="Stroke",IF(K132="Stroke",IF((J132-J131)&lt;0,1000+J132-J131,J132-J131),IF(A133=A131,IF(K133="stroke",IF((J133-J131)&lt;0,1000+J133-J131,J133-J131),IF(A134=A131,IF(K134="stroke",IF((J134-J131)&lt;0,1000+J134-J131,J134-J131),IF(A139=A131,IF(K139="stroke",IF((J139-J131)&lt;0,1000+J139-J131,J139-J131),IF(A140=A131,IF(K140="stroke",IF((J140-J131)&lt;0,1000+J140-J131,J140-J131),IF(A141=A131,IF(K141="Stroke",IF((J141-J131)&lt;0,1000+J141-J131,J141-J131),IF(A142=A131,IF(K142="stroke",IF((J142-J131)&lt;0,1000+J142-J131,J133-J131),IF(A143=A131,IF(K143="stroke",IF((J143-J131)&lt;0,1000+J143-J131,J143-J131),IF(A145=A131,IF(K145="stroke",IF((J145-J131)&lt;0,1000+J145-J131,J145-J131),IF(A146=A131,IF(K146="stroke",IF((J146-J131)&lt;0,1000+J146-J131,J146-J131),""),"")),"")),"")),"")),"")),"")),"")),"")),"")),""),"")</f>
        <v/>
      </c>
      <c r="U131" s="50" t="str">
        <f>IF(A131=A132,IF(K131="Stroke",IF(K132="Stroke",IF(L132=L131,T131-O131,""),IF(A133=A131,IF(K133="stroke",IF(L133=L131,T131-O131,""),IF(A134=A131,IF(K134="stroke",IF(L134=L131,T131-O131,""),IF(A139=A131,IF(K139="stroke",IF(L139=L131,T131-O131,""),IF(A140=A131,IF(K140="stroke",IF(L140=L131,T131-O131,""),""),"")),"")),"")),"")),""),"")</f>
        <v/>
      </c>
      <c r="V131" s="50" t="str">
        <f>IF(A131=A132,IF(K131="SRS",IF(K132="SRS",IF((J132-J131)&lt;0,1000+J132-J131,J132-J131),IF(A133=A131,IF(K133="SRS",IF((J133-J131)&lt;0,1000+J133-J131,J133-J131),IF(A134=A131,IF(K134="SRS",IF((J134-J131)&lt;0,1000+J134-J131,J134-J131),IF(A139=A131,IF(K139="SRS",IF((J139-J131)&lt;0,1000+J139-J131,J139-J131),IF(A140=A131,IF(K140="SRS",IF((J140-J131)&lt;0,1000+J140-J131,J140-J131),""),"")),"")),"")),"")),""),"")</f>
        <v/>
      </c>
      <c r="W131" s="50" t="str">
        <f>IF(A131&lt;&gt;A128,B131,"")</f>
        <v/>
      </c>
      <c r="X131" s="50" t="str">
        <f>IF(A131&lt;&gt;A128,COUNTIFS($K$2:$K$1413,$K$2,$A$2:$A$1413,A131),"")</f>
        <v/>
      </c>
      <c r="Y131" s="49" t="str">
        <f>IF(X131&lt;&gt;"",IF(X131=1,"",COUNTIFS($O$2:$O$1413,"&gt;40",$A$2:$A$1413,A131)),"")</f>
        <v/>
      </c>
      <c r="Z131" s="49" t="str">
        <f t="shared" si="39"/>
        <v/>
      </c>
      <c r="AA131" s="49" t="str">
        <f>IF(X131&lt;&gt;"",COUNTIFS($M$2:$M$1413,"Positive",$K$2:$K$1413,"stroke",A$2:A$1413,A131),"")</f>
        <v/>
      </c>
      <c r="AB131" s="49" t="str">
        <f>IF(X131&lt;&gt;"",COUNTIFS($M$2:$M$1413,"Negative",$K$2:$K$1413,"stroke",A$2:A$1413,A131),"")</f>
        <v/>
      </c>
      <c r="AC131" s="49" t="str">
        <f>IF(A131&lt;&gt;A128,IF(A131=A132,IF(K132="stroke",IF(M131="positive",IF(M132="negative",SUM(AA131:AB131),""),""),""),""),"")</f>
        <v/>
      </c>
      <c r="AD131" s="49" t="str">
        <f>IF(A131=A128,"",COUNTIFS(A:A,A131,K:K,"up"))</f>
        <v/>
      </c>
      <c r="AE131" s="49" t="str">
        <f t="shared" si="40"/>
        <v/>
      </c>
      <c r="AF131" s="49" t="str">
        <f t="shared" si="41"/>
        <v/>
      </c>
      <c r="AG131" s="49" t="str">
        <f>IF(A131=A128,"",COUNTIFS(A:A,A131,K:K,"SRS"))</f>
        <v/>
      </c>
      <c r="AH131" s="49"/>
      <c r="AI131" s="50"/>
      <c r="AJ131" s="50"/>
      <c r="AK131" s="50"/>
      <c r="AL131" s="50"/>
    </row>
    <row r="132" spans="1:38" s="132" customFormat="1" ht="15" x14ac:dyDescent="0.25">
      <c r="A132" s="130">
        <f t="shared" si="48"/>
        <v>19</v>
      </c>
      <c r="B132" s="130">
        <f t="shared" si="33"/>
        <v>50208</v>
      </c>
      <c r="C132" s="131" t="str">
        <f t="shared" si="34"/>
        <v>201732</v>
      </c>
      <c r="D132" s="131">
        <v>2017</v>
      </c>
      <c r="E132" s="131">
        <v>3</v>
      </c>
      <c r="F132" s="131">
        <v>2</v>
      </c>
      <c r="G132" s="131">
        <v>13</v>
      </c>
      <c r="H132" s="131">
        <v>56</v>
      </c>
      <c r="I132" s="131">
        <v>48</v>
      </c>
      <c r="J132" s="131">
        <v>324</v>
      </c>
      <c r="K132" s="131" t="s">
        <v>26</v>
      </c>
      <c r="L132" s="131">
        <v>1</v>
      </c>
      <c r="M132" s="131" t="s">
        <v>21</v>
      </c>
      <c r="N132" s="131" t="s">
        <v>27</v>
      </c>
      <c r="O132" s="131">
        <f>341-324</f>
        <v>17</v>
      </c>
      <c r="P132" s="131">
        <f t="shared" si="36"/>
        <v>50208.324000000001</v>
      </c>
      <c r="Q132" s="131">
        <f t="shared" si="59"/>
        <v>50208.341</v>
      </c>
      <c r="R132" s="131">
        <f>IF(A132&lt;&gt;A131,LOOKUP(A132,A$2:A$1413,Q$2:Q$1413),"")</f>
        <v>50208.341</v>
      </c>
      <c r="S132" s="131">
        <f t="shared" si="37"/>
        <v>16.999999999825377</v>
      </c>
      <c r="T132" s="131" t="str">
        <f>IF(A132=A133,IF(K132="Stroke",IF(K133="Stroke",IF((J133-J132)&lt;0,1000+J133-J132,J133-J132),IF(A134=A132,IF(K134="stroke",IF((J134-J132)&lt;0,1000+J134-J132,J134-J132),IF(A139=A132,IF(K139="stroke",IF((J139-J132)&lt;0,1000+J139-J132,J139-J132),IF(A140=A132,IF(K140="stroke",IF((J140-J132)&lt;0,1000+J140-J132,J140-J132),IF(A141=A132,IF(K141="stroke",IF((J141-J132)&lt;0,1000+J141-J132,J141-J132),IF(A142=A132,IF(K142="Stroke",IF((J142-J132)&lt;0,1000+J142-J132,J142-J132),IF(A143=A132,IF(K143="stroke",IF((J143-J132)&lt;0,1000+J143-J132,J134-J132),IF(A145=A132,IF(K145="stroke",IF((J145-J132)&lt;0,1000+J145-J132,J145-J132),IF(A146=A132,IF(K146="stroke",IF((J146-J132)&lt;0,1000+J146-J132,J146-J132),IF(A147=A132,IF(K147="stroke",IF((J147-J132)&lt;0,1000+J147-J132,J147-J132),""),"")),"")),"")),"")),"")),"")),"")),"")),"")),""),"")</f>
        <v/>
      </c>
      <c r="U132" s="131" t="str">
        <f>IF(A132=A133,IF(K132="Stroke",IF(K133="Stroke",IF(L133=L132,T132-O132,""),IF(A134=A132,IF(K134="stroke",IF(L134=L132,T132-O132,""),IF(A139=A132,IF(K139="stroke",IF(L139=L132,T132-O132,""),IF(A140=A132,IF(K140="stroke",IF(L140=L132,T132-O132,""),IF(A141=A132,IF(K141="stroke",IF(L141=L132,T132-O132,""),""),"")),"")),"")),"")),""),"")</f>
        <v/>
      </c>
      <c r="V132" s="131" t="str">
        <f>IF(A132=A133,IF(K132="SRS",IF(K133="SRS",IF((J133-J132)&lt;0,1000+J133-J132,J133-J132),IF(A134=A132,IF(K134="SRS",IF((J134-J132)&lt;0,1000+J134-J132,J134-J132),IF(A139=A132,IF(K139="SRS",IF((J139-J132)&lt;0,1000+J139-J132,J139-J132),IF(A140=A132,IF(K140="SRS",IF((J140-J132)&lt;0,1000+J140-J132,J140-J132),IF(A141=A132,IF(K141="SRS",IF((J141-J132)&lt;0,1000+J141-J132,J141-J132),""),"")),"")),"")),"")),""),"")</f>
        <v/>
      </c>
      <c r="W132" s="131">
        <f t="shared" si="38"/>
        <v>50208</v>
      </c>
      <c r="X132" s="131">
        <f>IF(A132&lt;&gt;A131,COUNTIFS($K$2:$K$1413,$K$2,$A$2:$A$1413,A132),"")</f>
        <v>1</v>
      </c>
      <c r="Y132" s="130" t="str">
        <f>IF(X132&lt;&gt;"",IF(X132=1,"",COUNTIFS($O$2:$O$1413,"&gt;40",$A$2:$A$1413,A132)),"")</f>
        <v/>
      </c>
      <c r="Z132" s="130">
        <f t="shared" si="39"/>
        <v>0</v>
      </c>
      <c r="AA132" s="130">
        <f>IF(X132&lt;&gt;"",COUNTIFS($M$2:$M$1413,"Positive",$K$2:$K$1413,"stroke",A$2:A$1413,A132),"")</f>
        <v>0</v>
      </c>
      <c r="AB132" s="130">
        <f>IF(X132&lt;&gt;"",COUNTIFS($M$2:$M$1413,"Negative",$K$2:$K$1413,"stroke",A$2:A$1413,A132),"")</f>
        <v>1</v>
      </c>
      <c r="AC132" s="130" t="str">
        <f t="shared" si="35"/>
        <v/>
      </c>
      <c r="AD132" s="130">
        <f>IF(A132=A131,"",COUNTIFS(A:A,A132,K:K,"up"))</f>
        <v>0</v>
      </c>
      <c r="AE132" s="130" t="str">
        <f t="shared" si="40"/>
        <v/>
      </c>
      <c r="AF132" s="130" t="str">
        <f t="shared" si="41"/>
        <v/>
      </c>
      <c r="AG132" s="130">
        <f>IF(A132=A131,"",COUNTIFS(A:A,A132,K:K,"SRS"))</f>
        <v>0</v>
      </c>
      <c r="AH132" s="130"/>
      <c r="AI132" s="131" t="s">
        <v>249</v>
      </c>
      <c r="AJ132" s="131"/>
      <c r="AK132" s="131"/>
      <c r="AL132" s="131"/>
    </row>
    <row r="133" spans="1:38" s="137" customFormat="1" ht="15" x14ac:dyDescent="0.25">
      <c r="A133" s="135">
        <f t="shared" si="48"/>
        <v>20</v>
      </c>
      <c r="B133" s="135">
        <f t="shared" si="33"/>
        <v>50603</v>
      </c>
      <c r="C133" s="136" t="str">
        <f t="shared" si="34"/>
        <v>201732</v>
      </c>
      <c r="D133" s="136">
        <v>2017</v>
      </c>
      <c r="E133" s="136">
        <v>3</v>
      </c>
      <c r="F133" s="136">
        <v>2</v>
      </c>
      <c r="G133" s="136">
        <v>14</v>
      </c>
      <c r="H133" s="136">
        <v>3</v>
      </c>
      <c r="I133" s="136">
        <v>23</v>
      </c>
      <c r="J133" s="136">
        <v>846</v>
      </c>
      <c r="K133" s="136" t="s">
        <v>26</v>
      </c>
      <c r="L133" s="136">
        <v>1</v>
      </c>
      <c r="M133" s="136" t="s">
        <v>21</v>
      </c>
      <c r="N133" s="136" t="s">
        <v>27</v>
      </c>
      <c r="O133" s="136">
        <v>5</v>
      </c>
      <c r="P133" s="136">
        <f t="shared" si="36"/>
        <v>50603.845999999998</v>
      </c>
      <c r="Q133" s="136">
        <f t="shared" si="59"/>
        <v>50603.850999999995</v>
      </c>
      <c r="R133" s="136">
        <f>IF(A133&lt;&gt;A132,LOOKUP(A133,A$2:A$1413,Q$2:Q$1413),"")</f>
        <v>50603.850999999995</v>
      </c>
      <c r="S133" s="136">
        <f t="shared" si="37"/>
        <v>4.9999999973806553</v>
      </c>
      <c r="T133" s="136" t="str">
        <f>IF(A133=A134,IF(K133="Stroke",IF(K134="Stroke",IF((J134-J133)&lt;0,1000+J134-J133,J134-J133),IF(A139=A133,IF(K139="stroke",IF((J139-J133)&lt;0,1000+J139-J133,J139-J133),IF(A140=A133,IF(K140="stroke",IF((J140-J133)&lt;0,1000+J140-J133,J140-J133),IF(A141=A133,IF(K141="stroke",IF((J141-J133)&lt;0,1000+J141-J133,J141-J133),IF(A142=A133,IF(K142="stroke",IF((J142-J133)&lt;0,1000+J142-J133,J142-J133),IF(A143=A133,IF(K143="Stroke",IF((J143-J133)&lt;0,1000+J143-J133,J143-J133),IF(A145=A133,IF(K145="stroke",IF((J145-J133)&lt;0,1000+J145-J133,J139-J133),IF(A146=A133,IF(K146="stroke",IF((J146-J133)&lt;0,1000+J146-J133,J146-J133),IF(A147=A133,IF(K147="stroke",IF((J147-J133)&lt;0,1000+J147-J133,J147-J133),IF(A148=A133,IF(K148="stroke",IF((J148-J133)&lt;0,1000+J148-J133,J148-J133),""),"")),"")),"")),"")),"")),"")),"")),"")),"")),""),"")</f>
        <v/>
      </c>
      <c r="U133" s="136" t="str">
        <f>IF(A133=A134,IF(K133="Stroke",IF(K134="Stroke",IF(L134=L133,T133-O133,""),IF(A139=A133,IF(K139="stroke",IF(L139=L133,T133-O133,""),IF(A140=A133,IF(K140="stroke",IF(L140=L133,T133-O133,""),IF(A141=A133,IF(K141="stroke",IF(L141=L133,T133-O133,""),IF(A142=A133,IF(K142="stroke",IF(L142=L133,T133-O133,""),""),"")),"")),"")),"")),""),"")</f>
        <v/>
      </c>
      <c r="V133" s="136" t="str">
        <f>IF(A133=A134,IF(K133="SRS",IF(K134="SRS",IF((J134-J133)&lt;0,1000+J134-J133,J134-J133),IF(A139=A133,IF(K139="SRS",IF((J139-J133)&lt;0,1000+J139-J133,J139-J133),IF(A140=A133,IF(K140="SRS",IF((J140-J133)&lt;0,1000+J140-J133,J140-J133),IF(A141=A133,IF(K141="SRS",IF((J141-J133)&lt;0,1000+J141-J133,J141-J133),IF(A142=A133,IF(K142="SRS",IF((J142-J133)&lt;0,1000+J142-J133,J142-J133),""),"")),"")),"")),"")),""),"")</f>
        <v/>
      </c>
      <c r="W133" s="136">
        <f t="shared" si="38"/>
        <v>50603</v>
      </c>
      <c r="X133" s="136">
        <f>IF(A133&lt;&gt;A132,COUNTIFS($K$2:$K$1413,$K$2,$A$2:$A$1413,A133),"")</f>
        <v>1</v>
      </c>
      <c r="Y133" s="135" t="str">
        <f>IF(X133&lt;&gt;"",IF(X133=1,"",COUNTIFS($O$2:$O$1413,"&gt;40",$A$2:$A$1413,A133)),"")</f>
        <v/>
      </c>
      <c r="Z133" s="135">
        <f t="shared" si="39"/>
        <v>0</v>
      </c>
      <c r="AA133" s="135">
        <f>IF(X133&lt;&gt;"",COUNTIFS($M$2:$M$1413,"Positive",$K$2:$K$1413,"stroke",A$2:A$1413,A133),"")</f>
        <v>0</v>
      </c>
      <c r="AB133" s="135">
        <f>IF(X133&lt;&gt;"",COUNTIFS($M$2:$M$1413,"Negative",$K$2:$K$1413,"stroke",A$2:A$1413,A133),"")</f>
        <v>1</v>
      </c>
      <c r="AC133" s="135" t="str">
        <f t="shared" si="35"/>
        <v/>
      </c>
      <c r="AD133" s="135">
        <f>IF(A133=A132,"",COUNTIFS(A:A,A133,K:K,"up"))</f>
        <v>0</v>
      </c>
      <c r="AE133" s="135" t="str">
        <f t="shared" si="40"/>
        <v/>
      </c>
      <c r="AF133" s="135" t="str">
        <f t="shared" si="41"/>
        <v/>
      </c>
      <c r="AG133" s="135">
        <f>IF(A133=A132,"",COUNTIFS(A:A,A133,K:K,"SRS"))</f>
        <v>0</v>
      </c>
      <c r="AH133" s="135"/>
      <c r="AI133" s="136"/>
      <c r="AJ133" s="136" t="s">
        <v>35</v>
      </c>
      <c r="AK133" s="136"/>
      <c r="AL133" s="136"/>
    </row>
    <row r="134" spans="1:38" s="132" customFormat="1" ht="15" x14ac:dyDescent="0.25">
      <c r="A134" s="130">
        <f t="shared" si="48"/>
        <v>21</v>
      </c>
      <c r="B134" s="130">
        <f t="shared" si="33"/>
        <v>43770</v>
      </c>
      <c r="C134" s="131" t="str">
        <f t="shared" si="34"/>
        <v>201746</v>
      </c>
      <c r="D134" s="131">
        <v>2017</v>
      </c>
      <c r="E134" s="131">
        <v>4</v>
      </c>
      <c r="F134" s="131">
        <v>6</v>
      </c>
      <c r="G134" s="131">
        <v>12</v>
      </c>
      <c r="H134" s="131">
        <v>9</v>
      </c>
      <c r="I134" s="131">
        <v>30</v>
      </c>
      <c r="J134" s="131">
        <v>610</v>
      </c>
      <c r="K134" s="131" t="s">
        <v>26</v>
      </c>
      <c r="L134" s="131" t="s">
        <v>42</v>
      </c>
      <c r="M134" s="131" t="s">
        <v>21</v>
      </c>
      <c r="N134" s="131" t="s">
        <v>28</v>
      </c>
      <c r="O134" s="131">
        <v>5</v>
      </c>
      <c r="P134" s="131">
        <f t="shared" si="36"/>
        <v>43770.61</v>
      </c>
      <c r="Q134" s="131">
        <f>IF(A139&lt;&gt;A134,(B134+(J134*0.001)+(O134*0.001)),"")</f>
        <v>43770.614999999998</v>
      </c>
      <c r="R134" s="131">
        <f>IF(A134&lt;&gt;A133,LOOKUP(A134,A$2:A$1413,Q$2:Q$1413),"")</f>
        <v>0</v>
      </c>
      <c r="S134" s="131">
        <f t="shared" si="37"/>
        <v>-43770610</v>
      </c>
      <c r="T134" s="131" t="str">
        <f>IF(A134=A139,IF(K134="Stroke",IF(K139="Stroke",IF((J139-J134)&lt;0,1000+J139-J134,J139-J134),IF(A140=A134,IF(K140="stroke",IF((J140-J134)&lt;0,1000+J140-J134,J140-J134),IF(A141=A134,IF(K141="stroke",IF((J141-J134)&lt;0,1000+J141-J134,J141-J134),IF(A142=A134,IF(K142="stroke",IF((J142-J134)&lt;0,1000+J142-J134,J142-J134),IF(A143=A134,IF(K143="stroke",IF((J143-J134)&lt;0,1000+J143-J134,J143-J134),IF(A145=A134,IF(K145="Stroke",IF((J145-J134)&lt;0,1000+J145-J134,J145-J134),IF(A146=A134,IF(K146="stroke",IF((J146-J134)&lt;0,1000+J146-J134,J140-J134),IF(A147=A134,IF(K147="stroke",IF((J147-J134)&lt;0,1000+J147-J134,J147-J134),IF(A148=A134,IF(K148="stroke",IF((J148-J134)&lt;0,1000+J148-J134,J148-J134),IF(A149=A134,IF(K149="stroke",IF((J149-J134)&lt;0,1000+J149-J134,J149-J134),""),"")),"")),"")),"")),"")),"")),"")),"")),"")),""),"")</f>
        <v/>
      </c>
      <c r="U134" s="131" t="str">
        <f>IF(A134=A139,IF(K134="Stroke",IF(K139="Stroke",IF(L139=L134,T134-O134,""),IF(A140=A134,IF(K140="stroke",IF(L140=L134,T134-O134,""),IF(A141=A134,IF(K141="stroke",IF(L141=L134,T134-O134,""),IF(A142=A134,IF(K142="stroke",IF(L142=L134,T134-O134,""),IF(A143=A134,IF(K143="stroke",IF(L143=L134,T134-O134,""),""),"")),"")),"")),"")),""),"")</f>
        <v/>
      </c>
      <c r="V134" s="131" t="str">
        <f>IF(A134=A139,IF(K134="SRS",IF(K139="SRS",IF((J139-J134)&lt;0,1000+J139-J134,J139-J134),IF(A140=A134,IF(K140="SRS",IF((J140-J134)&lt;0,1000+J140-J134,J140-J134),IF(A141=A134,IF(K141="SRS",IF((J141-J134)&lt;0,1000+J141-J134,J141-J134),IF(A142=A134,IF(K142="SRS",IF((J142-J134)&lt;0,1000+J142-J134,J142-J134),IF(A143=A134,IF(K143="SRS",IF((J143-J134)&lt;0,1000+J143-J134,J143-J134),""),"")),"")),"")),"")),""),"")</f>
        <v/>
      </c>
      <c r="W134" s="131">
        <f t="shared" si="38"/>
        <v>43770</v>
      </c>
      <c r="X134" s="131">
        <f>IF(A134&lt;&gt;A133,COUNTIFS($K$2:$K$1413,$K$2,$A$2:$A$1413,A134),"")</f>
        <v>1</v>
      </c>
      <c r="Y134" s="130" t="str">
        <f>IF(X134&lt;&gt;"",IF(X134=1,"",COUNTIFS($O$2:$O$1413,"&gt;40",$A$2:$A$1413,A134)),"")</f>
        <v/>
      </c>
      <c r="Z134" s="130">
        <f t="shared" si="39"/>
        <v>0</v>
      </c>
      <c r="AA134" s="130">
        <f>IF(X134&lt;&gt;"",COUNTIFS($M$2:$M$1413,"Positive",$K$2:$K$1413,"stroke",A$2:A$1413,A134),"")</f>
        <v>0</v>
      </c>
      <c r="AB134" s="130">
        <f>IF(X134&lt;&gt;"",COUNTIFS($M$2:$M$1413,"Negative",$K$2:$K$1413,"stroke",A$2:A$1413,A134),"")</f>
        <v>1</v>
      </c>
      <c r="AC134" s="130" t="str">
        <f>IF(A134&lt;&gt;A133,IF(A134=A139,IF(K139="stroke",IF(M134="positive",IF(M139="negative",SUM(AA134:AB134),""),""),""),""),"")</f>
        <v/>
      </c>
      <c r="AD134" s="130">
        <f>IF(A134=A133,"",COUNTIFS(A:A,A134,K:K,"up"))</f>
        <v>0</v>
      </c>
      <c r="AE134" s="130" t="str">
        <f t="shared" si="40"/>
        <v/>
      </c>
      <c r="AF134" s="130" t="str">
        <f t="shared" si="41"/>
        <v/>
      </c>
      <c r="AG134" s="130">
        <f>IF(A134=A133,"",COUNTIFS(A:A,A134,K:K,"SRS"))</f>
        <v>0</v>
      </c>
      <c r="AH134" s="130"/>
      <c r="AI134" s="131"/>
      <c r="AJ134" s="131"/>
      <c r="AK134" s="131"/>
      <c r="AL134" s="131"/>
    </row>
    <row r="135" spans="1:38" s="132" customFormat="1" ht="15" x14ac:dyDescent="0.25">
      <c r="A135" s="130">
        <v>21</v>
      </c>
      <c r="B135" s="130">
        <v>43770</v>
      </c>
      <c r="C135" s="131">
        <v>201746</v>
      </c>
      <c r="D135" s="131">
        <v>2017</v>
      </c>
      <c r="E135" s="131">
        <v>4</v>
      </c>
      <c r="F135" s="131">
        <v>6</v>
      </c>
      <c r="G135" s="131">
        <v>12</v>
      </c>
      <c r="H135" s="131">
        <v>9</v>
      </c>
      <c r="I135" s="131">
        <v>30</v>
      </c>
      <c r="J135" s="131">
        <v>616</v>
      </c>
      <c r="K135" s="131" t="s">
        <v>78</v>
      </c>
      <c r="L135" s="131">
        <v>2</v>
      </c>
      <c r="M135" s="131" t="s">
        <v>21</v>
      </c>
      <c r="N135" s="131" t="s">
        <v>27</v>
      </c>
      <c r="O135" s="131">
        <v>0</v>
      </c>
      <c r="P135" s="131"/>
      <c r="Q135" s="131"/>
      <c r="R135" s="131"/>
      <c r="S135" s="131"/>
      <c r="T135" s="131"/>
      <c r="U135" s="131"/>
      <c r="V135" s="131"/>
      <c r="W135" s="131"/>
      <c r="X135" s="131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1"/>
      <c r="AJ135" s="131"/>
      <c r="AK135" s="131"/>
      <c r="AL135" s="131"/>
    </row>
    <row r="136" spans="1:38" s="132" customFormat="1" ht="15" x14ac:dyDescent="0.25">
      <c r="A136" s="130">
        <v>21</v>
      </c>
      <c r="B136" s="130">
        <v>43770</v>
      </c>
      <c r="C136" s="131">
        <v>201746</v>
      </c>
      <c r="D136" s="131">
        <v>2017</v>
      </c>
      <c r="E136" s="131">
        <v>4</v>
      </c>
      <c r="F136" s="131">
        <v>6</v>
      </c>
      <c r="G136" s="131">
        <v>12</v>
      </c>
      <c r="H136" s="131">
        <v>9</v>
      </c>
      <c r="I136" s="131">
        <v>30</v>
      </c>
      <c r="J136" s="131">
        <v>638</v>
      </c>
      <c r="K136" s="131" t="s">
        <v>78</v>
      </c>
      <c r="L136" s="131">
        <v>2</v>
      </c>
      <c r="M136" s="131" t="s">
        <v>21</v>
      </c>
      <c r="N136" s="131" t="s">
        <v>27</v>
      </c>
      <c r="O136" s="131">
        <v>0</v>
      </c>
      <c r="P136" s="131"/>
      <c r="Q136" s="131"/>
      <c r="R136" s="131"/>
      <c r="S136" s="131"/>
      <c r="T136" s="131"/>
      <c r="U136" s="131"/>
      <c r="V136" s="131"/>
      <c r="W136" s="131"/>
      <c r="X136" s="131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1"/>
      <c r="AJ136" s="131"/>
      <c r="AK136" s="131"/>
      <c r="AL136" s="131"/>
    </row>
    <row r="137" spans="1:38" s="132" customFormat="1" ht="15" x14ac:dyDescent="0.25">
      <c r="A137" s="130">
        <v>21</v>
      </c>
      <c r="B137" s="130">
        <v>43770</v>
      </c>
      <c r="C137" s="131">
        <v>201746</v>
      </c>
      <c r="D137" s="131">
        <v>2017</v>
      </c>
      <c r="E137" s="131">
        <v>4</v>
      </c>
      <c r="F137" s="131">
        <v>6</v>
      </c>
      <c r="G137" s="131">
        <v>12</v>
      </c>
      <c r="H137" s="131">
        <v>9</v>
      </c>
      <c r="I137" s="131">
        <v>30</v>
      </c>
      <c r="J137" s="131">
        <v>691</v>
      </c>
      <c r="K137" s="131" t="s">
        <v>78</v>
      </c>
      <c r="L137" s="131">
        <v>2</v>
      </c>
      <c r="M137" s="131" t="s">
        <v>21</v>
      </c>
      <c r="N137" s="131" t="s">
        <v>27</v>
      </c>
      <c r="O137" s="131">
        <v>0</v>
      </c>
      <c r="P137" s="131"/>
      <c r="Q137" s="131"/>
      <c r="R137" s="131"/>
      <c r="S137" s="131"/>
      <c r="T137" s="131"/>
      <c r="U137" s="131"/>
      <c r="V137" s="131"/>
      <c r="W137" s="131"/>
      <c r="X137" s="131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1"/>
      <c r="AJ137" s="131"/>
      <c r="AK137" s="131"/>
      <c r="AL137" s="131"/>
    </row>
    <row r="138" spans="1:38" s="132" customFormat="1" ht="15" x14ac:dyDescent="0.25">
      <c r="A138" s="130">
        <v>21</v>
      </c>
      <c r="B138" s="130">
        <v>43770</v>
      </c>
      <c r="C138" s="131">
        <v>201746</v>
      </c>
      <c r="D138" s="131">
        <v>2017</v>
      </c>
      <c r="E138" s="131">
        <v>4</v>
      </c>
      <c r="F138" s="131">
        <v>6</v>
      </c>
      <c r="G138" s="131">
        <v>12</v>
      </c>
      <c r="H138" s="131">
        <v>9</v>
      </c>
      <c r="I138" s="131">
        <v>30</v>
      </c>
      <c r="J138" s="131">
        <v>709</v>
      </c>
      <c r="K138" s="131" t="s">
        <v>78</v>
      </c>
      <c r="L138" s="131">
        <v>2</v>
      </c>
      <c r="M138" s="131" t="s">
        <v>21</v>
      </c>
      <c r="N138" s="131" t="s">
        <v>27</v>
      </c>
      <c r="O138" s="131">
        <v>0</v>
      </c>
      <c r="P138" s="131"/>
      <c r="Q138" s="131"/>
      <c r="R138" s="131"/>
      <c r="S138" s="131"/>
      <c r="T138" s="131"/>
      <c r="U138" s="131"/>
      <c r="V138" s="131"/>
      <c r="W138" s="131"/>
      <c r="X138" s="131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1"/>
      <c r="AJ138" s="131"/>
      <c r="AK138" s="131"/>
      <c r="AL138" s="131"/>
    </row>
    <row r="139" spans="1:38" x14ac:dyDescent="0.25">
      <c r="A139" s="102">
        <f>IF(B139=B134,A134,IF(B139=(B134+1),A134,(A134+1)))</f>
        <v>22</v>
      </c>
      <c r="B139" s="102">
        <f t="shared" si="33"/>
        <v>43881</v>
      </c>
      <c r="C139" s="102" t="str">
        <f t="shared" si="34"/>
        <v>201746</v>
      </c>
      <c r="D139" s="102">
        <v>2017</v>
      </c>
      <c r="E139" s="102">
        <v>4</v>
      </c>
      <c r="F139" s="102">
        <v>6</v>
      </c>
      <c r="G139" s="102">
        <v>12</v>
      </c>
      <c r="H139" s="102">
        <v>11</v>
      </c>
      <c r="I139" s="102">
        <v>21</v>
      </c>
      <c r="J139" s="102">
        <v>298</v>
      </c>
      <c r="K139" s="102" t="s">
        <v>37</v>
      </c>
      <c r="L139" s="102"/>
      <c r="M139" s="102" t="s">
        <v>21</v>
      </c>
      <c r="N139" s="102" t="s">
        <v>28</v>
      </c>
      <c r="O139" s="102"/>
      <c r="P139" s="102">
        <f>IF(A139&lt;&gt;A134,(B139+J139*0.001),"")</f>
        <v>43881.298000000003</v>
      </c>
      <c r="Q139" s="102">
        <f t="shared" si="59"/>
        <v>43881.298000000003</v>
      </c>
      <c r="R139" s="102">
        <f>IF(A139&lt;&gt;A134,LOOKUP(A139,A$2:A$1413,Q$2:Q$1413),"")</f>
        <v>43881.298000000003</v>
      </c>
      <c r="S139" s="102">
        <f t="shared" si="37"/>
        <v>0</v>
      </c>
      <c r="T139" s="102" t="str">
        <f>IF(A139=A140,IF(K139="Stroke",IF(K140="Stroke",IF((J140-J139)&lt;0,1000+J140-J139,J140-J139),IF(A141=A139,IF(K141="stroke",IF((J141-J139)&lt;0,1000+J141-J139,J141-J139),IF(A142=A139,IF(K142="stroke",IF((J142-J139)&lt;0,1000+J142-J139,J142-J139),IF(A143=A139,IF(K143="stroke",IF((J143-J139)&lt;0,1000+J143-J139,J143-J139),IF(A145=A139,IF(K145="stroke",IF((J145-J139)&lt;0,1000+J145-J139,J145-J139),IF(A146=A139,IF(K146="Stroke",IF((J146-J139)&lt;0,1000+J146-J139,J146-J139),IF(A147=A139,IF(K147="stroke",IF((J147-J139)&lt;0,1000+J147-J139,J141-J139),IF(A148=A139,IF(K148="stroke",IF((J148-J139)&lt;0,1000+J148-J139,J148-J139),IF(A149=A139,IF(K149="stroke",IF((J149-J139)&lt;0,1000+J149-J139,J149-J139),IF(A150=A139,IF(K150="stroke",IF((J150-J139)&lt;0,1000+J150-J139,J150-J139),""),"")),"")),"")),"")),"")),"")),"")),"")),"")),""),"")</f>
        <v/>
      </c>
      <c r="U139" s="102" t="str">
        <f>IF(A139=A140,IF(K139="Stroke",IF(K140="Stroke",IF(L140=L139,T139-O139,""),IF(A141=A139,IF(K141="stroke",IF(L141=L139,T139-O139,""),IF(A142=A139,IF(K142="stroke",IF(L142=L139,T139-O139,""),IF(A143=A139,IF(K143="stroke",IF(L143=L139,T139-O139,""),IF(A145=A139,IF(K145="stroke",IF(L145=L139,T139-O139,""),""),"")),"")),"")),"")),""),"")</f>
        <v/>
      </c>
      <c r="V139" s="102" t="str">
        <f>IF(A139=A140,IF(K139="SRS",IF(K140="SRS",IF((J140-J139)&lt;0,1000+J140-J139,J140-J139),IF(A141=A139,IF(K141="SRS",IF((J141-J139)&lt;0,1000+J141-J139,J141-J139),IF(A142=A139,IF(K142="SRS",IF((J142-J139)&lt;0,1000+J142-J139,J142-J139),IF(A143=A139,IF(K143="SRS",IF((J143-J139)&lt;0,1000+J143-J139,J143-J139),IF(A145=A139,IF(K145="SRS",IF((J145-J139)&lt;0,1000+J145-J139,J145-J139),""),"")),"")),"")),"")),""),"")</f>
        <v/>
      </c>
      <c r="W139" s="102">
        <f>IF(A139&lt;&gt;A134,B139,"")</f>
        <v>43881</v>
      </c>
      <c r="X139" s="102">
        <f>IF(A139&lt;&gt;A134,COUNTIFS($K$2:$K$1413,$K$2,$A$2:$A$1413,A139),"")</f>
        <v>1</v>
      </c>
      <c r="Y139" s="102" t="str">
        <f>IF(X139&lt;&gt;"",IF(X139=1,"",COUNTIFS($O$2:$O$1413,"&gt;40",$A$2:$A$1413,A139)),"")</f>
        <v/>
      </c>
      <c r="Z139" s="102">
        <f t="shared" si="39"/>
        <v>0</v>
      </c>
      <c r="AA139" s="102">
        <f>IF(X139&lt;&gt;"",COUNTIFS($M$2:$M$1413,"Positive",$K$2:$K$1413,"stroke",A$2:A$1413,A139),"")</f>
        <v>0</v>
      </c>
      <c r="AB139" s="102">
        <f>IF(X139&lt;&gt;"",COUNTIFS($M$2:$M$1413,"Negative",$K$2:$K$1413,"stroke",A$2:A$1413,A139),"")</f>
        <v>1</v>
      </c>
      <c r="AC139" s="102" t="str">
        <f>IF(A139&lt;&gt;A134,IF(A139=A140,IF(K140="stroke",IF(M139="positive",IF(M140="negative",SUM(AA139:AB139),""),""),""),""),"")</f>
        <v/>
      </c>
      <c r="AD139" s="102">
        <f>IF(A139=A134,"",COUNTIFS(A:A,A139,K:K,"up"))</f>
        <v>0</v>
      </c>
      <c r="AE139" s="102" t="str">
        <f t="shared" si="40"/>
        <v/>
      </c>
      <c r="AF139" s="102" t="str">
        <f t="shared" si="41"/>
        <v/>
      </c>
      <c r="AG139" s="102">
        <f>IF(A139=A134,"",COUNTIFS(A:A,A139,K:K,"SRS"))</f>
        <v>0</v>
      </c>
      <c r="AH139" s="102"/>
      <c r="AI139" s="102"/>
      <c r="AJ139" s="102"/>
      <c r="AK139" s="102"/>
      <c r="AL139" s="102"/>
    </row>
    <row r="140" spans="1:38" x14ac:dyDescent="0.25">
      <c r="A140" s="102">
        <f t="shared" si="48"/>
        <v>23</v>
      </c>
      <c r="B140" s="102">
        <f t="shared" si="33"/>
        <v>43975</v>
      </c>
      <c r="C140" s="102" t="str">
        <f t="shared" si="34"/>
        <v>201746</v>
      </c>
      <c r="D140" s="102">
        <v>2017</v>
      </c>
      <c r="E140" s="102">
        <v>4</v>
      </c>
      <c r="F140" s="102">
        <v>6</v>
      </c>
      <c r="G140" s="102">
        <v>12</v>
      </c>
      <c r="H140" s="102">
        <v>12</v>
      </c>
      <c r="I140" s="102">
        <v>55</v>
      </c>
      <c r="J140" s="102">
        <v>924</v>
      </c>
      <c r="K140" s="102" t="s">
        <v>37</v>
      </c>
      <c r="L140" s="102">
        <v>1</v>
      </c>
      <c r="M140" s="102" t="s">
        <v>21</v>
      </c>
      <c r="N140" s="102" t="s">
        <v>27</v>
      </c>
      <c r="O140" s="102">
        <v>7</v>
      </c>
      <c r="P140" s="102">
        <f t="shared" si="36"/>
        <v>43975.923999999999</v>
      </c>
      <c r="Q140" s="102" t="str">
        <f t="shared" si="59"/>
        <v/>
      </c>
      <c r="R140" s="102">
        <f>IF(A140&lt;&gt;A139,LOOKUP(A140,A$2:A$1413,Q$2:Q$1413),"")</f>
        <v>43976.023999999998</v>
      </c>
      <c r="S140" s="102">
        <f t="shared" si="37"/>
        <v>99.999999998544808</v>
      </c>
      <c r="T140" s="102">
        <f>IF(A140=A141,IF(K140="Stroke",IF(K141="Stroke",IF((J141-J140)&lt;0,1000+J141-J140,J141-J140),IF(A142=A140,IF(K142="stroke",IF((J142-J140)&lt;0,1000+J142-J140,J142-J140),IF(A143=A140,IF(K143="stroke",IF((J143-J140)&lt;0,1000+J143-J140,J143-J140),IF(A145=A140,IF(K145="stroke",IF((J145-J140)&lt;0,1000+J145-J140,J145-J140),IF(A146=A140,IF(K146="stroke",IF((J146-J140)&lt;0,1000+J146-J140,J146-J140),IF(A147=A140,IF(K147="Stroke",IF((J147-J140)&lt;0,1000+J147-J140,J147-J140),IF(A148=A140,IF(K148="stroke",IF((J148-J140)&lt;0,1000+J148-J140,J142-J140),IF(A149=A140,IF(K149="stroke",IF((J149-J140)&lt;0,1000+J149-J140,J149-J140),IF(A150=A140,IF(K150="stroke",IF((J150-J140)&lt;0,1000+J150-J140,J150-J140),IF(A151=A140,IF(K151="stroke",IF((J151-J140)&lt;0,1000+J151-J140,J151-J140),""),"")),"")),"")),"")),"")),"")),"")),"")),"")),""),"")</f>
        <v>34</v>
      </c>
      <c r="U140" s="102">
        <f>IF(A140=A141,IF(K140="Stroke",IF(K141="Stroke",IF(L141=L140,T140-O140,""),IF(A142=A140,IF(K142="stroke",IF(L142=L140,T140-O140,""),IF(A143=A140,IF(K143="stroke",IF(L143=L140,T140-O140,""),IF(A145=A140,IF(K145="stroke",IF(L145=L140,T140-O140,""),IF(A146=A140,IF(K146="stroke",IF(L146=L140,T140-O140,""),""),"")),"")),"")),"")),""),"")</f>
        <v>27</v>
      </c>
      <c r="V140" s="102" t="str">
        <f>IF(A140=A141,IF(K140="SRS",IF(K141="SRS",IF((J141-J140)&lt;0,1000+J141-J140,J141-J140),IF(A142=A140,IF(K142="SRS",IF((J142-J140)&lt;0,1000+J142-J140,J142-J140),IF(A143=A140,IF(K143="SRS",IF((J143-J140)&lt;0,1000+J143-J140,J143-J140),IF(A145=A140,IF(K145="SRS",IF((J145-J140)&lt;0,1000+J145-J140,J145-J140),IF(A146=A140,IF(K146="SRS",IF((J146-J140)&lt;0,1000+J146-J140,J146-J140),""),"")),"")),"")),"")),""),"")</f>
        <v/>
      </c>
      <c r="W140" s="102">
        <f t="shared" si="38"/>
        <v>43975</v>
      </c>
      <c r="X140" s="102">
        <f>IF(A140&lt;&gt;A139,COUNTIFS($K$2:$K$1413,$K$2,$A$2:$A$1413,A140),"")</f>
        <v>2</v>
      </c>
      <c r="Y140" s="102">
        <f>IF(X140&lt;&gt;"",IF(X140=1,"",COUNTIFS($O$2:$O$1413,"&gt;40",$A$2:$A$1413,A140)),"")</f>
        <v>1</v>
      </c>
      <c r="Z140" s="102">
        <f t="shared" si="39"/>
        <v>0</v>
      </c>
      <c r="AA140" s="102">
        <f>IF(X140&lt;&gt;"",COUNTIFS($M$2:$M$1413,"Positive",$K$2:$K$1413,"stroke",A$2:A$1413,A140),"")</f>
        <v>0</v>
      </c>
      <c r="AB140" s="102">
        <f>IF(X140&lt;&gt;"",COUNTIFS($M$2:$M$1413,"Negative",$K$2:$K$1413,"stroke",A$2:A$1413,A140),"")</f>
        <v>2</v>
      </c>
      <c r="AC140" s="102" t="str">
        <f t="shared" si="35"/>
        <v/>
      </c>
      <c r="AD140" s="102">
        <f>IF(A140=A139,"",COUNTIFS(A:A,A140,K:K,"up"))</f>
        <v>0</v>
      </c>
      <c r="AE140" s="102" t="str">
        <f t="shared" si="40"/>
        <v/>
      </c>
      <c r="AF140" s="102" t="str">
        <f t="shared" si="41"/>
        <v/>
      </c>
      <c r="AG140" s="102">
        <f>IF(A140=A139,"",COUNTIFS(A:A,A140,K:K,"SRS"))</f>
        <v>0</v>
      </c>
      <c r="AH140" s="102"/>
      <c r="AI140" s="102"/>
      <c r="AJ140" s="102"/>
      <c r="AK140" s="102"/>
      <c r="AL140" s="102"/>
    </row>
    <row r="141" spans="1:38" x14ac:dyDescent="0.25">
      <c r="A141" s="100">
        <f t="shared" si="48"/>
        <v>23</v>
      </c>
      <c r="B141" s="100">
        <f t="shared" si="33"/>
        <v>43975</v>
      </c>
      <c r="C141" s="100" t="str">
        <f t="shared" si="34"/>
        <v>201746</v>
      </c>
      <c r="D141" s="100">
        <v>2017</v>
      </c>
      <c r="E141" s="100">
        <v>4</v>
      </c>
      <c r="F141" s="100">
        <v>6</v>
      </c>
      <c r="G141" s="100">
        <v>12</v>
      </c>
      <c r="H141" s="100">
        <v>12</v>
      </c>
      <c r="I141" s="100">
        <v>55</v>
      </c>
      <c r="J141" s="100">
        <v>958</v>
      </c>
      <c r="K141" s="100" t="s">
        <v>37</v>
      </c>
      <c r="L141" s="100">
        <v>1</v>
      </c>
      <c r="M141" s="100" t="s">
        <v>21</v>
      </c>
      <c r="N141" s="100" t="s">
        <v>27</v>
      </c>
      <c r="O141" s="100">
        <v>66</v>
      </c>
      <c r="P141" s="100" t="str">
        <f t="shared" si="36"/>
        <v/>
      </c>
      <c r="Q141" s="100">
        <f t="shared" si="59"/>
        <v>43976.023999999998</v>
      </c>
      <c r="R141" s="100" t="str">
        <f>IF(A141&lt;&gt;A140,LOOKUP(A141,A$2:A$1413,Q$2:Q$1413),"")</f>
        <v/>
      </c>
      <c r="S141" s="100" t="str">
        <f t="shared" si="37"/>
        <v/>
      </c>
      <c r="T141" s="100" t="str">
        <f>IF(A141=A142,IF(K141="Stroke",IF(K142="Stroke",IF((J142-J141)&lt;0,1000+J142-J141,J142-J141),IF(A143=A141,IF(K143="stroke",IF((J143-J141)&lt;0,1000+J143-J141,J143-J141),IF(A145=A141,IF(K145="stroke",IF((J145-J141)&lt;0,1000+J145-J141,J145-J141),IF(A146=A141,IF(K146="stroke",IF((J146-J141)&lt;0,1000+J146-J141,J146-J141),IF(A147=A141,IF(K147="stroke",IF((J147-J141)&lt;0,1000+J147-J141,J147-J141),IF(A148=A141,IF(K148="Stroke",IF((J148-J141)&lt;0,1000+J148-J141,J148-J141),IF(A149=A141,IF(K149="stroke",IF((J149-J141)&lt;0,1000+J149-J141,J143-J141),IF(A150=A141,IF(K150="stroke",IF((J150-J141)&lt;0,1000+J150-J141,J150-J141),IF(A151=A141,IF(K151="stroke",IF((J151-J141)&lt;0,1000+J151-J141,J151-J141),IF(A152=A141,IF(K152="stroke",IF((J152-J141)&lt;0,1000+J152-J141,J152-J141),""),"")),"")),"")),"")),"")),"")),"")),"")),"")),""),"")</f>
        <v/>
      </c>
      <c r="U141" s="100" t="str">
        <f>IF(A141=A142,IF(K141="Stroke",IF(K142="Stroke",IF(L142=L141,T141-O141,""),IF(A143=A141,IF(K143="stroke",IF(L143=L141,T141-O141,""),IF(A145=A141,IF(K145="stroke",IF(L145=L141,T141-O141,""),IF(A146=A141,IF(K146="stroke",IF(L146=L141,T141-O141,""),IF(A147=A141,IF(K147="stroke",IF(L147=L141,T141-O141,""),""),"")),"")),"")),"")),""),"")</f>
        <v/>
      </c>
      <c r="V141" s="100" t="str">
        <f>IF(A141=A142,IF(K141="SRS",IF(K142="SRS",IF((J142-J141)&lt;0,1000+J142-J141,J142-J141),IF(A143=A141,IF(K143="SRS",IF((J143-J141)&lt;0,1000+J143-J141,J143-J141),IF(A145=A141,IF(K145="SRS",IF((J145-J141)&lt;0,1000+J145-J141,J145-J141),IF(A146=A141,IF(K146="SRS",IF((J146-J141)&lt;0,1000+J146-J141,J146-J141),IF(A147=A141,IF(K147="SRS",IF((J147-J141)&lt;0,1000+J147-J141,J147-J141),""),"")),"")),"")),"")),""),"")</f>
        <v/>
      </c>
      <c r="W141" s="100" t="str">
        <f t="shared" si="38"/>
        <v/>
      </c>
      <c r="X141" s="100" t="str">
        <f>IF(A141&lt;&gt;A140,COUNTIFS($K$2:$K$1413,$K$2,$A$2:$A$1413,A141),"")</f>
        <v/>
      </c>
      <c r="Y141" s="100" t="str">
        <f>IF(X141&lt;&gt;"",IF(X141=1,"",COUNTIFS($O$2:$O$1413,"&gt;40",$A$2:$A$1413,A141)),"")</f>
        <v/>
      </c>
      <c r="Z141" s="100" t="str">
        <f t="shared" si="39"/>
        <v/>
      </c>
      <c r="AA141" s="100" t="str">
        <f>IF(X141&lt;&gt;"",COUNTIFS($M$2:$M$1413,"Positive",$K$2:$K$1413,"stroke",A$2:A$1413,A141),"")</f>
        <v/>
      </c>
      <c r="AB141" s="100" t="str">
        <f>IF(X141&lt;&gt;"",COUNTIFS($M$2:$M$1413,"Negative",$K$2:$K$1413,"stroke",A$2:A$1413,A141),"")</f>
        <v/>
      </c>
      <c r="AC141" s="100" t="str">
        <f t="shared" si="35"/>
        <v/>
      </c>
      <c r="AD141" s="100" t="str">
        <f>IF(A141=A140,"",COUNTIFS(A:A,A141,K:K,"up"))</f>
        <v/>
      </c>
      <c r="AE141" s="100" t="str">
        <f t="shared" si="40"/>
        <v/>
      </c>
      <c r="AF141" s="100" t="str">
        <f t="shared" si="41"/>
        <v/>
      </c>
      <c r="AG141" s="100" t="str">
        <f>IF(A141=A140,"",COUNTIFS(A:A,A141,K:K,"SRS"))</f>
        <v/>
      </c>
      <c r="AH141" s="100"/>
      <c r="AI141" s="100"/>
      <c r="AJ141" s="100"/>
      <c r="AK141" s="100"/>
      <c r="AL141" s="100"/>
    </row>
    <row r="142" spans="1:38" s="132" customFormat="1" ht="15" x14ac:dyDescent="0.25">
      <c r="A142" s="131">
        <f t="shared" si="48"/>
        <v>24</v>
      </c>
      <c r="B142" s="131">
        <f t="shared" si="33"/>
        <v>44064</v>
      </c>
      <c r="C142" s="131" t="str">
        <f t="shared" si="34"/>
        <v>201746</v>
      </c>
      <c r="D142" s="131">
        <v>2017</v>
      </c>
      <c r="E142" s="131">
        <v>4</v>
      </c>
      <c r="F142" s="131">
        <v>6</v>
      </c>
      <c r="G142" s="131">
        <v>12</v>
      </c>
      <c r="H142" s="131">
        <v>14</v>
      </c>
      <c r="I142" s="131">
        <v>24</v>
      </c>
      <c r="J142" s="131">
        <v>751</v>
      </c>
      <c r="K142" s="131" t="s">
        <v>37</v>
      </c>
      <c r="L142" s="138">
        <v>2</v>
      </c>
      <c r="M142" s="131" t="s">
        <v>21</v>
      </c>
      <c r="N142" s="131" t="s">
        <v>27</v>
      </c>
      <c r="O142" s="139">
        <v>14</v>
      </c>
      <c r="P142" s="139">
        <f t="shared" si="36"/>
        <v>44064.750999999997</v>
      </c>
      <c r="Q142" s="139" t="str">
        <f t="shared" si="59"/>
        <v/>
      </c>
      <c r="R142" s="139">
        <f>IF(A142&lt;&gt;A141,LOOKUP(A142,A$2:A$1413,Q$2:Q$1413),"")</f>
        <v>44064.976999999999</v>
      </c>
      <c r="S142" s="139">
        <f t="shared" si="37"/>
        <v>226.00000000238651</v>
      </c>
      <c r="T142" s="131">
        <f>IF(A142=A143,IF(K142="Stroke",IF(K143="Stroke",IF((J143-J142)&lt;0,1000+J143-J142,J143-J142),IF(A145=A142,IF(K145="stroke",IF((J145-J142)&lt;0,1000+J145-J142,J145-J142),IF(A146=A142,IF(K146="stroke",IF((J146-J142)&lt;0,1000+J146-J142,J146-J142),IF(A147=A142,IF(K147="stroke",IF((J147-J142)&lt;0,1000+J147-J142,J147-J142),IF(A148=A142,IF(K148="stroke",IF((J148-J142)&lt;0,1000+J148-J142,J148-J142),IF(A149=A142,IF(K149="Stroke",IF((J149-J142)&lt;0,1000+J149-J142,J149-J142),IF(A150=A142,IF(K150="stroke",IF((J150-J142)&lt;0,1000+J150-J142,J145-J142),IF(A151=A142,IF(K151="stroke",IF((J151-J142)&lt;0,1000+J151-J142,J151-J142),IF(A152=A142,IF(K152="stroke",IF((J152-J142)&lt;0,1000+J152-J142,J152-J142),IF(A153=A142,IF(K153="stroke",IF((J153-J142)&lt;0,1000+J153-J142,J153-J142),""),"")),"")),"")),"")),"")),"")),"")),"")),"")),""),"")</f>
        <v>25</v>
      </c>
      <c r="U142" s="131">
        <f>IF(A142=A143,IF(K142="Stroke",IF(K143="Stroke",IF(L143=L142,T142-O142,""),IF(A145=A142,IF(K145="stroke",IF(L145=L142,T142-O142,""),IF(A146=A142,IF(K146="stroke",IF(L146=L142,T142-O142,""),IF(A147=A142,IF(K147="stroke",IF(L147=L142,T142-O142,""),IF(A148=A142,IF(K148="stroke",IF(L148=L142,T142-O142,""),""),"")),"")),"")),"")),""),"")</f>
        <v>11</v>
      </c>
      <c r="V142" s="131" t="str">
        <f>IF(A142=A143,IF(K142="SRS",IF(K143="SRS",IF((J143-J142)&lt;0,1000+J143-J142,J143-J142),IF(A145=A142,IF(K145="SRS",IF((J145-J142)&lt;0,1000+J145-J142,J145-J142),IF(A146=A142,IF(K146="SRS",IF((J146-J142)&lt;0,1000+J146-J142,J146-J142),IF(A147=A142,IF(K147="SRS",IF((J147-J142)&lt;0,1000+J147-J142,J147-J142),IF(A148=A142,IF(K148="SRS",IF((J148-J142)&lt;0,1000+J148-J142,J148-J142),""),"")),"")),"")),"")),""),"")</f>
        <v/>
      </c>
      <c r="W142" s="131">
        <f t="shared" si="38"/>
        <v>44064</v>
      </c>
      <c r="X142" s="131">
        <f>IF(A142&lt;&gt;A141,COUNTIFS($K$2:$K$1413,$K$2,$A$2:$A$1413,A142),"")</f>
        <v>7</v>
      </c>
      <c r="Y142" s="131">
        <f>IF(X142&lt;&gt;"",IF(X142=1,"",COUNTIFS($O$2:$O$1413,"&gt;40",$A$2:$A$1413,A142)),"")</f>
        <v>0</v>
      </c>
      <c r="Z142" s="131">
        <f t="shared" si="39"/>
        <v>0</v>
      </c>
      <c r="AA142" s="131">
        <f>IF(X142&lt;&gt;"",COUNTIFS($M$2:$M$1413,"Positive",$K$2:$K$1413,"stroke",A$2:A$1413,A142),"")</f>
        <v>0</v>
      </c>
      <c r="AB142" s="131">
        <f>IF(X142&lt;&gt;"",COUNTIFS($M$2:$M$1413,"Negative",$K$2:$K$1413,"stroke",A$2:A$1413,A142),"")</f>
        <v>7</v>
      </c>
      <c r="AC142" s="131" t="str">
        <f t="shared" si="35"/>
        <v/>
      </c>
      <c r="AD142" s="131">
        <f>IF(A142=A141,"",COUNTIFS(A:A,A142,K:K,"up"))</f>
        <v>0</v>
      </c>
      <c r="AE142" s="131" t="str">
        <f t="shared" si="40"/>
        <v/>
      </c>
      <c r="AF142" s="131" t="str">
        <f t="shared" si="41"/>
        <v/>
      </c>
      <c r="AG142" s="131">
        <f>IF(A142=A141,"",COUNTIFS(A:A,A142,K:K,"SRS"))</f>
        <v>0</v>
      </c>
      <c r="AH142" s="131"/>
      <c r="AI142" s="131" t="s">
        <v>251</v>
      </c>
      <c r="AJ142" s="131"/>
      <c r="AK142" s="131"/>
      <c r="AL142" s="131"/>
    </row>
    <row r="143" spans="1:38" s="132" customFormat="1" ht="15" x14ac:dyDescent="0.25">
      <c r="A143" s="131">
        <f t="shared" si="48"/>
        <v>24</v>
      </c>
      <c r="B143" s="131">
        <f t="shared" si="33"/>
        <v>44064</v>
      </c>
      <c r="C143" s="131" t="str">
        <f t="shared" si="34"/>
        <v>201746</v>
      </c>
      <c r="D143" s="131">
        <v>2017</v>
      </c>
      <c r="E143" s="131">
        <v>4</v>
      </c>
      <c r="F143" s="131">
        <v>6</v>
      </c>
      <c r="G143" s="131">
        <v>12</v>
      </c>
      <c r="H143" s="131">
        <v>14</v>
      </c>
      <c r="I143" s="131">
        <v>24</v>
      </c>
      <c r="J143" s="131">
        <v>776</v>
      </c>
      <c r="K143" s="138" t="s">
        <v>37</v>
      </c>
      <c r="L143" s="138">
        <v>2</v>
      </c>
      <c r="M143" s="131" t="s">
        <v>21</v>
      </c>
      <c r="N143" s="131" t="s">
        <v>27</v>
      </c>
      <c r="O143" s="131">
        <f>799-776</f>
        <v>23</v>
      </c>
      <c r="P143" s="131" t="str">
        <f t="shared" si="36"/>
        <v/>
      </c>
      <c r="Q143" s="131" t="str">
        <f>IF(A145&lt;&gt;A143,(B143+(J143*0.001)+(O143*0.001)),"")</f>
        <v/>
      </c>
      <c r="R143" s="131" t="str">
        <f>IF(A143&lt;&gt;A142,LOOKUP(A143,A$2:A$1413,Q$2:Q$1413),"")</f>
        <v/>
      </c>
      <c r="S143" s="131" t="str">
        <f t="shared" si="37"/>
        <v/>
      </c>
      <c r="T143" s="131">
        <f>IF(A143=A145,IF(K143="Stroke",IF(K145="Stroke",IF((J145-J143)&lt;0,1000+J145-J143,J145-J143),IF(A146=A143,IF(K146="stroke",IF((J146-J143)&lt;0,1000+J146-J143,J146-J143),IF(A147=A143,IF(K147="stroke",IF((J147-J143)&lt;0,1000+J147-J143,J147-J143),IF(A148=A143,IF(K148="stroke",IF((J148-J143)&lt;0,1000+J148-J143,J148-J143),IF(A149=A143,IF(K149="stroke",IF((J149-J143)&lt;0,1000+J149-J143,J149-J143),IF(A150=A143,IF(K150="Stroke",IF((J150-J143)&lt;0,1000+J150-J143,J150-J143),IF(A151=A143,IF(K151="stroke",IF((J151-J143)&lt;0,1000+J151-J143,J146-J143),IF(A152=A143,IF(K152="stroke",IF((J152-J143)&lt;0,1000+J152-J143,J152-J143),IF(A153=A143,IF(K153="stroke",IF((J153-J143)&lt;0,1000+J153-J143,J153-J143),IF(A154=A143,IF(K154="stroke",IF((J154-J143)&lt;0,1000+J154-J143,J154-J143),""),"")),"")),"")),"")),"")),"")),"")),"")),"")),""),"")</f>
        <v>64</v>
      </c>
      <c r="U143" s="131">
        <f>IF(A143=A145,IF(K143="Stroke",IF(K145="Stroke",IF(L145=L143,T143-O143,""),IF(A146=A143,IF(K146="stroke",IF(L146=L143,T143-O143,""),IF(A147=A143,IF(K147="stroke",IF(L147=L143,T143-O143,""),IF(A148=A143,IF(K148="stroke",IF(L148=L143,T143-O143,""),IF(A149=A143,IF(K149="stroke",IF(L149=L143,T143-O143,""),""),"")),"")),"")),"")),""),"")</f>
        <v>41</v>
      </c>
      <c r="V143" s="131" t="str">
        <f>IF(A143=A145,IF(K143="SRS",IF(K145="SRS",IF((J145-J143)&lt;0,1000+J145-J143,J145-J143),IF(A146=A143,IF(K146="SRS",IF((J146-J143)&lt;0,1000+J146-J143,J146-J143),IF(A147=A143,IF(K147="SRS",IF((J147-J143)&lt;0,1000+J147-J143,J147-J143),IF(A148=A143,IF(K148="SRS",IF((J148-J143)&lt;0,1000+J148-J143,J148-J143),IF(A149=A143,IF(K149="SRS",IF((J149-J143)&lt;0,1000+J149-J143,J149-J143),""),"")),"")),"")),"")),""),"")</f>
        <v/>
      </c>
      <c r="W143" s="131" t="str">
        <f t="shared" si="38"/>
        <v/>
      </c>
      <c r="X143" s="131" t="str">
        <f>IF(A143&lt;&gt;A142,COUNTIFS($K$2:$K$1413,$K$2,$A$2:$A$1413,A143),"")</f>
        <v/>
      </c>
      <c r="Y143" s="131" t="str">
        <f>IF(X143&lt;&gt;"",IF(X143=1,"",COUNTIFS($O$2:$O$1413,"&gt;40",$A$2:$A$1413,A143)),"")</f>
        <v/>
      </c>
      <c r="Z143" s="131" t="str">
        <f t="shared" si="39"/>
        <v/>
      </c>
      <c r="AA143" s="131" t="str">
        <f>IF(X143&lt;&gt;"",COUNTIFS($M$2:$M$1413,"Positive",$K$2:$K$1413,"stroke",A$2:A$1413,A143),"")</f>
        <v/>
      </c>
      <c r="AB143" s="131" t="str">
        <f>IF(X143&lt;&gt;"",COUNTIFS($M$2:$M$1413,"Negative",$K$2:$K$1413,"stroke",A$2:A$1413,A143),"")</f>
        <v/>
      </c>
      <c r="AC143" s="131" t="str">
        <f>IF(A143&lt;&gt;A142,IF(A143=A145,IF(K145="stroke",IF(M143="positive",IF(M145="negative",SUM(AA143:AB143),""),""),""),""),"")</f>
        <v/>
      </c>
      <c r="AD143" s="131" t="str">
        <f>IF(A143=A142,"",COUNTIFS(A:A,A143,K:K,"up"))</f>
        <v/>
      </c>
      <c r="AE143" s="131" t="str">
        <f t="shared" si="40"/>
        <v/>
      </c>
      <c r="AF143" s="131" t="str">
        <f t="shared" si="41"/>
        <v/>
      </c>
      <c r="AG143" s="131" t="str">
        <f>IF(A143=A142,"",COUNTIFS(A:A,A143,K:K,"SRS"))</f>
        <v/>
      </c>
      <c r="AH143" s="131"/>
      <c r="AI143" s="131" t="s">
        <v>252</v>
      </c>
      <c r="AJ143" s="131"/>
      <c r="AK143" s="131"/>
      <c r="AL143" s="131"/>
    </row>
    <row r="144" spans="1:38" s="132" customFormat="1" ht="15" x14ac:dyDescent="0.25">
      <c r="A144" s="131">
        <v>24</v>
      </c>
      <c r="B144" s="131">
        <v>44064</v>
      </c>
      <c r="C144" s="131" t="s">
        <v>253</v>
      </c>
      <c r="D144" s="131">
        <v>2017</v>
      </c>
      <c r="E144" s="131">
        <v>4</v>
      </c>
      <c r="F144" s="131">
        <v>6</v>
      </c>
      <c r="G144" s="131">
        <v>12</v>
      </c>
      <c r="H144" s="131">
        <v>14</v>
      </c>
      <c r="I144" s="131">
        <v>24</v>
      </c>
      <c r="J144" s="131">
        <v>778</v>
      </c>
      <c r="K144" s="138" t="s">
        <v>29</v>
      </c>
      <c r="L144" s="138">
        <v>2</v>
      </c>
      <c r="M144" s="131" t="s">
        <v>21</v>
      </c>
      <c r="N144" s="131" t="s">
        <v>27</v>
      </c>
      <c r="O144" s="131">
        <v>0</v>
      </c>
      <c r="P144" s="131" t="s">
        <v>246</v>
      </c>
      <c r="Q144" s="131" t="s">
        <v>246</v>
      </c>
      <c r="R144" s="131" t="s">
        <v>246</v>
      </c>
      <c r="S144" s="131" t="s">
        <v>246</v>
      </c>
      <c r="T144" s="131">
        <v>64</v>
      </c>
      <c r="U144" s="131" t="s">
        <v>246</v>
      </c>
      <c r="V144" s="131" t="s">
        <v>246</v>
      </c>
      <c r="W144" s="131" t="s">
        <v>246</v>
      </c>
      <c r="X144" s="131" t="s">
        <v>246</v>
      </c>
      <c r="Y144" s="131" t="s">
        <v>246</v>
      </c>
      <c r="Z144" s="131" t="s">
        <v>246</v>
      </c>
      <c r="AA144" s="131" t="s">
        <v>246</v>
      </c>
      <c r="AB144" s="131" t="s">
        <v>246</v>
      </c>
      <c r="AC144" s="131" t="s">
        <v>246</v>
      </c>
      <c r="AD144" s="131" t="s">
        <v>246</v>
      </c>
      <c r="AE144" s="131" t="s">
        <v>246</v>
      </c>
      <c r="AF144" s="131" t="s">
        <v>246</v>
      </c>
      <c r="AG144" s="131" t="s">
        <v>246</v>
      </c>
      <c r="AH144" s="131"/>
      <c r="AI144" s="131" t="s">
        <v>252</v>
      </c>
      <c r="AJ144" s="131"/>
      <c r="AK144" s="131"/>
      <c r="AL144" s="131"/>
    </row>
    <row r="145" spans="1:38" s="132" customFormat="1" ht="15" x14ac:dyDescent="0.25">
      <c r="A145" s="131">
        <f>IF(B145=B143,A143,IF(B145=(B143+1),A143,(A143+1)))</f>
        <v>24</v>
      </c>
      <c r="B145" s="131">
        <f t="shared" si="33"/>
        <v>44064</v>
      </c>
      <c r="C145" s="131" t="str">
        <f t="shared" si="34"/>
        <v>201746</v>
      </c>
      <c r="D145" s="131">
        <v>2017</v>
      </c>
      <c r="E145" s="131">
        <v>4</v>
      </c>
      <c r="F145" s="131">
        <v>6</v>
      </c>
      <c r="G145" s="131">
        <v>12</v>
      </c>
      <c r="H145" s="131">
        <v>14</v>
      </c>
      <c r="I145" s="131">
        <v>24</v>
      </c>
      <c r="J145" s="131">
        <v>840</v>
      </c>
      <c r="K145" s="138" t="s">
        <v>37</v>
      </c>
      <c r="L145" s="138">
        <v>2</v>
      </c>
      <c r="M145" s="131" t="s">
        <v>21</v>
      </c>
      <c r="N145" s="131" t="s">
        <v>27</v>
      </c>
      <c r="O145" s="131">
        <v>13</v>
      </c>
      <c r="P145" s="131" t="str">
        <f>IF(A145&lt;&gt;A143,(B145+J145*0.001),"")</f>
        <v/>
      </c>
      <c r="Q145" s="131" t="str">
        <f t="shared" si="59"/>
        <v/>
      </c>
      <c r="R145" s="131" t="str">
        <f>IF(A145&lt;&gt;A143,LOOKUP(A145,A$2:A$1413,Q$2:Q$1413),"")</f>
        <v/>
      </c>
      <c r="S145" s="131" t="str">
        <f t="shared" si="37"/>
        <v/>
      </c>
      <c r="T145" s="131">
        <f t="shared" si="42"/>
        <v>38</v>
      </c>
      <c r="U145" s="131" t="str">
        <f t="shared" si="43"/>
        <v/>
      </c>
      <c r="V145" s="131" t="str">
        <f t="shared" si="44"/>
        <v/>
      </c>
      <c r="W145" s="131" t="str">
        <f>IF(A145&lt;&gt;A143,B145,"")</f>
        <v/>
      </c>
      <c r="X145" s="131" t="str">
        <f>IF(A145&lt;&gt;A143,COUNTIFS($K$2:$K$1413,$K$2,$A$2:$A$1413,A145),"")</f>
        <v/>
      </c>
      <c r="Y145" s="131" t="str">
        <f t="shared" ref="Y145:Y159" si="60">IF(X145&lt;&gt;"",IF(X145=1,"",COUNTIFS($O$2:$O$1413,"&gt;40",$A$2:$A$1413,A145)),"")</f>
        <v/>
      </c>
      <c r="Z145" s="131" t="str">
        <f t="shared" si="39"/>
        <v/>
      </c>
      <c r="AA145" s="131" t="str">
        <f t="shared" ref="AA145:AA159" si="61">IF(X145&lt;&gt;"",COUNTIFS($M$2:$M$1413,"Positive",$K$2:$K$1413,"stroke",A$2:A$1413,A145),"")</f>
        <v/>
      </c>
      <c r="AB145" s="131" t="str">
        <f t="shared" ref="AB145:AB159" si="62">IF(X145&lt;&gt;"",COUNTIFS($M$2:$M$1413,"Negative",$K$2:$K$1413,"stroke",A$2:A$1413,A145),"")</f>
        <v/>
      </c>
      <c r="AC145" s="131" t="str">
        <f>IF(A145&lt;&gt;A143,IF(A145=A146,IF(K146="stroke",IF(M145="positive",IF(M146="negative",SUM(AA145:AB145),""),""),""),""),"")</f>
        <v/>
      </c>
      <c r="AD145" s="131" t="str">
        <f>IF(A145=A143,"",COUNTIFS(A:A,A145,K:K,"up"))</f>
        <v/>
      </c>
      <c r="AE145" s="131" t="str">
        <f t="shared" si="40"/>
        <v/>
      </c>
      <c r="AF145" s="131" t="str">
        <f t="shared" si="41"/>
        <v/>
      </c>
      <c r="AG145" s="131" t="str">
        <f>IF(A145=A143,"",COUNTIFS(A:A,A145,K:K,"SRS"))</f>
        <v/>
      </c>
      <c r="AH145" s="131"/>
      <c r="AI145" s="131"/>
      <c r="AJ145" s="131"/>
      <c r="AK145" s="131"/>
      <c r="AL145" s="131"/>
    </row>
    <row r="146" spans="1:38" x14ac:dyDescent="0.25">
      <c r="A146" s="50">
        <f t="shared" si="48"/>
        <v>24</v>
      </c>
      <c r="B146" s="50">
        <f t="shared" si="33"/>
        <v>44064</v>
      </c>
      <c r="C146" s="50" t="str">
        <f t="shared" si="34"/>
        <v>201746</v>
      </c>
      <c r="D146" s="50">
        <v>2017</v>
      </c>
      <c r="E146" s="50">
        <v>4</v>
      </c>
      <c r="F146" s="50">
        <v>6</v>
      </c>
      <c r="G146" s="50">
        <v>12</v>
      </c>
      <c r="H146" s="50">
        <v>14</v>
      </c>
      <c r="I146" s="50">
        <v>24</v>
      </c>
      <c r="J146" s="50">
        <v>878</v>
      </c>
      <c r="K146" s="55" t="s">
        <v>37</v>
      </c>
      <c r="L146" s="55" t="s">
        <v>250</v>
      </c>
      <c r="M146" s="50" t="s">
        <v>21</v>
      </c>
      <c r="N146" s="50" t="s">
        <v>27</v>
      </c>
      <c r="O146" s="50">
        <v>8</v>
      </c>
      <c r="P146" s="50" t="str">
        <f t="shared" si="36"/>
        <v/>
      </c>
      <c r="Q146" s="50" t="str">
        <f t="shared" si="59"/>
        <v/>
      </c>
      <c r="R146" s="50" t="str">
        <f t="shared" ref="R146:R159" si="63">IF(A146&lt;&gt;A145,LOOKUP(A146,A$2:A$1413,Q$2:Q$1413),"")</f>
        <v/>
      </c>
      <c r="S146" s="50" t="str">
        <f t="shared" si="37"/>
        <v/>
      </c>
      <c r="T146" s="50">
        <f t="shared" si="42"/>
        <v>47</v>
      </c>
      <c r="U146" s="50">
        <f t="shared" si="43"/>
        <v>39</v>
      </c>
      <c r="V146" s="50" t="str">
        <f t="shared" si="44"/>
        <v/>
      </c>
      <c r="W146" s="50" t="str">
        <f t="shared" si="38"/>
        <v/>
      </c>
      <c r="X146" s="50" t="str">
        <f t="shared" ref="X146:X159" si="64">IF(A146&lt;&gt;A145,COUNTIFS($K$2:$K$1413,$K$2,$A$2:$A$1413,A146),"")</f>
        <v/>
      </c>
      <c r="Y146" s="50" t="str">
        <f t="shared" si="60"/>
        <v/>
      </c>
      <c r="Z146" s="50" t="str">
        <f t="shared" si="39"/>
        <v/>
      </c>
      <c r="AA146" s="50" t="str">
        <f t="shared" si="61"/>
        <v/>
      </c>
      <c r="AB146" s="50" t="str">
        <f t="shared" si="62"/>
        <v/>
      </c>
      <c r="AC146" s="50" t="str">
        <f t="shared" si="35"/>
        <v/>
      </c>
      <c r="AD146" s="50" t="str">
        <f t="shared" ref="AD146:AD159" si="65">IF(A146=A145,"",COUNTIFS(A:A,A146,K:K,"up"))</f>
        <v/>
      </c>
      <c r="AE146" s="50" t="str">
        <f t="shared" si="40"/>
        <v/>
      </c>
      <c r="AF146" s="50" t="str">
        <f t="shared" si="41"/>
        <v/>
      </c>
      <c r="AG146" s="50" t="str">
        <f t="shared" ref="AG146:AG159" si="66">IF(A146=A145,"",COUNTIFS(A:A,A146,K:K,"SRS"))</f>
        <v/>
      </c>
      <c r="AH146" s="50"/>
      <c r="AI146" s="50"/>
      <c r="AJ146" s="50"/>
      <c r="AK146" s="50"/>
      <c r="AL146" s="50"/>
    </row>
    <row r="147" spans="1:38" x14ac:dyDescent="0.25">
      <c r="A147" s="50">
        <f t="shared" si="48"/>
        <v>24</v>
      </c>
      <c r="B147" s="50">
        <f t="shared" si="33"/>
        <v>44064</v>
      </c>
      <c r="C147" s="50" t="str">
        <f t="shared" si="34"/>
        <v>201746</v>
      </c>
      <c r="D147" s="50">
        <v>2017</v>
      </c>
      <c r="E147" s="50">
        <v>4</v>
      </c>
      <c r="F147" s="50">
        <v>6</v>
      </c>
      <c r="G147" s="50">
        <v>12</v>
      </c>
      <c r="H147" s="50">
        <v>14</v>
      </c>
      <c r="I147" s="50">
        <v>24</v>
      </c>
      <c r="J147" s="50">
        <v>925</v>
      </c>
      <c r="K147" s="55" t="s">
        <v>37</v>
      </c>
      <c r="L147" s="55" t="s">
        <v>250</v>
      </c>
      <c r="M147" s="50" t="s">
        <v>21</v>
      </c>
      <c r="N147" s="50" t="s">
        <v>27</v>
      </c>
      <c r="O147" s="50">
        <v>11</v>
      </c>
      <c r="P147" s="50" t="str">
        <f t="shared" si="36"/>
        <v/>
      </c>
      <c r="Q147" s="50" t="str">
        <f t="shared" si="59"/>
        <v/>
      </c>
      <c r="R147" s="50" t="str">
        <f t="shared" si="63"/>
        <v/>
      </c>
      <c r="S147" s="50" t="str">
        <f t="shared" si="37"/>
        <v/>
      </c>
      <c r="T147" s="50">
        <f t="shared" si="42"/>
        <v>16</v>
      </c>
      <c r="U147" s="50">
        <f t="shared" si="43"/>
        <v>5</v>
      </c>
      <c r="V147" s="50" t="str">
        <f t="shared" si="44"/>
        <v/>
      </c>
      <c r="W147" s="50" t="str">
        <f t="shared" si="38"/>
        <v/>
      </c>
      <c r="X147" s="50" t="str">
        <f t="shared" si="64"/>
        <v/>
      </c>
      <c r="Y147" s="50" t="str">
        <f t="shared" si="60"/>
        <v/>
      </c>
      <c r="Z147" s="50" t="str">
        <f t="shared" si="39"/>
        <v/>
      </c>
      <c r="AA147" s="50" t="str">
        <f t="shared" si="61"/>
        <v/>
      </c>
      <c r="AB147" s="50" t="str">
        <f t="shared" si="62"/>
        <v/>
      </c>
      <c r="AC147" s="50" t="str">
        <f t="shared" si="35"/>
        <v/>
      </c>
      <c r="AD147" s="50" t="str">
        <f t="shared" si="65"/>
        <v/>
      </c>
      <c r="AE147" s="50" t="str">
        <f t="shared" si="40"/>
        <v/>
      </c>
      <c r="AF147" s="50" t="str">
        <f t="shared" si="41"/>
        <v/>
      </c>
      <c r="AG147" s="50" t="str">
        <f t="shared" si="66"/>
        <v/>
      </c>
      <c r="AH147" s="50"/>
      <c r="AI147" s="50"/>
      <c r="AJ147" s="50"/>
      <c r="AK147" s="50"/>
      <c r="AL147" s="50"/>
    </row>
    <row r="148" spans="1:38" x14ac:dyDescent="0.25">
      <c r="A148" s="50">
        <f t="shared" si="48"/>
        <v>24</v>
      </c>
      <c r="B148" s="50">
        <f t="shared" si="33"/>
        <v>44064</v>
      </c>
      <c r="C148" s="50" t="str">
        <f t="shared" si="34"/>
        <v>201746</v>
      </c>
      <c r="D148" s="50">
        <v>2017</v>
      </c>
      <c r="E148" s="50">
        <v>4</v>
      </c>
      <c r="F148" s="50">
        <v>6</v>
      </c>
      <c r="G148" s="50">
        <v>12</v>
      </c>
      <c r="H148" s="50">
        <v>14</v>
      </c>
      <c r="I148" s="50">
        <v>24</v>
      </c>
      <c r="J148" s="50">
        <v>941</v>
      </c>
      <c r="K148" s="55" t="s">
        <v>37</v>
      </c>
      <c r="L148" s="55" t="s">
        <v>250</v>
      </c>
      <c r="M148" s="50" t="s">
        <v>21</v>
      </c>
      <c r="N148" s="50" t="s">
        <v>27</v>
      </c>
      <c r="O148" s="50">
        <v>5</v>
      </c>
      <c r="P148" s="50" t="str">
        <f t="shared" si="36"/>
        <v/>
      </c>
      <c r="Q148" s="50" t="str">
        <f t="shared" si="59"/>
        <v/>
      </c>
      <c r="R148" s="50" t="str">
        <f t="shared" si="63"/>
        <v/>
      </c>
      <c r="S148" s="50" t="str">
        <f t="shared" si="37"/>
        <v/>
      </c>
      <c r="T148" s="50">
        <f t="shared" si="42"/>
        <v>26</v>
      </c>
      <c r="U148" s="50">
        <f t="shared" si="43"/>
        <v>21</v>
      </c>
      <c r="V148" s="50" t="str">
        <f t="shared" si="44"/>
        <v/>
      </c>
      <c r="W148" s="50" t="str">
        <f t="shared" si="38"/>
        <v/>
      </c>
      <c r="X148" s="50" t="str">
        <f t="shared" si="64"/>
        <v/>
      </c>
      <c r="Y148" s="50" t="str">
        <f t="shared" si="60"/>
        <v/>
      </c>
      <c r="Z148" s="50" t="str">
        <f t="shared" si="39"/>
        <v/>
      </c>
      <c r="AA148" s="50" t="str">
        <f t="shared" si="61"/>
        <v/>
      </c>
      <c r="AB148" s="50" t="str">
        <f t="shared" si="62"/>
        <v/>
      </c>
      <c r="AC148" s="50" t="str">
        <f t="shared" si="35"/>
        <v/>
      </c>
      <c r="AD148" s="50" t="str">
        <f t="shared" si="65"/>
        <v/>
      </c>
      <c r="AE148" s="50" t="str">
        <f t="shared" si="40"/>
        <v/>
      </c>
      <c r="AF148" s="50" t="str">
        <f t="shared" si="41"/>
        <v/>
      </c>
      <c r="AG148" s="50" t="str">
        <f t="shared" si="66"/>
        <v/>
      </c>
      <c r="AH148" s="50"/>
      <c r="AI148" s="50"/>
      <c r="AJ148" s="50"/>
      <c r="AK148" s="50"/>
      <c r="AL148" s="50"/>
    </row>
    <row r="149" spans="1:38" x14ac:dyDescent="0.25">
      <c r="A149" s="50">
        <f t="shared" si="48"/>
        <v>24</v>
      </c>
      <c r="B149" s="50">
        <f t="shared" si="33"/>
        <v>44064</v>
      </c>
      <c r="C149" s="50" t="str">
        <f t="shared" si="34"/>
        <v>201746</v>
      </c>
      <c r="D149" s="50">
        <v>2017</v>
      </c>
      <c r="E149" s="50">
        <v>4</v>
      </c>
      <c r="F149" s="50">
        <v>6</v>
      </c>
      <c r="G149" s="50">
        <v>12</v>
      </c>
      <c r="H149" s="50">
        <v>14</v>
      </c>
      <c r="I149" s="50">
        <v>24</v>
      </c>
      <c r="J149" s="50">
        <v>967</v>
      </c>
      <c r="K149" s="55" t="s">
        <v>37</v>
      </c>
      <c r="L149" s="55" t="s">
        <v>250</v>
      </c>
      <c r="M149" s="50" t="s">
        <v>21</v>
      </c>
      <c r="N149" s="50" t="s">
        <v>27</v>
      </c>
      <c r="O149" s="50">
        <v>10</v>
      </c>
      <c r="P149" s="50" t="str">
        <f t="shared" si="36"/>
        <v/>
      </c>
      <c r="Q149" s="50">
        <f t="shared" si="59"/>
        <v>44064.976999999999</v>
      </c>
      <c r="R149" s="50" t="str">
        <f t="shared" si="63"/>
        <v/>
      </c>
      <c r="S149" s="50" t="str">
        <f t="shared" si="37"/>
        <v/>
      </c>
      <c r="T149" s="50" t="str">
        <f t="shared" si="42"/>
        <v/>
      </c>
      <c r="U149" s="50" t="str">
        <f t="shared" si="43"/>
        <v/>
      </c>
      <c r="V149" s="50" t="str">
        <f t="shared" si="44"/>
        <v/>
      </c>
      <c r="W149" s="50" t="str">
        <f t="shared" si="38"/>
        <v/>
      </c>
      <c r="X149" s="50" t="str">
        <f t="shared" si="64"/>
        <v/>
      </c>
      <c r="Y149" s="50" t="str">
        <f t="shared" si="60"/>
        <v/>
      </c>
      <c r="Z149" s="50" t="str">
        <f t="shared" si="39"/>
        <v/>
      </c>
      <c r="AA149" s="50" t="str">
        <f t="shared" si="61"/>
        <v/>
      </c>
      <c r="AB149" s="50" t="str">
        <f t="shared" si="62"/>
        <v/>
      </c>
      <c r="AC149" s="50" t="str">
        <f t="shared" si="35"/>
        <v/>
      </c>
      <c r="AD149" s="50" t="str">
        <f t="shared" si="65"/>
        <v/>
      </c>
      <c r="AE149" s="50" t="str">
        <f t="shared" si="40"/>
        <v/>
      </c>
      <c r="AF149" s="50" t="str">
        <f t="shared" si="41"/>
        <v/>
      </c>
      <c r="AG149" s="50" t="str">
        <f t="shared" si="66"/>
        <v/>
      </c>
      <c r="AH149" s="50"/>
      <c r="AI149" s="50"/>
      <c r="AJ149" s="50"/>
      <c r="AK149" s="50"/>
      <c r="AL149" s="50"/>
    </row>
    <row r="150" spans="1:38" x14ac:dyDescent="0.25">
      <c r="A150" s="102">
        <f t="shared" si="48"/>
        <v>25</v>
      </c>
      <c r="B150" s="102">
        <f t="shared" si="33"/>
        <v>44079</v>
      </c>
      <c r="C150" s="102" t="str">
        <f t="shared" si="34"/>
        <v>201746</v>
      </c>
      <c r="D150" s="102">
        <v>2017</v>
      </c>
      <c r="E150" s="102">
        <v>4</v>
      </c>
      <c r="F150" s="102">
        <v>6</v>
      </c>
      <c r="G150" s="102">
        <v>12</v>
      </c>
      <c r="H150" s="102">
        <v>14</v>
      </c>
      <c r="I150" s="102">
        <v>39</v>
      </c>
      <c r="J150" s="102">
        <v>682</v>
      </c>
      <c r="K150" s="102" t="s">
        <v>37</v>
      </c>
      <c r="L150" s="102">
        <v>1</v>
      </c>
      <c r="M150" s="102" t="s">
        <v>21</v>
      </c>
      <c r="N150" s="102" t="s">
        <v>27</v>
      </c>
      <c r="O150" s="102">
        <f>697-682</f>
        <v>15</v>
      </c>
      <c r="P150" s="102">
        <f t="shared" si="36"/>
        <v>44079.682000000001</v>
      </c>
      <c r="Q150" s="102">
        <f t="shared" si="59"/>
        <v>44079.697</v>
      </c>
      <c r="R150" s="102">
        <f t="shared" si="63"/>
        <v>44079.697</v>
      </c>
      <c r="S150" s="102">
        <f t="shared" si="37"/>
        <v>14.999999999417923</v>
      </c>
      <c r="T150" s="102" t="str">
        <f>IF(A150=A151,IF(K150="Stroke",IF(K151="Stroke",IF((J151-J150)&lt;0,1000+J151-J150,J151-J150),IF(A152=A150,IF(K152="stroke",IF((J152-J150)&lt;0,1000+J152-J150,J152-J150),IF(A153=A150,IF(K153="stroke",IF((J153-J150)&lt;0,1000+J153-J150,J153-J150),IF(A154=A150,IF(K154="stroke",IF((J154-J150)&lt;0,1000+J154-J150,J154-J150),IF(A155=A150,IF(K155="stroke",IF((J155-J150)&lt;0,1000+J155-J150,J155-J150),IF(A156=A150,IF(K156="Stroke",IF((J156-J150)&lt;0,1000+J156-J150,J156-J150),IF(A157=A150,IF(K157="stroke",IF((J157-J150)&lt;0,1000+J157-J150,J152-J150),IF(A158=A150,IF(K158="stroke",IF((J158-J150)&lt;0,1000+J158-J150,J158-J150),IF(A159=A150,IF(K159="stroke",IF((J159-J150)&lt;0,1000+J159-J150,J159-J150),IF(A161=A150,IF(K161="stroke",IF((J161-J150)&lt;0,1000+J161-J150,J161-J150),""),"")),"")),"")),"")),"")),"")),"")),"")),"")),""),"")</f>
        <v/>
      </c>
      <c r="U150" s="102" t="str">
        <f t="shared" si="43"/>
        <v/>
      </c>
      <c r="V150" s="102" t="str">
        <f t="shared" si="44"/>
        <v/>
      </c>
      <c r="W150" s="102">
        <f t="shared" si="38"/>
        <v>44079</v>
      </c>
      <c r="X150" s="102">
        <f t="shared" si="64"/>
        <v>1</v>
      </c>
      <c r="Y150" s="102" t="str">
        <f t="shared" si="60"/>
        <v/>
      </c>
      <c r="Z150" s="102">
        <f t="shared" si="39"/>
        <v>0</v>
      </c>
      <c r="AA150" s="102">
        <f t="shared" si="61"/>
        <v>0</v>
      </c>
      <c r="AB150" s="102">
        <f t="shared" si="62"/>
        <v>1</v>
      </c>
      <c r="AC150" s="102" t="str">
        <f t="shared" si="35"/>
        <v/>
      </c>
      <c r="AD150" s="102">
        <f t="shared" si="65"/>
        <v>0</v>
      </c>
      <c r="AE150" s="102" t="str">
        <f t="shared" si="40"/>
        <v/>
      </c>
      <c r="AF150" s="102" t="str">
        <f t="shared" si="41"/>
        <v/>
      </c>
      <c r="AG150" s="102">
        <f t="shared" si="66"/>
        <v>0</v>
      </c>
      <c r="AH150" s="102"/>
      <c r="AI150" s="102"/>
      <c r="AJ150" s="102"/>
      <c r="AK150" s="102"/>
      <c r="AL150" s="102"/>
    </row>
    <row r="151" spans="1:38" x14ac:dyDescent="0.25">
      <c r="A151" s="102">
        <f t="shared" si="48"/>
        <v>26</v>
      </c>
      <c r="B151" s="102">
        <f t="shared" si="33"/>
        <v>44311</v>
      </c>
      <c r="C151" s="102" t="str">
        <f t="shared" si="34"/>
        <v>201746</v>
      </c>
      <c r="D151" s="102">
        <v>2017</v>
      </c>
      <c r="E151" s="102">
        <v>4</v>
      </c>
      <c r="F151" s="102">
        <v>6</v>
      </c>
      <c r="G151" s="102">
        <v>12</v>
      </c>
      <c r="H151" s="102">
        <v>18</v>
      </c>
      <c r="I151" s="102">
        <v>31</v>
      </c>
      <c r="J151" s="102">
        <v>123</v>
      </c>
      <c r="K151" s="102" t="s">
        <v>37</v>
      </c>
      <c r="L151" s="102"/>
      <c r="M151" s="102" t="s">
        <v>21</v>
      </c>
      <c r="N151" s="102" t="s">
        <v>27</v>
      </c>
      <c r="O151" s="102">
        <v>7</v>
      </c>
      <c r="P151" s="102">
        <f t="shared" si="36"/>
        <v>44311.123</v>
      </c>
      <c r="Q151" s="102" t="str">
        <f t="shared" si="59"/>
        <v/>
      </c>
      <c r="R151" s="102">
        <f t="shared" si="63"/>
        <v>44311.33</v>
      </c>
      <c r="S151" s="102">
        <f t="shared" si="37"/>
        <v>207.00000000215368</v>
      </c>
      <c r="T151" s="102">
        <f>IF(A151=A152,IF(K151="Stroke",IF(K152="Stroke",IF((J152-J151)&lt;0,1000+J152-J151,J152-J151),IF(A153=A151,IF(K153="stroke",IF((J153-J151)&lt;0,1000+J153-J151,J153-J151),IF(A154=A151,IF(K154="stroke",IF((J154-J151)&lt;0,1000+J154-J151,J154-J151),IF(A155=A151,IF(K155="stroke",IF((J155-J151)&lt;0,1000+J155-J151,J155-J151),IF(A156=A151,IF(K156="stroke",IF((J156-J151)&lt;0,1000+J156-J151,J156-J151),IF(A157=A151,IF(K157="Stroke",IF((J157-J151)&lt;0,1000+J157-J151,J157-J151),IF(A158=A151,IF(K158="stroke",IF((J158-J151)&lt;0,1000+J158-J151,J153-J151),IF(A159=A151,IF(K159="stroke",IF((J159-J151)&lt;0,1000+J159-J151,J159-J151),IF(A161=A151,IF(K161="stroke",IF((J161-J151)&lt;0,1000+J161-J151,J161-J151),IF(A162=A151,IF(K162="stroke",IF((J162-J151)&lt;0,1000+J162-J151,J162-J151),""),"")),"")),"")),"")),"")),"")),"")),"")),"")),""),"")</f>
        <v>33</v>
      </c>
      <c r="U151" s="102">
        <f t="shared" si="43"/>
        <v>26</v>
      </c>
      <c r="V151" s="102" t="str">
        <f t="shared" si="44"/>
        <v/>
      </c>
      <c r="W151" s="102">
        <f t="shared" si="38"/>
        <v>44311</v>
      </c>
      <c r="X151" s="102">
        <f t="shared" si="64"/>
        <v>5</v>
      </c>
      <c r="Y151" s="102">
        <f t="shared" si="60"/>
        <v>0</v>
      </c>
      <c r="Z151" s="102">
        <f t="shared" si="39"/>
        <v>0</v>
      </c>
      <c r="AA151" s="102">
        <f t="shared" si="61"/>
        <v>0</v>
      </c>
      <c r="AB151" s="102">
        <f t="shared" si="62"/>
        <v>5</v>
      </c>
      <c r="AC151" s="102" t="str">
        <f t="shared" si="35"/>
        <v/>
      </c>
      <c r="AD151" s="102">
        <f t="shared" si="65"/>
        <v>0</v>
      </c>
      <c r="AE151" s="102" t="str">
        <f t="shared" si="40"/>
        <v/>
      </c>
      <c r="AF151" s="102" t="str">
        <f t="shared" si="41"/>
        <v/>
      </c>
      <c r="AG151" s="102">
        <f t="shared" si="66"/>
        <v>0</v>
      </c>
      <c r="AH151" s="102"/>
      <c r="AI151" s="102"/>
      <c r="AJ151" s="102"/>
      <c r="AK151" s="102"/>
      <c r="AL151" s="102"/>
    </row>
    <row r="152" spans="1:38" s="67" customFormat="1" x14ac:dyDescent="0.25">
      <c r="A152" s="100">
        <f t="shared" si="48"/>
        <v>26</v>
      </c>
      <c r="B152" s="100">
        <f t="shared" si="33"/>
        <v>44311</v>
      </c>
      <c r="C152" s="100" t="str">
        <f t="shared" si="34"/>
        <v>201746</v>
      </c>
      <c r="D152" s="100">
        <v>2017</v>
      </c>
      <c r="E152" s="100">
        <v>4</v>
      </c>
      <c r="F152" s="100">
        <v>6</v>
      </c>
      <c r="G152" s="100">
        <v>12</v>
      </c>
      <c r="H152" s="100">
        <v>18</v>
      </c>
      <c r="I152" s="100">
        <v>31</v>
      </c>
      <c r="J152" s="100">
        <v>156</v>
      </c>
      <c r="K152" s="100" t="s">
        <v>37</v>
      </c>
      <c r="L152" s="100"/>
      <c r="M152" s="100" t="s">
        <v>21</v>
      </c>
      <c r="N152" s="100" t="s">
        <v>27</v>
      </c>
      <c r="O152" s="100">
        <f>157-156</f>
        <v>1</v>
      </c>
      <c r="P152" s="100" t="str">
        <f t="shared" si="36"/>
        <v/>
      </c>
      <c r="Q152" s="100" t="str">
        <f t="shared" si="59"/>
        <v/>
      </c>
      <c r="R152" s="100" t="str">
        <f t="shared" si="63"/>
        <v/>
      </c>
      <c r="S152" s="100" t="str">
        <f t="shared" si="37"/>
        <v/>
      </c>
      <c r="T152" s="100">
        <f>IF(A152=A153,IF(K152="Stroke",IF(K153="Stroke",IF((J153-J152)&lt;0,1000+J153-J152,J153-J152),IF(A154=A152,IF(K154="stroke",IF((J154-J152)&lt;0,1000+J154-J152,J154-J152),IF(A155=A152,IF(K155="stroke",IF((J155-J152)&lt;0,1000+J155-J152,J155-J152),IF(A156=A152,IF(K156="stroke",IF((J156-J152)&lt;0,1000+J156-J152,J156-J152),IF(A157=A152,IF(K157="stroke",IF((J157-J152)&lt;0,1000+J157-J152,J157-J152),IF(A158=A152,IF(K158="Stroke",IF((J158-J152)&lt;0,1000+J158-J152,J158-J152),IF(A159=A152,IF(K159="stroke",IF((J159-J152)&lt;0,1000+J159-J152,J154-J152),IF(A161=A152,IF(K161="stroke",IF((J161-J152)&lt;0,1000+J161-J152,J161-J152),IF(A162=A152,IF(K162="stroke",IF((J162-J152)&lt;0,1000+J162-J152,J162-J152),IF(A163=A152,IF(K163="stroke",IF((J163-J152)&lt;0,1000+J163-J152,J163-J152),""),"")),"")),"")),"")),"")),"")),"")),"")),"")),""),"")</f>
        <v>58</v>
      </c>
      <c r="U152" s="100">
        <f t="shared" si="43"/>
        <v>57</v>
      </c>
      <c r="V152" s="100" t="str">
        <f t="shared" si="44"/>
        <v/>
      </c>
      <c r="W152" s="100" t="str">
        <f t="shared" si="38"/>
        <v/>
      </c>
      <c r="X152" s="100" t="str">
        <f t="shared" si="64"/>
        <v/>
      </c>
      <c r="Y152" s="100" t="str">
        <f t="shared" si="60"/>
        <v/>
      </c>
      <c r="Z152" s="100" t="str">
        <f t="shared" si="39"/>
        <v/>
      </c>
      <c r="AA152" s="100" t="str">
        <f t="shared" si="61"/>
        <v/>
      </c>
      <c r="AB152" s="100" t="str">
        <f t="shared" si="62"/>
        <v/>
      </c>
      <c r="AC152" s="100" t="str">
        <f t="shared" si="35"/>
        <v/>
      </c>
      <c r="AD152" s="100" t="str">
        <f t="shared" si="65"/>
        <v/>
      </c>
      <c r="AE152" s="100" t="str">
        <f t="shared" si="40"/>
        <v/>
      </c>
      <c r="AF152" s="100" t="str">
        <f t="shared" si="41"/>
        <v/>
      </c>
      <c r="AG152" s="100" t="str">
        <f t="shared" si="66"/>
        <v/>
      </c>
      <c r="AH152" s="100"/>
      <c r="AI152" s="100"/>
      <c r="AJ152" s="100"/>
      <c r="AK152" s="100"/>
      <c r="AL152" s="100"/>
    </row>
    <row r="153" spans="1:38" s="67" customFormat="1" x14ac:dyDescent="0.25">
      <c r="A153" s="100">
        <f t="shared" si="48"/>
        <v>26</v>
      </c>
      <c r="B153" s="100">
        <f t="shared" si="33"/>
        <v>44311</v>
      </c>
      <c r="C153" s="100" t="str">
        <f t="shared" si="34"/>
        <v>201746</v>
      </c>
      <c r="D153" s="100">
        <v>2017</v>
      </c>
      <c r="E153" s="100">
        <v>4</v>
      </c>
      <c r="F153" s="100">
        <v>6</v>
      </c>
      <c r="G153" s="100">
        <v>12</v>
      </c>
      <c r="H153" s="100">
        <v>18</v>
      </c>
      <c r="I153" s="100">
        <v>31</v>
      </c>
      <c r="J153" s="100">
        <v>214</v>
      </c>
      <c r="K153" s="100" t="s">
        <v>37</v>
      </c>
      <c r="L153" s="100"/>
      <c r="M153" s="100" t="s">
        <v>21</v>
      </c>
      <c r="N153" s="100" t="s">
        <v>27</v>
      </c>
      <c r="O153" s="100">
        <f>226-214</f>
        <v>12</v>
      </c>
      <c r="P153" s="100" t="str">
        <f t="shared" si="36"/>
        <v/>
      </c>
      <c r="Q153" s="100" t="str">
        <f t="shared" si="59"/>
        <v/>
      </c>
      <c r="R153" s="100" t="str">
        <f t="shared" si="63"/>
        <v/>
      </c>
      <c r="S153" s="100" t="str">
        <f t="shared" si="37"/>
        <v/>
      </c>
      <c r="T153" s="100">
        <f>IF(A153=A154,IF(K153="Stroke",IF(K154="Stroke",IF((J154-J153)&lt;0,1000+J154-J153,J154-J153),IF(A155=A153,IF(K155="stroke",IF((J155-J153)&lt;0,1000+J155-J153,J155-J153),IF(A156=A153,IF(K156="stroke",IF((J156-J153)&lt;0,1000+J156-J153,J156-J153),IF(A157=A153,IF(K157="stroke",IF((J157-J153)&lt;0,1000+J157-J153,J157-J153),IF(A158=A153,IF(K158="stroke",IF((J158-J153)&lt;0,1000+J158-J153,J158-J153),IF(A159=A153,IF(K159="Stroke",IF((J159-J153)&lt;0,1000+J159-J153,J159-J153),IF(A161=A153,IF(K161="stroke",IF((J161-J153)&lt;0,1000+J161-J153,J155-J153),IF(A162=A153,IF(K162="stroke",IF((J162-J153)&lt;0,1000+J162-J153,J162-J153),IF(A163=A153,IF(K163="stroke",IF((J163-J153)&lt;0,1000+J163-J153,J163-J153),IF(A164=A153,IF(K164="stroke",IF((J164-J153)&lt;0,1000+J164-J153,J164-J153),""),"")),"")),"")),"")),"")),"")),"")),"")),"")),""),"")</f>
        <v>64</v>
      </c>
      <c r="U153" s="100">
        <f t="shared" si="43"/>
        <v>52</v>
      </c>
      <c r="V153" s="100" t="str">
        <f t="shared" si="44"/>
        <v/>
      </c>
      <c r="W153" s="100" t="str">
        <f t="shared" si="38"/>
        <v/>
      </c>
      <c r="X153" s="100" t="str">
        <f t="shared" si="64"/>
        <v/>
      </c>
      <c r="Y153" s="100" t="str">
        <f t="shared" si="60"/>
        <v/>
      </c>
      <c r="Z153" s="100" t="str">
        <f t="shared" si="39"/>
        <v/>
      </c>
      <c r="AA153" s="100" t="str">
        <f t="shared" si="61"/>
        <v/>
      </c>
      <c r="AB153" s="100" t="str">
        <f t="shared" si="62"/>
        <v/>
      </c>
      <c r="AC153" s="100" t="str">
        <f t="shared" si="35"/>
        <v/>
      </c>
      <c r="AD153" s="100" t="str">
        <f t="shared" si="65"/>
        <v/>
      </c>
      <c r="AE153" s="100" t="str">
        <f t="shared" si="40"/>
        <v/>
      </c>
      <c r="AF153" s="100" t="str">
        <f t="shared" si="41"/>
        <v/>
      </c>
      <c r="AG153" s="100" t="str">
        <f t="shared" si="66"/>
        <v/>
      </c>
      <c r="AH153" s="100"/>
      <c r="AI153" s="100"/>
      <c r="AJ153" s="100"/>
      <c r="AK153" s="100"/>
      <c r="AL153" s="100"/>
    </row>
    <row r="154" spans="1:38" s="67" customFormat="1" x14ac:dyDescent="0.25">
      <c r="A154" s="100">
        <f t="shared" si="48"/>
        <v>26</v>
      </c>
      <c r="B154" s="100">
        <f t="shared" si="33"/>
        <v>44311</v>
      </c>
      <c r="C154" s="100" t="str">
        <f t="shared" si="34"/>
        <v>201746</v>
      </c>
      <c r="D154" s="100">
        <v>2017</v>
      </c>
      <c r="E154" s="100">
        <v>4</v>
      </c>
      <c r="F154" s="100">
        <v>6</v>
      </c>
      <c r="G154" s="100">
        <v>12</v>
      </c>
      <c r="H154" s="100">
        <v>18</v>
      </c>
      <c r="I154" s="100">
        <v>31</v>
      </c>
      <c r="J154" s="100">
        <v>278</v>
      </c>
      <c r="K154" s="100" t="s">
        <v>37</v>
      </c>
      <c r="L154" s="100"/>
      <c r="M154" s="100" t="s">
        <v>21</v>
      </c>
      <c r="N154" s="100" t="s">
        <v>27</v>
      </c>
      <c r="O154" s="100">
        <f>282-278</f>
        <v>4</v>
      </c>
      <c r="P154" s="100" t="str">
        <f t="shared" si="36"/>
        <v/>
      </c>
      <c r="Q154" s="100" t="str">
        <f t="shared" si="59"/>
        <v/>
      </c>
      <c r="R154" s="100" t="str">
        <f t="shared" si="63"/>
        <v/>
      </c>
      <c r="S154" s="100" t="str">
        <f t="shared" si="37"/>
        <v/>
      </c>
      <c r="T154" s="100">
        <f>IF(A154=A155,IF(K154="Stroke",IF(K155="Stroke",IF((J155-J154)&lt;0,1000+J155-J154,J155-J154),IF(A156=A154,IF(K156="stroke",IF((J156-J154)&lt;0,1000+J156-J154,J156-J154),IF(A157=A154,IF(K157="stroke",IF((J157-J154)&lt;0,1000+J157-J154,J157-J154),IF(A158=A154,IF(K158="stroke",IF((J158-J154)&lt;0,1000+J158-J154,J158-J154),IF(A159=A154,IF(K159="stroke",IF((J159-J154)&lt;0,1000+J159-J154,J159-J154),IF(A161=A154,IF(K161="Stroke",IF((J161-J154)&lt;0,1000+J161-J154,J161-J154),IF(A162=A154,IF(K162="stroke",IF((J162-J154)&lt;0,1000+J162-J154,J156-J154),IF(A163=A154,IF(K163="stroke",IF((J163-J154)&lt;0,1000+J163-J154,J163-J154),IF(A164=A154,IF(K164="stroke",IF((J164-J154)&lt;0,1000+J164-J154,J164-J154),IF(A165=A154,IF(K165="stroke",IF((J165-J154)&lt;0,1000+J165-J154,J165-J154),""),"")),"")),"")),"")),"")),"")),"")),"")),"")),""),"")</f>
        <v>50</v>
      </c>
      <c r="U154" s="100">
        <f t="shared" si="43"/>
        <v>46</v>
      </c>
      <c r="V154" s="100" t="str">
        <f t="shared" si="44"/>
        <v/>
      </c>
      <c r="W154" s="100" t="str">
        <f t="shared" si="38"/>
        <v/>
      </c>
      <c r="X154" s="100" t="str">
        <f t="shared" si="64"/>
        <v/>
      </c>
      <c r="Y154" s="100" t="str">
        <f t="shared" si="60"/>
        <v/>
      </c>
      <c r="Z154" s="100" t="str">
        <f t="shared" si="39"/>
        <v/>
      </c>
      <c r="AA154" s="100" t="str">
        <f t="shared" si="61"/>
        <v/>
      </c>
      <c r="AB154" s="100" t="str">
        <f t="shared" si="62"/>
        <v/>
      </c>
      <c r="AC154" s="100" t="str">
        <f t="shared" si="35"/>
        <v/>
      </c>
      <c r="AD154" s="100" t="str">
        <f t="shared" si="65"/>
        <v/>
      </c>
      <c r="AE154" s="100" t="str">
        <f t="shared" si="40"/>
        <v/>
      </c>
      <c r="AF154" s="100" t="str">
        <f t="shared" si="41"/>
        <v/>
      </c>
      <c r="AG154" s="100" t="str">
        <f t="shared" si="66"/>
        <v/>
      </c>
      <c r="AH154" s="100"/>
      <c r="AI154" s="100"/>
      <c r="AJ154" s="100"/>
      <c r="AK154" s="100"/>
      <c r="AL154" s="100"/>
    </row>
    <row r="155" spans="1:38" s="67" customFormat="1" x14ac:dyDescent="0.25">
      <c r="A155" s="100">
        <f t="shared" si="48"/>
        <v>26</v>
      </c>
      <c r="B155" s="100">
        <f t="shared" si="33"/>
        <v>44311</v>
      </c>
      <c r="C155" s="100" t="str">
        <f t="shared" si="34"/>
        <v>201746</v>
      </c>
      <c r="D155" s="100">
        <v>2017</v>
      </c>
      <c r="E155" s="100">
        <v>4</v>
      </c>
      <c r="F155" s="100">
        <v>6</v>
      </c>
      <c r="G155" s="100">
        <v>12</v>
      </c>
      <c r="H155" s="100">
        <v>18</v>
      </c>
      <c r="I155" s="100">
        <v>31</v>
      </c>
      <c r="J155" s="100">
        <v>328</v>
      </c>
      <c r="K155" s="100" t="s">
        <v>37</v>
      </c>
      <c r="L155" s="100"/>
      <c r="M155" s="100" t="s">
        <v>21</v>
      </c>
      <c r="N155" s="100" t="s">
        <v>27</v>
      </c>
      <c r="O155" s="100">
        <f>330-328</f>
        <v>2</v>
      </c>
      <c r="P155" s="100" t="str">
        <f t="shared" si="36"/>
        <v/>
      </c>
      <c r="Q155" s="100">
        <f t="shared" si="59"/>
        <v>44311.33</v>
      </c>
      <c r="R155" s="100" t="str">
        <f t="shared" si="63"/>
        <v/>
      </c>
      <c r="S155" s="100" t="str">
        <f t="shared" si="37"/>
        <v/>
      </c>
      <c r="T155" s="100" t="str">
        <f>IF(A155=A156,IF(K155="Stroke",IF(K156="Stroke",IF((J156-J155)&lt;0,1000+J156-J155,J156-J155),IF(A157=A155,IF(K157="stroke",IF((J157-J155)&lt;0,1000+J157-J155,J157-J155),IF(A158=A155,IF(K158="stroke",IF((J158-J155)&lt;0,1000+J158-J155,J158-J155),IF(A159=A155,IF(K159="stroke",IF((J159-J155)&lt;0,1000+J159-J155,J159-J155),IF(A161=A155,IF(K161="stroke",IF((J161-J155)&lt;0,1000+J161-J155,J161-J155),IF(A162=A155,IF(K162="Stroke",IF((J162-J155)&lt;0,1000+J162-J155,J162-J155),IF(A163=A155,IF(K163="stroke",IF((J163-J155)&lt;0,1000+J163-J155,J157-J155),IF(A164=A155,IF(K164="stroke",IF((J164-J155)&lt;0,1000+J164-J155,J164-J155),IF(A165=A155,IF(K165="stroke",IF((J165-J155)&lt;0,1000+J165-J155,J165-J155),IF(A166=A155,IF(K166="stroke",IF((J166-J155)&lt;0,1000+J166-J155,J166-J155),""),"")),"")),"")),"")),"")),"")),"")),"")),"")),""),"")</f>
        <v/>
      </c>
      <c r="U155" s="100" t="str">
        <f>IF(A155=A156,IF(K155="Stroke",IF(K156="Stroke",IF(L156=L155,T155-O155,""),IF(A157=A155,IF(K157="stroke",IF(L157=L155,T155-O155,""),IF(A158=A155,IF(K158="stroke",IF(L158=L155,T155-O155,""),IF(A159=A155,IF(K159="stroke",IF(L159=L155,T155-O155,""),IF(A161=A155,IF(K161="stroke",IF(L161=L155,T155-O155,""),""),"")),"")),"")),"")),""),"")</f>
        <v/>
      </c>
      <c r="V155" s="100" t="str">
        <f>IF(A155=A156,IF(K155="SRS",IF(K156="SRS",IF((J156-J155)&lt;0,1000+J156-J155,J156-J155),IF(A157=A155,IF(K157="SRS",IF((J157-J155)&lt;0,1000+J157-J155,J157-J155),IF(A158=A155,IF(K158="SRS",IF((J158-J155)&lt;0,1000+J158-J155,J158-J155),IF(A159=A155,IF(K159="SRS",IF((J159-J155)&lt;0,1000+J159-J155,J159-J155),IF(A161=A155,IF(K161="SRS",IF((J161-J155)&lt;0,1000+J161-J155,J161-J155),""),"")),"")),"")),"")),""),"")</f>
        <v/>
      </c>
      <c r="W155" s="100" t="str">
        <f t="shared" si="38"/>
        <v/>
      </c>
      <c r="X155" s="100" t="str">
        <f t="shared" si="64"/>
        <v/>
      </c>
      <c r="Y155" s="100" t="str">
        <f t="shared" si="60"/>
        <v/>
      </c>
      <c r="Z155" s="100" t="str">
        <f t="shared" si="39"/>
        <v/>
      </c>
      <c r="AA155" s="100" t="str">
        <f t="shared" si="61"/>
        <v/>
      </c>
      <c r="AB155" s="100" t="str">
        <f t="shared" si="62"/>
        <v/>
      </c>
      <c r="AC155" s="100" t="str">
        <f t="shared" si="35"/>
        <v/>
      </c>
      <c r="AD155" s="100" t="str">
        <f t="shared" si="65"/>
        <v/>
      </c>
      <c r="AE155" s="100" t="str">
        <f t="shared" si="40"/>
        <v/>
      </c>
      <c r="AF155" s="100" t="str">
        <f t="shared" si="41"/>
        <v/>
      </c>
      <c r="AG155" s="100" t="str">
        <f t="shared" si="66"/>
        <v/>
      </c>
      <c r="AH155" s="100"/>
      <c r="AI155" s="100"/>
      <c r="AJ155" s="100"/>
      <c r="AK155" s="100"/>
      <c r="AL155" s="100"/>
    </row>
    <row r="156" spans="1:38" s="67" customFormat="1" x14ac:dyDescent="0.25">
      <c r="A156" s="102">
        <f t="shared" si="48"/>
        <v>27</v>
      </c>
      <c r="B156" s="102">
        <f t="shared" si="33"/>
        <v>44324</v>
      </c>
      <c r="C156" s="102" t="str">
        <f t="shared" si="34"/>
        <v>201746</v>
      </c>
      <c r="D156" s="102">
        <v>2017</v>
      </c>
      <c r="E156" s="102">
        <v>4</v>
      </c>
      <c r="F156" s="102">
        <v>6</v>
      </c>
      <c r="G156" s="102">
        <v>12</v>
      </c>
      <c r="H156" s="102">
        <v>18</v>
      </c>
      <c r="I156" s="102">
        <v>44</v>
      </c>
      <c r="J156" s="102">
        <v>805</v>
      </c>
      <c r="K156" s="102" t="s">
        <v>37</v>
      </c>
      <c r="L156" s="102">
        <v>1</v>
      </c>
      <c r="M156" s="102" t="s">
        <v>21</v>
      </c>
      <c r="N156" s="102" t="s">
        <v>27</v>
      </c>
      <c r="O156" s="102">
        <f>816-805</f>
        <v>11</v>
      </c>
      <c r="P156" s="102">
        <f t="shared" si="36"/>
        <v>44324.805</v>
      </c>
      <c r="Q156" s="102" t="str">
        <f t="shared" si="59"/>
        <v/>
      </c>
      <c r="R156" s="102">
        <f t="shared" si="63"/>
        <v>44324.932999999997</v>
      </c>
      <c r="S156" s="102">
        <f t="shared" si="37"/>
        <v>127.9999999969732</v>
      </c>
      <c r="T156" s="102">
        <f>IF(A156=A157,IF(K156="Stroke",IF(K157="Stroke",IF((J157-J156)&lt;0,1000+J157-J156,J157-J156),IF(A158=A156,IF(K158="stroke",IF((J158-J156)&lt;0,1000+J158-J156,J158-J156),IF(A159=A156,IF(K159="stroke",IF((J159-J156)&lt;0,1000+J159-J156,J159-J156),IF(A161=A156,IF(K161="stroke",IF((J161-J156)&lt;0,1000+J161-J156,J161-J156),IF(A162=A156,IF(K162="stroke",IF((J162-J156)&lt;0,1000+J162-J156,J162-J156),IF(A163=A156,IF(K163="Stroke",IF((J163-J156)&lt;0,1000+J163-J156,J163-J156),IF(A164=A156,IF(K164="stroke",IF((J164-J156)&lt;0,1000+J164-J156,J158-J156),IF(A165=A156,IF(K165="stroke",IF((J165-J156)&lt;0,1000+J165-J156,J165-J156),IF(A166=A156,IF(K166="stroke",IF((J166-J156)&lt;0,1000+J166-J156,J166-J156),IF(A167=A156,IF(K167="stroke",IF((J167-J156)&lt;0,1000+J167-J156,J167-J156),""),"")),"")),"")),"")),"")),"")),"")),"")),"")),""),"")</f>
        <v>75</v>
      </c>
      <c r="U156" s="102">
        <f>IF(A156=A157,IF(K156="Stroke",IF(K157="Stroke",IF(L157=L156,T156-O156,""),IF(A158=A156,IF(K158="stroke",IF(L158=L156,T156-O156,""),IF(A159=A156,IF(K159="stroke",IF(L159=L156,T156-O156,""),IF(A161=A156,IF(K161="stroke",IF(L161=L156,T156-O156,""),IF(A162=A156,IF(K162="stroke",IF(L162=L156,T156-O156,""),""),"")),"")),"")),"")),""),"")</f>
        <v>64</v>
      </c>
      <c r="V156" s="102" t="str">
        <f>IF(A156=A157,IF(K156="SRS",IF(K157="SRS",IF((J157-J156)&lt;0,1000+J157-J156,J157-J156),IF(A158=A156,IF(K158="SRS",IF((J158-J156)&lt;0,1000+J158-J156,J158-J156),IF(A159=A156,IF(K159="SRS",IF((J159-J156)&lt;0,1000+J159-J156,J159-J156),IF(A161=A156,IF(K161="SRS",IF((J161-J156)&lt;0,1000+J161-J156,J161-J156),IF(A162=A156,IF(K162="SRS",IF((J162-J156)&lt;0,1000+J162-J156,J162-J156),""),"")),"")),"")),"")),""),"")</f>
        <v/>
      </c>
      <c r="W156" s="102">
        <f t="shared" si="38"/>
        <v>44324</v>
      </c>
      <c r="X156" s="102">
        <f t="shared" si="64"/>
        <v>3</v>
      </c>
      <c r="Y156" s="102">
        <f t="shared" si="60"/>
        <v>0</v>
      </c>
      <c r="Z156" s="102">
        <f t="shared" si="39"/>
        <v>0</v>
      </c>
      <c r="AA156" s="102">
        <f t="shared" si="61"/>
        <v>0</v>
      </c>
      <c r="AB156" s="102">
        <f t="shared" si="62"/>
        <v>3</v>
      </c>
      <c r="AC156" s="102" t="str">
        <f t="shared" si="35"/>
        <v/>
      </c>
      <c r="AD156" s="102">
        <f t="shared" si="65"/>
        <v>0</v>
      </c>
      <c r="AE156" s="102" t="str">
        <f t="shared" si="40"/>
        <v/>
      </c>
      <c r="AF156" s="102" t="str">
        <f t="shared" si="41"/>
        <v/>
      </c>
      <c r="AG156" s="102">
        <f t="shared" si="66"/>
        <v>0</v>
      </c>
      <c r="AH156" s="102"/>
      <c r="AI156" s="102"/>
      <c r="AJ156" s="102"/>
      <c r="AK156" s="102"/>
      <c r="AL156" s="102"/>
    </row>
    <row r="157" spans="1:38" s="67" customFormat="1" x14ac:dyDescent="0.25">
      <c r="A157" s="100">
        <f t="shared" si="48"/>
        <v>27</v>
      </c>
      <c r="B157" s="100">
        <f t="shared" si="33"/>
        <v>44324</v>
      </c>
      <c r="C157" s="100" t="str">
        <f t="shared" si="34"/>
        <v>201746</v>
      </c>
      <c r="D157" s="100">
        <v>2017</v>
      </c>
      <c r="E157" s="100">
        <v>4</v>
      </c>
      <c r="F157" s="100">
        <v>6</v>
      </c>
      <c r="G157" s="100">
        <v>12</v>
      </c>
      <c r="H157" s="100">
        <v>18</v>
      </c>
      <c r="I157" s="100">
        <v>44</v>
      </c>
      <c r="J157" s="100">
        <v>880</v>
      </c>
      <c r="K157" s="100" t="s">
        <v>37</v>
      </c>
      <c r="L157" s="100">
        <v>1</v>
      </c>
      <c r="M157" s="100" t="s">
        <v>21</v>
      </c>
      <c r="N157" s="100" t="s">
        <v>27</v>
      </c>
      <c r="O157" s="100">
        <f>894-880</f>
        <v>14</v>
      </c>
      <c r="P157" s="100" t="str">
        <f t="shared" si="36"/>
        <v/>
      </c>
      <c r="Q157" s="100" t="str">
        <f t="shared" si="59"/>
        <v/>
      </c>
      <c r="R157" s="100" t="str">
        <f t="shared" si="63"/>
        <v/>
      </c>
      <c r="S157" s="100" t="str">
        <f t="shared" si="37"/>
        <v/>
      </c>
      <c r="T157" s="100">
        <f>IF(A157=A158,IF(K157="Stroke",IF(K158="Stroke",IF((J158-J157)&lt;0,1000+J158-J157,J158-J157),IF(A159=A157,IF(K159="stroke",IF((J159-J157)&lt;0,1000+J159-J157,J159-J157),IF(A161=A157,IF(K161="stroke",IF((J161-J157)&lt;0,1000+J161-J157,J161-J157),IF(A162=A157,IF(K162="stroke",IF((J162-J157)&lt;0,1000+J162-J157,J162-J157),IF(A163=A157,IF(K163="stroke",IF((J163-J157)&lt;0,1000+J163-J157,J163-J157),IF(A164=A157,IF(K164="Stroke",IF((J164-J157)&lt;0,1000+J164-J157,J164-J157),IF(A165=A157,IF(K165="stroke",IF((J165-J157)&lt;0,1000+J165-J157,J159-J157),IF(A166=A157,IF(K166="stroke",IF((J166-J157)&lt;0,1000+J166-J157,J166-J157),IF(A167=A157,IF(K167="stroke",IF((J167-J157)&lt;0,1000+J167-J157,J167-J157),IF(A168=A157,IF(K168="stroke",IF((J168-J157)&lt;0,1000+J168-J157,J168-J157),""),"")),"")),"")),"")),"")),"")),"")),"")),"")),""),"")</f>
        <v>35</v>
      </c>
      <c r="U157" s="100">
        <f>IF(A157=A158,IF(K157="Stroke",IF(K158="Stroke",IF(L158=L157,T157-O157,""),IF(A159=A157,IF(K159="stroke",IF(L159=L157,T157-O157,""),IF(A161=A157,IF(K161="stroke",IF(L161=L157,T157-O157,""),IF(A162=A157,IF(K162="stroke",IF(L162=L157,T157-O157,""),IF(A163=A157,IF(K163="stroke",IF(L163=L157,T157-O157,""),""),"")),"")),"")),"")),""),"")</f>
        <v>21</v>
      </c>
      <c r="V157" s="100" t="str">
        <f>IF(A157=A158,IF(K157="SRS",IF(K158="SRS",IF((J158-J157)&lt;0,1000+J158-J157,J158-J157),IF(A159=A157,IF(K159="SRS",IF((J159-J157)&lt;0,1000+J159-J157,J159-J157),IF(A161=A157,IF(K161="SRS",IF((J161-J157)&lt;0,1000+J161-J157,J161-J157),IF(A162=A157,IF(K162="SRS",IF((J162-J157)&lt;0,1000+J162-J157,J162-J157),IF(A163=A157,IF(K163="SRS",IF((J163-J157)&lt;0,1000+J163-J157,J163-J157),""),"")),"")),"")),"")),""),"")</f>
        <v/>
      </c>
      <c r="W157" s="100" t="str">
        <f t="shared" si="38"/>
        <v/>
      </c>
      <c r="X157" s="100" t="str">
        <f t="shared" si="64"/>
        <v/>
      </c>
      <c r="Y157" s="100" t="str">
        <f t="shared" si="60"/>
        <v/>
      </c>
      <c r="Z157" s="100" t="str">
        <f t="shared" si="39"/>
        <v/>
      </c>
      <c r="AA157" s="100" t="str">
        <f t="shared" si="61"/>
        <v/>
      </c>
      <c r="AB157" s="100" t="str">
        <f t="shared" si="62"/>
        <v/>
      </c>
      <c r="AC157" s="100" t="str">
        <f t="shared" si="35"/>
        <v/>
      </c>
      <c r="AD157" s="100" t="str">
        <f t="shared" si="65"/>
        <v/>
      </c>
      <c r="AE157" s="100" t="str">
        <f t="shared" si="40"/>
        <v/>
      </c>
      <c r="AF157" s="100" t="str">
        <f t="shared" si="41"/>
        <v/>
      </c>
      <c r="AG157" s="100" t="str">
        <f t="shared" si="66"/>
        <v/>
      </c>
      <c r="AH157" s="100"/>
      <c r="AI157" s="100"/>
      <c r="AJ157" s="100"/>
      <c r="AK157" s="100"/>
      <c r="AL157" s="100"/>
    </row>
    <row r="158" spans="1:38" s="67" customFormat="1" x14ac:dyDescent="0.25">
      <c r="A158" s="100">
        <f t="shared" si="48"/>
        <v>27</v>
      </c>
      <c r="B158" s="100">
        <f t="shared" ref="B158:B222" si="67">I158+(H158*60)+(G158*3600)</f>
        <v>44324</v>
      </c>
      <c r="C158" s="100" t="str">
        <f t="shared" ref="C158:C222" si="68">CONCATENATE(D158,E158,F158)</f>
        <v>201746</v>
      </c>
      <c r="D158" s="100">
        <v>2017</v>
      </c>
      <c r="E158" s="100">
        <v>4</v>
      </c>
      <c r="F158" s="100">
        <v>6</v>
      </c>
      <c r="G158" s="100">
        <v>12</v>
      </c>
      <c r="H158" s="100">
        <v>18</v>
      </c>
      <c r="I158" s="100">
        <v>44</v>
      </c>
      <c r="J158" s="100">
        <v>915</v>
      </c>
      <c r="K158" s="100" t="s">
        <v>37</v>
      </c>
      <c r="L158" s="100">
        <v>1</v>
      </c>
      <c r="M158" s="100" t="s">
        <v>21</v>
      </c>
      <c r="N158" s="100" t="s">
        <v>27</v>
      </c>
      <c r="O158" s="100">
        <f>933-915</f>
        <v>18</v>
      </c>
      <c r="P158" s="100" t="str">
        <f t="shared" si="36"/>
        <v/>
      </c>
      <c r="Q158" s="100">
        <f t="shared" si="59"/>
        <v>44324.932999999997</v>
      </c>
      <c r="R158" s="100" t="str">
        <f t="shared" si="63"/>
        <v/>
      </c>
      <c r="S158" s="100" t="str">
        <f t="shared" si="37"/>
        <v/>
      </c>
      <c r="T158" s="100" t="str">
        <f>IF(A158=A159,IF(K158="Stroke",IF(K159="Stroke",IF((J159-J158)&lt;0,1000+J159-J158,J159-J158),IF(A161=A158,IF(K161="stroke",IF((J161-J158)&lt;0,1000+J161-J158,J161-J158),IF(A162=A158,IF(K162="stroke",IF((J162-J158)&lt;0,1000+J162-J158,J162-J158),IF(A163=A158,IF(K163="stroke",IF((J163-J158)&lt;0,1000+J163-J158,J163-J158),IF(A164=A158,IF(K164="stroke",IF((J164-J158)&lt;0,1000+J164-J158,J164-J158),IF(A165=A158,IF(K165="Stroke",IF((J165-J158)&lt;0,1000+J165-J158,J165-J158),IF(A166=A158,IF(K166="stroke",IF((J166-J158)&lt;0,1000+J166-J158,J161-J158),IF(A167=A158,IF(K167="stroke",IF((J167-J158)&lt;0,1000+J167-J158,J167-J158),IF(A168=A158,IF(K168="stroke",IF((J168-J158)&lt;0,1000+J168-J158,J168-J158),IF(A169=A158,IF(K169="stroke",IF((J169-J158)&lt;0,1000+J169-J158,J169-J158),""),"")),"")),"")),"")),"")),"")),"")),"")),"")),""),"")</f>
        <v/>
      </c>
      <c r="U158" s="100" t="str">
        <f>IF(A158=A159,IF(K158="Stroke",IF(K159="Stroke",IF(L159=L158,T158-O158,""),IF(A161=A158,IF(K161="stroke",IF(L161=L158,T158-O158,""),IF(A162=A158,IF(K162="stroke",IF(L162=L158,T158-O158,""),IF(A163=A158,IF(K163="stroke",IF(L163=L158,T158-O158,""),IF(A164=A158,IF(K164="stroke",IF(L164=L158,T158-O158,""),""),"")),"")),"")),"")),""),"")</f>
        <v/>
      </c>
      <c r="V158" s="100" t="str">
        <f>IF(A158=A159,IF(K158="SRS",IF(K159="SRS",IF((J159-J158)&lt;0,1000+J159-J158,J159-J158),IF(A161=A158,IF(K161="SRS",IF((J161-J158)&lt;0,1000+J161-J158,J161-J158),IF(A162=A158,IF(K162="SRS",IF((J162-J158)&lt;0,1000+J162-J158,J162-J158),IF(A163=A158,IF(K163="SRS",IF((J163-J158)&lt;0,1000+J163-J158,J163-J158),IF(A164=A158,IF(K164="SRS",IF((J164-J158)&lt;0,1000+J164-J158,J164-J158),""),"")),"")),"")),"")),""),"")</f>
        <v/>
      </c>
      <c r="W158" s="100" t="str">
        <f t="shared" si="38"/>
        <v/>
      </c>
      <c r="X158" s="100" t="str">
        <f t="shared" si="64"/>
        <v/>
      </c>
      <c r="Y158" s="100" t="str">
        <f t="shared" si="60"/>
        <v/>
      </c>
      <c r="Z158" s="100" t="str">
        <f t="shared" si="39"/>
        <v/>
      </c>
      <c r="AA158" s="100" t="str">
        <f t="shared" si="61"/>
        <v/>
      </c>
      <c r="AB158" s="100" t="str">
        <f t="shared" si="62"/>
        <v/>
      </c>
      <c r="AC158" s="100" t="str">
        <f t="shared" ref="AC158:AC222" si="69">IF(A158&lt;&gt;A157,IF(A158=A159,IF(K159="stroke",IF(M158="positive",IF(M159="negative",SUM(AA158:AB158),""),""),""),""),"")</f>
        <v/>
      </c>
      <c r="AD158" s="100" t="str">
        <f t="shared" si="65"/>
        <v/>
      </c>
      <c r="AE158" s="100" t="str">
        <f t="shared" si="40"/>
        <v/>
      </c>
      <c r="AF158" s="100" t="str">
        <f t="shared" si="41"/>
        <v/>
      </c>
      <c r="AG158" s="100" t="str">
        <f t="shared" si="66"/>
        <v/>
      </c>
      <c r="AH158" s="100"/>
      <c r="AI158" s="100"/>
      <c r="AJ158" s="100"/>
      <c r="AK158" s="100"/>
      <c r="AL158" s="100"/>
    </row>
    <row r="159" spans="1:38" s="118" customFormat="1" ht="15" x14ac:dyDescent="0.25">
      <c r="A159" s="117">
        <f>IF(B159=B158,A158,IF(B159=(B158+1),A158,(A158+1)))</f>
        <v>28</v>
      </c>
      <c r="B159" s="117">
        <f t="shared" si="67"/>
        <v>44595</v>
      </c>
      <c r="C159" s="117" t="str">
        <f t="shared" si="68"/>
        <v>201746</v>
      </c>
      <c r="D159" s="117">
        <v>2017</v>
      </c>
      <c r="E159" s="117">
        <v>4</v>
      </c>
      <c r="F159" s="117">
        <v>6</v>
      </c>
      <c r="G159" s="117">
        <v>12</v>
      </c>
      <c r="H159" s="117">
        <v>23</v>
      </c>
      <c r="I159" s="117">
        <v>15</v>
      </c>
      <c r="J159" s="117">
        <v>889</v>
      </c>
      <c r="K159" s="129" t="s">
        <v>37</v>
      </c>
      <c r="L159" s="129">
        <v>1</v>
      </c>
      <c r="M159" s="117" t="s">
        <v>21</v>
      </c>
      <c r="N159" s="117" t="s">
        <v>27</v>
      </c>
      <c r="O159" s="117">
        <f>916-889</f>
        <v>27</v>
      </c>
      <c r="P159" s="117">
        <f t="shared" ref="P159:P223" si="70">IF(A159&lt;&gt;A158,(B159+J159*0.001),"")</f>
        <v>44595.889000000003</v>
      </c>
      <c r="Q159" s="117" t="str">
        <f>IF(A161&lt;&gt;A159,(B159+(J159*0.001)+(O159*0.001)),"")</f>
        <v/>
      </c>
      <c r="R159" s="117">
        <f t="shared" si="63"/>
        <v>44595.9</v>
      </c>
      <c r="S159" s="117">
        <f t="shared" ref="S159:S223" si="71">IF(AND(P159&lt;&gt;"",R159&lt;&gt;""),(R159-P159)/0.001,"")</f>
        <v>10.999999998603016</v>
      </c>
      <c r="T159" s="117" t="str">
        <f>IF(A159=A161,IF(K159="Stroke",IF(K161="Stroke",IF((J161-J159)&lt;0,1000+J161-J159,J161-J159),IF(A162=A159,IF(K162="stroke",IF((J162-J159)&lt;0,1000+J162-J159,J162-J159),IF(A163=A159,IF(K163="stroke",IF((J163-J159)&lt;0,1000+J163-J159,J163-J159),IF(A164=A159,IF(K164="stroke",IF((J164-J159)&lt;0,1000+J164-J159,J164-J159),IF(A165=A159,IF(K165="stroke",IF((J165-J159)&lt;0,1000+J165-J159,J165-J159),IF(A166=A159,IF(K166="Stroke",IF((J166-J159)&lt;0,1000+J166-J159,J166-J159),IF(A167=A159,IF(K167="stroke",IF((J167-J159)&lt;0,1000+J167-J159,J162-J159),IF(A168=A159,IF(K168="stroke",IF((J168-J159)&lt;0,1000+J168-J159,J168-J159),IF(A169=A159,IF(K169="stroke",IF((J169-J159)&lt;0,1000+J169-J159,J169-J159),IF(A170=A159,IF(K170="stroke",IF((J170-J159)&lt;0,1000+J170-J159,J170-J159),""),"")),"")),"")),"")),"")),"")),"")),"")),"")),""),"")</f>
        <v/>
      </c>
      <c r="U159" s="117" t="str">
        <f>IF(A159=A161,IF(K159="Stroke",IF(K161="Stroke",IF(L161=L159,T159-O159,""),IF(A162=A159,IF(K162="stroke",IF(L162=L159,T159-O159,""),IF(A163=A159,IF(K163="stroke",IF(L163=L159,T159-O159,""),IF(A164=A159,IF(K164="stroke",IF(L164=L159,T159-O159,""),IF(A165=A159,IF(K165="stroke",IF(L165=L159,T159-O159,""),""),"")),"")),"")),"")),""),"")</f>
        <v/>
      </c>
      <c r="V159" s="117" t="str">
        <f>IF(A159=A161,IF(K159="SRS",IF(K161="SRS",IF((J161-J159)&lt;0,1000+J161-J159,J161-J159),IF(A162=A159,IF(K162="SRS",IF((J162-J159)&lt;0,1000+J162-J159,J162-J159),IF(A163=A159,IF(K163="SRS",IF((J163-J159)&lt;0,1000+J163-J159,J163-J159),IF(A164=A159,IF(K164="SRS",IF((J164-J159)&lt;0,1000+J164-J159,J164-J159),IF(A165=A159,IF(K165="SRS",IF((J165-J159)&lt;0,1000+J165-J159,J165-J159),""),"")),"")),"")),"")),""),"")</f>
        <v/>
      </c>
      <c r="W159" s="117">
        <f t="shared" ref="W159:W223" si="72">IF(A159&lt;&gt;A158,B159,"")</f>
        <v>44595</v>
      </c>
      <c r="X159" s="117">
        <f t="shared" si="64"/>
        <v>1</v>
      </c>
      <c r="Y159" s="117" t="str">
        <f t="shared" si="60"/>
        <v/>
      </c>
      <c r="Z159" s="117">
        <f t="shared" ref="Z159:Z223" si="73">IF(AA159="","",COUNTIFS(AA159,0,AB159,0,AC159,"",AD159,0))</f>
        <v>0</v>
      </c>
      <c r="AA159" s="117">
        <f t="shared" si="61"/>
        <v>0</v>
      </c>
      <c r="AB159" s="117">
        <f t="shared" si="62"/>
        <v>1</v>
      </c>
      <c r="AC159" s="117" t="str">
        <f>IF(A159&lt;&gt;A158,IF(A159=A161,IF(K161="stroke",IF(M159="positive",IF(M161="negative",SUM(AA159:AB159),""),""),""),""),"")</f>
        <v/>
      </c>
      <c r="AD159" s="117">
        <f t="shared" si="65"/>
        <v>0</v>
      </c>
      <c r="AE159" s="117" t="str">
        <f t="shared" ref="AE159:AE223" si="74">IF(K159="up",C159,"")</f>
        <v/>
      </c>
      <c r="AF159" s="117" t="str">
        <f t="shared" ref="AF159:AF223" si="75">IF(AD159="","",IF(AD159&gt;0,IF(AA159&gt;0,"yes",""),""))</f>
        <v/>
      </c>
      <c r="AG159" s="117">
        <f t="shared" si="66"/>
        <v>0</v>
      </c>
      <c r="AH159" s="117"/>
      <c r="AI159" s="117" t="s">
        <v>39</v>
      </c>
      <c r="AJ159" s="117"/>
      <c r="AK159" s="117"/>
      <c r="AL159" s="117"/>
    </row>
    <row r="160" spans="1:38" s="118" customFormat="1" ht="15" x14ac:dyDescent="0.25">
      <c r="A160" s="117">
        <v>28</v>
      </c>
      <c r="B160" s="117">
        <v>44595</v>
      </c>
      <c r="C160" s="117" t="s">
        <v>253</v>
      </c>
      <c r="D160" s="117">
        <v>2017</v>
      </c>
      <c r="E160" s="117">
        <v>4</v>
      </c>
      <c r="F160" s="117">
        <v>6</v>
      </c>
      <c r="G160" s="117">
        <v>12</v>
      </c>
      <c r="H160" s="117">
        <v>23</v>
      </c>
      <c r="I160" s="117">
        <v>15</v>
      </c>
      <c r="J160" s="117">
        <v>892</v>
      </c>
      <c r="K160" s="129" t="s">
        <v>29</v>
      </c>
      <c r="L160" s="129">
        <v>1</v>
      </c>
      <c r="M160" s="117" t="s">
        <v>21</v>
      </c>
      <c r="N160" s="117" t="s">
        <v>27</v>
      </c>
      <c r="O160" s="117">
        <v>0</v>
      </c>
      <c r="P160" s="117">
        <v>44595.889000000003</v>
      </c>
      <c r="Q160" s="117" t="s">
        <v>246</v>
      </c>
      <c r="R160" s="117" t="s">
        <v>246</v>
      </c>
      <c r="S160" s="117" t="s">
        <v>246</v>
      </c>
      <c r="T160" s="117" t="s">
        <v>246</v>
      </c>
      <c r="U160" s="117" t="s">
        <v>246</v>
      </c>
      <c r="V160" s="117" t="s">
        <v>246</v>
      </c>
      <c r="W160" s="117">
        <v>44595</v>
      </c>
      <c r="X160" s="117">
        <v>1</v>
      </c>
      <c r="Y160" s="117" t="s">
        <v>246</v>
      </c>
      <c r="Z160" s="117">
        <v>0</v>
      </c>
      <c r="AA160" s="117">
        <v>0</v>
      </c>
      <c r="AB160" s="117">
        <v>1</v>
      </c>
      <c r="AC160" s="117" t="s">
        <v>246</v>
      </c>
      <c r="AD160" s="117">
        <v>0</v>
      </c>
      <c r="AE160" s="117" t="s">
        <v>246</v>
      </c>
      <c r="AF160" s="117" t="s">
        <v>246</v>
      </c>
      <c r="AG160" s="117">
        <v>0</v>
      </c>
      <c r="AH160" s="117"/>
      <c r="AI160" s="117"/>
      <c r="AJ160" s="117"/>
      <c r="AK160" s="117"/>
      <c r="AL160" s="117"/>
    </row>
    <row r="161" spans="1:38" s="67" customFormat="1" x14ac:dyDescent="0.25">
      <c r="A161" s="50">
        <f>IF(B161=B159,A159,IF(B161=(B159+1),A159,(A159+1)))</f>
        <v>28</v>
      </c>
      <c r="B161" s="50">
        <f t="shared" si="67"/>
        <v>44595</v>
      </c>
      <c r="C161" s="50" t="str">
        <f t="shared" si="68"/>
        <v>201746</v>
      </c>
      <c r="D161" s="50">
        <v>2017</v>
      </c>
      <c r="E161" s="50">
        <v>4</v>
      </c>
      <c r="F161" s="50">
        <v>6</v>
      </c>
      <c r="G161" s="50">
        <v>12</v>
      </c>
      <c r="H161" s="50">
        <v>23</v>
      </c>
      <c r="I161" s="50">
        <v>15</v>
      </c>
      <c r="J161" s="50">
        <v>900</v>
      </c>
      <c r="K161" s="55" t="s">
        <v>40</v>
      </c>
      <c r="L161" s="55"/>
      <c r="M161" s="50" t="s">
        <v>21</v>
      </c>
      <c r="N161" s="50" t="s">
        <v>27</v>
      </c>
      <c r="O161" s="50">
        <v>0</v>
      </c>
      <c r="P161" s="50" t="str">
        <f>IF(A161&lt;&gt;A159,(B161+J161*0.001),"")</f>
        <v/>
      </c>
      <c r="Q161" s="50">
        <f t="shared" si="59"/>
        <v>44595.9</v>
      </c>
      <c r="R161" s="50" t="str">
        <f>IF(A161&lt;&gt;A159,LOOKUP(A161,A$2:A$1413,Q$2:Q$1413),"")</f>
        <v/>
      </c>
      <c r="S161" s="50" t="str">
        <f t="shared" si="71"/>
        <v/>
      </c>
      <c r="T161" s="50" t="str">
        <f t="shared" ref="T161:T222" si="76">IF(A161=A162,IF(K161="Stroke",IF(K162="Stroke",IF((J162-J161)&lt;0,1000+J162-J161,J162-J161),IF(A163=A161,IF(K163="stroke",IF((J163-J161)&lt;0,1000+J163-J161,J163-J161),IF(A164=A161,IF(K164="stroke",IF((J164-J161)&lt;0,1000+J164-J161,J164-J161),IF(A165=A161,IF(K165="stroke",IF((J165-J161)&lt;0,1000+J165-J161,J165-J161),IF(A166=A161,IF(K166="stroke",IF((J166-J161)&lt;0,1000+J166-J161,J166-J161),IF(A167=A161,IF(K167="Stroke",IF((J167-J161)&lt;0,1000+J167-J161,J167-J161),IF(A168=A161,IF(K168="stroke",IF((J168-J161)&lt;0,1000+J168-J161,J163-J161),IF(A169=A161,IF(K169="stroke",IF((J169-J161)&lt;0,1000+J169-J161,J169-J161),IF(A170=A161,IF(K170="stroke",IF((J170-J161)&lt;0,1000+J170-J161,J170-J161),IF(A171=A161,IF(K171="stroke",IF((J171-J161)&lt;0,1000+J171-J161,J171-J161),""),"")),"")),"")),"")),"")),"")),"")),"")),"")),""),"")</f>
        <v/>
      </c>
      <c r="U161" s="50" t="str">
        <f t="shared" ref="U161:U222" si="77">IF(A161=A162,IF(K161="Stroke",IF(K162="Stroke",IF(L162=L161,T161-O161,""),IF(A163=A161,IF(K163="stroke",IF(L163=L161,T161-O161,""),IF(A164=A161,IF(K164="stroke",IF(L164=L161,T161-O161,""),IF(A165=A161,IF(K165="stroke",IF(L165=L161,T161-O161,""),IF(A166=A161,IF(K166="stroke",IF(L166=L161,T161-O161,""),""),"")),"")),"")),"")),""),"")</f>
        <v/>
      </c>
      <c r="V161" s="50" t="str">
        <f t="shared" ref="V161:V222" si="78">IF(A161=A162,IF(K161="SRS",IF(K162="SRS",IF((J162-J161)&lt;0,1000+J162-J161,J162-J161),IF(A163=A161,IF(K163="SRS",IF((J163-J161)&lt;0,1000+J163-J161,J163-J161),IF(A164=A161,IF(K164="SRS",IF((J164-J161)&lt;0,1000+J164-J161,J164-J161),IF(A165=A161,IF(K165="SRS",IF((J165-J161)&lt;0,1000+J165-J161,J165-J161),IF(A166=A161,IF(K166="SRS",IF((J166-J161)&lt;0,1000+J166-J161,J166-J161),""),"")),"")),"")),"")),""),"")</f>
        <v/>
      </c>
      <c r="W161" s="50" t="str">
        <f>IF(A161&lt;&gt;A159,B161,"")</f>
        <v/>
      </c>
      <c r="X161" s="50" t="str">
        <f>IF(A161&lt;&gt;A159,COUNTIFS($K$2:$K$1413,$K$2,$A$2:$A$1413,A161),"")</f>
        <v/>
      </c>
      <c r="Y161" s="50" t="str">
        <f t="shared" ref="Y161:Y224" si="79">IF(X161&lt;&gt;"",IF(X161=1,"",COUNTIFS($O$2:$O$1413,"&gt;40",$A$2:$A$1413,A161)),"")</f>
        <v/>
      </c>
      <c r="Z161" s="50" t="str">
        <f t="shared" si="73"/>
        <v/>
      </c>
      <c r="AA161" s="50" t="str">
        <f t="shared" ref="AA161:AA224" si="80">IF(X161&lt;&gt;"",COUNTIFS($M$2:$M$1413,"Positive",$K$2:$K$1413,"stroke",A$2:A$1413,A161),"")</f>
        <v/>
      </c>
      <c r="AB161" s="50" t="str">
        <f t="shared" ref="AB161:AB224" si="81">IF(X161&lt;&gt;"",COUNTIFS($M$2:$M$1413,"Negative",$K$2:$K$1413,"stroke",A$2:A$1413,A161),"")</f>
        <v/>
      </c>
      <c r="AC161" s="50" t="str">
        <f>IF(A161&lt;&gt;A159,IF(A161=A162,IF(K162="stroke",IF(M161="positive",IF(M162="negative",SUM(AA161:AB161),""),""),""),""),"")</f>
        <v/>
      </c>
      <c r="AD161" s="50" t="str">
        <f>IF(A161=A159,"",COUNTIFS(A:A,A161,K:K,"up"))</f>
        <v/>
      </c>
      <c r="AE161" s="50" t="str">
        <f t="shared" si="74"/>
        <v/>
      </c>
      <c r="AF161" s="50" t="str">
        <f t="shared" si="75"/>
        <v/>
      </c>
      <c r="AG161" s="50" t="str">
        <f>IF(A161=A159,"",COUNTIFS(A:A,A161,K:K,"SRS"))</f>
        <v/>
      </c>
      <c r="AH161" s="50"/>
      <c r="AI161" s="50"/>
      <c r="AJ161" s="50"/>
      <c r="AK161" s="50"/>
      <c r="AL161" s="50"/>
    </row>
    <row r="162" spans="1:38" s="67" customFormat="1" x14ac:dyDescent="0.25">
      <c r="A162" s="102">
        <f t="shared" ref="A162:A224" si="82">IF(B162=B161,A161,IF(B162=(B161+1),A161,(A161+1)))</f>
        <v>29</v>
      </c>
      <c r="B162" s="102">
        <f t="shared" si="67"/>
        <v>53822</v>
      </c>
      <c r="C162" s="102" t="str">
        <f t="shared" si="68"/>
        <v>201746</v>
      </c>
      <c r="D162" s="102">
        <v>2017</v>
      </c>
      <c r="E162" s="102">
        <v>4</v>
      </c>
      <c r="F162" s="102">
        <v>6</v>
      </c>
      <c r="G162" s="102">
        <v>14</v>
      </c>
      <c r="H162" s="102">
        <v>57</v>
      </c>
      <c r="I162" s="102">
        <v>2</v>
      </c>
      <c r="J162" s="102">
        <v>933</v>
      </c>
      <c r="K162" s="102" t="s">
        <v>37</v>
      </c>
      <c r="L162" s="102"/>
      <c r="M162" s="102" t="s">
        <v>21</v>
      </c>
      <c r="N162" s="102" t="s">
        <v>28</v>
      </c>
      <c r="O162" s="102"/>
      <c r="P162" s="102">
        <f t="shared" si="70"/>
        <v>53822.932999999997</v>
      </c>
      <c r="Q162" s="102">
        <f t="shared" si="59"/>
        <v>53822.932999999997</v>
      </c>
      <c r="R162" s="102">
        <f t="shared" ref="R162:R225" si="83">IF(A162&lt;&gt;A161,LOOKUP(A162,A$2:A$1413,Q$2:Q$1413),"")</f>
        <v>53822.932999999997</v>
      </c>
      <c r="S162" s="102">
        <f t="shared" si="71"/>
        <v>0</v>
      </c>
      <c r="T162" s="102" t="str">
        <f t="shared" si="76"/>
        <v/>
      </c>
      <c r="U162" s="102" t="str">
        <f t="shared" si="77"/>
        <v/>
      </c>
      <c r="V162" s="102" t="str">
        <f t="shared" si="78"/>
        <v/>
      </c>
      <c r="W162" s="102">
        <f t="shared" si="72"/>
        <v>53822</v>
      </c>
      <c r="X162" s="102">
        <f t="shared" ref="X162:X225" si="84">IF(A162&lt;&gt;A161,COUNTIFS($K$2:$K$1413,$K$2,$A$2:$A$1413,A162),"")</f>
        <v>1</v>
      </c>
      <c r="Y162" s="102" t="str">
        <f t="shared" si="79"/>
        <v/>
      </c>
      <c r="Z162" s="102">
        <f t="shared" si="73"/>
        <v>0</v>
      </c>
      <c r="AA162" s="102">
        <f t="shared" si="80"/>
        <v>0</v>
      </c>
      <c r="AB162" s="102">
        <f t="shared" si="81"/>
        <v>1</v>
      </c>
      <c r="AC162" s="102" t="str">
        <f t="shared" si="69"/>
        <v/>
      </c>
      <c r="AD162" s="102">
        <f t="shared" ref="AD162:AD225" si="85">IF(A162=A161,"",COUNTIFS(A:A,A162,K:K,"up"))</f>
        <v>0</v>
      </c>
      <c r="AE162" s="102" t="str">
        <f t="shared" si="74"/>
        <v/>
      </c>
      <c r="AF162" s="102" t="str">
        <f t="shared" si="75"/>
        <v/>
      </c>
      <c r="AG162" s="102">
        <f t="shared" ref="AG162:AG225" si="86">IF(A162=A161,"",COUNTIFS(A:A,A162,K:K,"SRS"))</f>
        <v>0</v>
      </c>
      <c r="AH162" s="102"/>
      <c r="AI162" s="102" t="s">
        <v>226</v>
      </c>
      <c r="AJ162" s="102"/>
      <c r="AK162" s="102"/>
      <c r="AL162" s="102"/>
    </row>
    <row r="163" spans="1:38" s="67" customFormat="1" x14ac:dyDescent="0.25">
      <c r="A163" s="102">
        <f t="shared" si="82"/>
        <v>30</v>
      </c>
      <c r="B163" s="102">
        <f t="shared" si="67"/>
        <v>53905</v>
      </c>
      <c r="C163" s="102" t="str">
        <f t="shared" si="68"/>
        <v>201746</v>
      </c>
      <c r="D163" s="102">
        <v>2017</v>
      </c>
      <c r="E163" s="102">
        <v>4</v>
      </c>
      <c r="F163" s="102">
        <v>6</v>
      </c>
      <c r="G163" s="102">
        <v>14</v>
      </c>
      <c r="H163" s="102">
        <v>58</v>
      </c>
      <c r="I163" s="102">
        <v>25</v>
      </c>
      <c r="J163" s="102">
        <v>589</v>
      </c>
      <c r="K163" s="102" t="s">
        <v>37</v>
      </c>
      <c r="L163" s="102">
        <v>1</v>
      </c>
      <c r="M163" s="102" t="s">
        <v>21</v>
      </c>
      <c r="N163" s="102" t="s">
        <v>27</v>
      </c>
      <c r="O163" s="102">
        <f>593-589</f>
        <v>4</v>
      </c>
      <c r="P163" s="102">
        <f t="shared" si="70"/>
        <v>53905.589</v>
      </c>
      <c r="Q163" s="102">
        <f t="shared" si="59"/>
        <v>53905.593000000001</v>
      </c>
      <c r="R163" s="102">
        <f t="shared" si="83"/>
        <v>53905.593000000001</v>
      </c>
      <c r="S163" s="102">
        <f t="shared" si="71"/>
        <v>4.0000000008149073</v>
      </c>
      <c r="T163" s="102" t="str">
        <f t="shared" si="76"/>
        <v/>
      </c>
      <c r="U163" s="102" t="str">
        <f t="shared" si="77"/>
        <v/>
      </c>
      <c r="V163" s="102" t="str">
        <f t="shared" si="78"/>
        <v/>
      </c>
      <c r="W163" s="102">
        <f t="shared" si="72"/>
        <v>53905</v>
      </c>
      <c r="X163" s="102">
        <f t="shared" si="84"/>
        <v>1</v>
      </c>
      <c r="Y163" s="102" t="str">
        <f t="shared" si="79"/>
        <v/>
      </c>
      <c r="Z163" s="102">
        <f t="shared" si="73"/>
        <v>0</v>
      </c>
      <c r="AA163" s="102">
        <f t="shared" si="80"/>
        <v>0</v>
      </c>
      <c r="AB163" s="102">
        <f t="shared" si="81"/>
        <v>1</v>
      </c>
      <c r="AC163" s="102" t="str">
        <f t="shared" si="69"/>
        <v/>
      </c>
      <c r="AD163" s="102">
        <f t="shared" si="85"/>
        <v>0</v>
      </c>
      <c r="AE163" s="102" t="str">
        <f t="shared" si="74"/>
        <v/>
      </c>
      <c r="AF163" s="102" t="str">
        <f t="shared" si="75"/>
        <v/>
      </c>
      <c r="AG163" s="102">
        <f t="shared" si="86"/>
        <v>0</v>
      </c>
      <c r="AH163" s="102"/>
      <c r="AI163" s="102"/>
      <c r="AJ163" s="102"/>
      <c r="AK163" s="102"/>
      <c r="AL163" s="102"/>
    </row>
    <row r="164" spans="1:38" s="67" customFormat="1" x14ac:dyDescent="0.25">
      <c r="A164" s="102">
        <f t="shared" si="82"/>
        <v>31</v>
      </c>
      <c r="B164" s="102">
        <f t="shared" si="67"/>
        <v>54644</v>
      </c>
      <c r="C164" s="102" t="str">
        <f t="shared" si="68"/>
        <v>201746</v>
      </c>
      <c r="D164" s="102">
        <v>2017</v>
      </c>
      <c r="E164" s="102">
        <v>4</v>
      </c>
      <c r="F164" s="102">
        <v>6</v>
      </c>
      <c r="G164" s="102">
        <v>15</v>
      </c>
      <c r="H164" s="102">
        <v>10</v>
      </c>
      <c r="I164" s="102">
        <v>44</v>
      </c>
      <c r="J164" s="102">
        <v>774</v>
      </c>
      <c r="K164" s="102" t="s">
        <v>37</v>
      </c>
      <c r="L164" s="102">
        <v>1</v>
      </c>
      <c r="M164" s="102" t="s">
        <v>21</v>
      </c>
      <c r="N164" s="102" t="s">
        <v>27</v>
      </c>
      <c r="O164" s="102">
        <f>783-774</f>
        <v>9</v>
      </c>
      <c r="P164" s="102">
        <f t="shared" si="70"/>
        <v>54644.773999999998</v>
      </c>
      <c r="Q164" s="102">
        <f t="shared" si="59"/>
        <v>54644.782999999996</v>
      </c>
      <c r="R164" s="102">
        <f t="shared" si="83"/>
        <v>54644.782999999996</v>
      </c>
      <c r="S164" s="102">
        <f t="shared" si="71"/>
        <v>8.9999999981955625</v>
      </c>
      <c r="T164" s="102" t="str">
        <f t="shared" si="76"/>
        <v/>
      </c>
      <c r="U164" s="102" t="str">
        <f t="shared" si="77"/>
        <v/>
      </c>
      <c r="V164" s="102" t="str">
        <f t="shared" si="78"/>
        <v/>
      </c>
      <c r="W164" s="102">
        <f t="shared" si="72"/>
        <v>54644</v>
      </c>
      <c r="X164" s="102">
        <f t="shared" si="84"/>
        <v>1</v>
      </c>
      <c r="Y164" s="102" t="str">
        <f t="shared" si="79"/>
        <v/>
      </c>
      <c r="Z164" s="102">
        <f t="shared" si="73"/>
        <v>0</v>
      </c>
      <c r="AA164" s="102">
        <f t="shared" si="80"/>
        <v>0</v>
      </c>
      <c r="AB164" s="102">
        <f t="shared" si="81"/>
        <v>1</v>
      </c>
      <c r="AC164" s="102" t="str">
        <f t="shared" si="69"/>
        <v/>
      </c>
      <c r="AD164" s="102">
        <f t="shared" si="85"/>
        <v>0</v>
      </c>
      <c r="AE164" s="102" t="str">
        <f t="shared" si="74"/>
        <v/>
      </c>
      <c r="AF164" s="102" t="str">
        <f t="shared" si="75"/>
        <v/>
      </c>
      <c r="AG164" s="102">
        <f t="shared" si="86"/>
        <v>0</v>
      </c>
      <c r="AH164" s="102"/>
      <c r="AI164" s="102"/>
      <c r="AJ164" s="102"/>
      <c r="AK164" s="102"/>
      <c r="AL164" s="102"/>
    </row>
    <row r="165" spans="1:38" s="67" customFormat="1" x14ac:dyDescent="0.25">
      <c r="A165" s="102">
        <f t="shared" si="82"/>
        <v>32</v>
      </c>
      <c r="B165" s="102">
        <f t="shared" si="67"/>
        <v>63790</v>
      </c>
      <c r="C165" s="102" t="str">
        <f t="shared" si="68"/>
        <v>201746</v>
      </c>
      <c r="D165" s="102">
        <v>2017</v>
      </c>
      <c r="E165" s="102">
        <v>4</v>
      </c>
      <c r="F165" s="102">
        <v>6</v>
      </c>
      <c r="G165" s="102">
        <v>17</v>
      </c>
      <c r="H165" s="102">
        <v>43</v>
      </c>
      <c r="I165" s="102">
        <v>10</v>
      </c>
      <c r="J165" s="102">
        <v>398</v>
      </c>
      <c r="K165" s="102" t="s">
        <v>37</v>
      </c>
      <c r="L165" s="102">
        <v>1</v>
      </c>
      <c r="M165" s="102" t="s">
        <v>21</v>
      </c>
      <c r="N165" s="102" t="s">
        <v>27</v>
      </c>
      <c r="O165" s="102">
        <f>417-398</f>
        <v>19</v>
      </c>
      <c r="P165" s="102">
        <f t="shared" si="70"/>
        <v>63790.398000000001</v>
      </c>
      <c r="Q165" s="102">
        <f t="shared" si="59"/>
        <v>63790.417000000001</v>
      </c>
      <c r="R165" s="102">
        <f t="shared" si="83"/>
        <v>63790.417000000001</v>
      </c>
      <c r="S165" s="102">
        <f t="shared" si="71"/>
        <v>19.000000000232831</v>
      </c>
      <c r="T165" s="102" t="str">
        <f t="shared" si="76"/>
        <v/>
      </c>
      <c r="U165" s="102" t="str">
        <f t="shared" si="77"/>
        <v/>
      </c>
      <c r="V165" s="102" t="str">
        <f t="shared" si="78"/>
        <v/>
      </c>
      <c r="W165" s="102">
        <f t="shared" si="72"/>
        <v>63790</v>
      </c>
      <c r="X165" s="102">
        <f t="shared" si="84"/>
        <v>1</v>
      </c>
      <c r="Y165" s="102" t="str">
        <f t="shared" si="79"/>
        <v/>
      </c>
      <c r="Z165" s="102">
        <f t="shared" si="73"/>
        <v>0</v>
      </c>
      <c r="AA165" s="102">
        <f t="shared" si="80"/>
        <v>0</v>
      </c>
      <c r="AB165" s="102">
        <f t="shared" si="81"/>
        <v>1</v>
      </c>
      <c r="AC165" s="102" t="str">
        <f t="shared" si="69"/>
        <v/>
      </c>
      <c r="AD165" s="102">
        <f t="shared" si="85"/>
        <v>0</v>
      </c>
      <c r="AE165" s="102" t="str">
        <f t="shared" si="74"/>
        <v/>
      </c>
      <c r="AF165" s="102" t="str">
        <f t="shared" si="75"/>
        <v/>
      </c>
      <c r="AG165" s="102">
        <f t="shared" si="86"/>
        <v>0</v>
      </c>
      <c r="AH165" s="102"/>
      <c r="AI165" s="102"/>
      <c r="AJ165" s="102"/>
      <c r="AK165" s="102"/>
      <c r="AL165" s="102"/>
    </row>
    <row r="166" spans="1:38" x14ac:dyDescent="0.25">
      <c r="A166" s="102">
        <f t="shared" si="82"/>
        <v>33</v>
      </c>
      <c r="B166" s="102">
        <f t="shared" si="67"/>
        <v>61429</v>
      </c>
      <c r="C166" s="102" t="str">
        <f t="shared" si="68"/>
        <v>2017410</v>
      </c>
      <c r="D166" s="102">
        <v>2017</v>
      </c>
      <c r="E166" s="102">
        <v>4</v>
      </c>
      <c r="F166" s="102">
        <v>10</v>
      </c>
      <c r="G166" s="102">
        <v>17</v>
      </c>
      <c r="H166" s="102">
        <v>3</v>
      </c>
      <c r="I166" s="102">
        <v>49</v>
      </c>
      <c r="J166" s="102">
        <v>853</v>
      </c>
      <c r="K166" s="102" t="s">
        <v>44</v>
      </c>
      <c r="L166" s="102">
        <v>1</v>
      </c>
      <c r="M166" s="102" t="s">
        <v>21</v>
      </c>
      <c r="N166" s="102" t="s">
        <v>27</v>
      </c>
      <c r="O166" s="102">
        <f>1401-853</f>
        <v>548</v>
      </c>
      <c r="P166" s="102">
        <f t="shared" si="70"/>
        <v>61429.853000000003</v>
      </c>
      <c r="Q166" s="102" t="str">
        <f t="shared" si="59"/>
        <v/>
      </c>
      <c r="R166" s="102">
        <f t="shared" si="83"/>
        <v>61430.858</v>
      </c>
      <c r="S166" s="102">
        <f t="shared" si="71"/>
        <v>1004.9999999973807</v>
      </c>
      <c r="T166" s="102" t="str">
        <f t="shared" si="76"/>
        <v/>
      </c>
      <c r="U166" s="102" t="str">
        <f t="shared" si="77"/>
        <v/>
      </c>
      <c r="V166" s="102" t="str">
        <f t="shared" si="78"/>
        <v/>
      </c>
      <c r="W166" s="102">
        <f t="shared" si="72"/>
        <v>61429</v>
      </c>
      <c r="X166" s="102">
        <f t="shared" si="84"/>
        <v>0</v>
      </c>
      <c r="Y166" s="102">
        <f t="shared" si="79"/>
        <v>1</v>
      </c>
      <c r="Z166" s="102">
        <f t="shared" si="73"/>
        <v>0</v>
      </c>
      <c r="AA166" s="102">
        <f t="shared" si="80"/>
        <v>0</v>
      </c>
      <c r="AB166" s="102">
        <f t="shared" si="81"/>
        <v>0</v>
      </c>
      <c r="AC166" s="102" t="str">
        <f t="shared" si="69"/>
        <v/>
      </c>
      <c r="AD166" s="102">
        <f t="shared" si="85"/>
        <v>1</v>
      </c>
      <c r="AE166" s="102" t="str">
        <f t="shared" si="74"/>
        <v>2017410</v>
      </c>
      <c r="AF166" s="102" t="str">
        <f t="shared" si="75"/>
        <v/>
      </c>
      <c r="AG166" s="102">
        <f t="shared" si="86"/>
        <v>0</v>
      </c>
      <c r="AH166" s="102"/>
      <c r="AI166" s="102"/>
      <c r="AJ166" s="102"/>
      <c r="AK166" s="102"/>
      <c r="AL166" s="102"/>
    </row>
    <row r="167" spans="1:38" x14ac:dyDescent="0.25">
      <c r="A167" s="100">
        <f t="shared" si="82"/>
        <v>33</v>
      </c>
      <c r="B167" s="100">
        <f t="shared" si="67"/>
        <v>61429</v>
      </c>
      <c r="C167" s="100" t="str">
        <f t="shared" si="68"/>
        <v>2017410</v>
      </c>
      <c r="D167" s="100">
        <v>2017</v>
      </c>
      <c r="E167" s="100">
        <v>4</v>
      </c>
      <c r="F167" s="100">
        <v>10</v>
      </c>
      <c r="G167" s="100">
        <v>17</v>
      </c>
      <c r="H167" s="100">
        <v>3</v>
      </c>
      <c r="I167" s="100">
        <v>49</v>
      </c>
      <c r="J167" s="100">
        <v>913</v>
      </c>
      <c r="K167" s="100" t="s">
        <v>47</v>
      </c>
      <c r="L167" s="100">
        <v>1</v>
      </c>
      <c r="M167" s="100" t="s">
        <v>21</v>
      </c>
      <c r="N167" s="100" t="s">
        <v>27</v>
      </c>
      <c r="O167" s="100">
        <v>0</v>
      </c>
      <c r="P167" s="100" t="str">
        <f t="shared" si="70"/>
        <v/>
      </c>
      <c r="Q167" s="100" t="str">
        <f t="shared" si="59"/>
        <v/>
      </c>
      <c r="R167" s="100" t="str">
        <f t="shared" si="83"/>
        <v/>
      </c>
      <c r="S167" s="100" t="str">
        <f t="shared" si="71"/>
        <v/>
      </c>
      <c r="T167" s="100" t="str">
        <f t="shared" si="76"/>
        <v/>
      </c>
      <c r="U167" s="100" t="str">
        <f t="shared" si="77"/>
        <v/>
      </c>
      <c r="V167" s="100" t="str">
        <f t="shared" si="78"/>
        <v/>
      </c>
      <c r="W167" s="100" t="str">
        <f t="shared" si="72"/>
        <v/>
      </c>
      <c r="X167" s="100" t="str">
        <f t="shared" si="84"/>
        <v/>
      </c>
      <c r="Y167" s="100" t="str">
        <f t="shared" si="79"/>
        <v/>
      </c>
      <c r="Z167" s="100" t="str">
        <f t="shared" si="73"/>
        <v/>
      </c>
      <c r="AA167" s="100" t="str">
        <f t="shared" si="80"/>
        <v/>
      </c>
      <c r="AB167" s="100" t="str">
        <f t="shared" si="81"/>
        <v/>
      </c>
      <c r="AC167" s="100" t="str">
        <f t="shared" si="69"/>
        <v/>
      </c>
      <c r="AD167" s="100" t="str">
        <f t="shared" si="85"/>
        <v/>
      </c>
      <c r="AE167" s="100" t="str">
        <f t="shared" si="74"/>
        <v/>
      </c>
      <c r="AF167" s="100" t="str">
        <f t="shared" si="75"/>
        <v/>
      </c>
      <c r="AG167" s="100" t="str">
        <f t="shared" si="86"/>
        <v/>
      </c>
      <c r="AH167" s="100"/>
      <c r="AI167" s="100"/>
      <c r="AJ167" s="100"/>
      <c r="AK167" s="100"/>
      <c r="AL167" s="100"/>
    </row>
    <row r="168" spans="1:38" x14ac:dyDescent="0.25">
      <c r="A168" s="100">
        <f t="shared" si="82"/>
        <v>33</v>
      </c>
      <c r="B168" s="100">
        <f t="shared" si="67"/>
        <v>61429</v>
      </c>
      <c r="C168" s="100" t="str">
        <f t="shared" si="68"/>
        <v>2017410</v>
      </c>
      <c r="D168" s="100">
        <v>2017</v>
      </c>
      <c r="E168" s="100">
        <v>4</v>
      </c>
      <c r="F168" s="100">
        <v>10</v>
      </c>
      <c r="G168" s="100">
        <v>17</v>
      </c>
      <c r="H168" s="100">
        <v>3</v>
      </c>
      <c r="I168" s="100">
        <v>49</v>
      </c>
      <c r="J168" s="100">
        <v>982</v>
      </c>
      <c r="K168" s="100" t="s">
        <v>47</v>
      </c>
      <c r="L168" s="100">
        <v>1</v>
      </c>
      <c r="M168" s="100" t="s">
        <v>21</v>
      </c>
      <c r="N168" s="100" t="s">
        <v>27</v>
      </c>
      <c r="O168" s="100">
        <v>0</v>
      </c>
      <c r="P168" s="100" t="str">
        <f t="shared" si="70"/>
        <v/>
      </c>
      <c r="Q168" s="100" t="str">
        <f t="shared" si="59"/>
        <v/>
      </c>
      <c r="R168" s="100" t="str">
        <f t="shared" si="83"/>
        <v/>
      </c>
      <c r="S168" s="100" t="str">
        <f t="shared" si="71"/>
        <v/>
      </c>
      <c r="T168" s="100" t="str">
        <f t="shared" si="76"/>
        <v/>
      </c>
      <c r="U168" s="100" t="str">
        <f t="shared" si="77"/>
        <v/>
      </c>
      <c r="V168" s="100" t="str">
        <f t="shared" si="78"/>
        <v/>
      </c>
      <c r="W168" s="100" t="str">
        <f t="shared" si="72"/>
        <v/>
      </c>
      <c r="X168" s="100" t="str">
        <f t="shared" si="84"/>
        <v/>
      </c>
      <c r="Y168" s="100" t="str">
        <f t="shared" si="79"/>
        <v/>
      </c>
      <c r="Z168" s="100" t="str">
        <f t="shared" si="73"/>
        <v/>
      </c>
      <c r="AA168" s="100" t="str">
        <f t="shared" si="80"/>
        <v/>
      </c>
      <c r="AB168" s="100" t="str">
        <f t="shared" si="81"/>
        <v/>
      </c>
      <c r="AC168" s="100" t="str">
        <f t="shared" si="69"/>
        <v/>
      </c>
      <c r="AD168" s="100" t="str">
        <f t="shared" si="85"/>
        <v/>
      </c>
      <c r="AE168" s="100" t="str">
        <f t="shared" si="74"/>
        <v/>
      </c>
      <c r="AF168" s="100" t="str">
        <f t="shared" si="75"/>
        <v/>
      </c>
      <c r="AG168" s="100" t="str">
        <f t="shared" si="86"/>
        <v/>
      </c>
      <c r="AH168" s="100"/>
      <c r="AI168" s="100"/>
      <c r="AJ168" s="100"/>
      <c r="AK168" s="100"/>
      <c r="AL168" s="100"/>
    </row>
    <row r="169" spans="1:38" x14ac:dyDescent="0.25">
      <c r="A169" s="100">
        <f t="shared" si="82"/>
        <v>33</v>
      </c>
      <c r="B169" s="100">
        <f t="shared" si="67"/>
        <v>61430</v>
      </c>
      <c r="C169" s="100" t="str">
        <f t="shared" si="68"/>
        <v>2017410</v>
      </c>
      <c r="D169" s="100">
        <v>2017</v>
      </c>
      <c r="E169" s="100">
        <v>4</v>
      </c>
      <c r="F169" s="100">
        <v>10</v>
      </c>
      <c r="G169" s="100">
        <v>17</v>
      </c>
      <c r="H169" s="100">
        <v>3</v>
      </c>
      <c r="I169" s="100">
        <v>50</v>
      </c>
      <c r="J169" s="100">
        <v>14</v>
      </c>
      <c r="K169" s="100" t="s">
        <v>47</v>
      </c>
      <c r="L169" s="100">
        <v>1</v>
      </c>
      <c r="M169" s="100" t="s">
        <v>21</v>
      </c>
      <c r="N169" s="100" t="s">
        <v>27</v>
      </c>
      <c r="O169" s="100">
        <v>0</v>
      </c>
      <c r="P169" s="100" t="str">
        <f t="shared" si="70"/>
        <v/>
      </c>
      <c r="Q169" s="100" t="str">
        <f t="shared" si="59"/>
        <v/>
      </c>
      <c r="R169" s="100" t="str">
        <f t="shared" si="83"/>
        <v/>
      </c>
      <c r="S169" s="100" t="str">
        <f t="shared" si="71"/>
        <v/>
      </c>
      <c r="T169" s="100" t="str">
        <f t="shared" si="76"/>
        <v/>
      </c>
      <c r="U169" s="100" t="str">
        <f t="shared" si="77"/>
        <v/>
      </c>
      <c r="V169" s="100" t="str">
        <f t="shared" si="78"/>
        <v/>
      </c>
      <c r="W169" s="100" t="str">
        <f t="shared" si="72"/>
        <v/>
      </c>
      <c r="X169" s="100" t="str">
        <f t="shared" si="84"/>
        <v/>
      </c>
      <c r="Y169" s="100" t="str">
        <f t="shared" si="79"/>
        <v/>
      </c>
      <c r="Z169" s="100" t="str">
        <f t="shared" si="73"/>
        <v/>
      </c>
      <c r="AA169" s="100" t="str">
        <f t="shared" si="80"/>
        <v/>
      </c>
      <c r="AB169" s="100" t="str">
        <f t="shared" si="81"/>
        <v/>
      </c>
      <c r="AC169" s="100" t="str">
        <f t="shared" si="69"/>
        <v/>
      </c>
      <c r="AD169" s="100" t="str">
        <f t="shared" si="85"/>
        <v/>
      </c>
      <c r="AE169" s="100" t="str">
        <f t="shared" si="74"/>
        <v/>
      </c>
      <c r="AF169" s="100" t="str">
        <f t="shared" si="75"/>
        <v/>
      </c>
      <c r="AG169" s="100" t="str">
        <f t="shared" si="86"/>
        <v/>
      </c>
      <c r="AH169" s="100"/>
      <c r="AI169" s="100"/>
      <c r="AJ169" s="100"/>
      <c r="AK169" s="100"/>
      <c r="AL169" s="100"/>
    </row>
    <row r="170" spans="1:38" x14ac:dyDescent="0.25">
      <c r="A170" s="100">
        <f t="shared" si="82"/>
        <v>33</v>
      </c>
      <c r="B170" s="100">
        <f t="shared" si="67"/>
        <v>61430</v>
      </c>
      <c r="C170" s="100" t="str">
        <f t="shared" si="68"/>
        <v>2017410</v>
      </c>
      <c r="D170" s="100">
        <v>2017</v>
      </c>
      <c r="E170" s="100">
        <v>4</v>
      </c>
      <c r="F170" s="100">
        <v>10</v>
      </c>
      <c r="G170" s="100">
        <v>17</v>
      </c>
      <c r="H170" s="100">
        <v>3</v>
      </c>
      <c r="I170" s="100">
        <v>50</v>
      </c>
      <c r="J170" s="100">
        <v>80</v>
      </c>
      <c r="K170" s="100" t="s">
        <v>47</v>
      </c>
      <c r="L170" s="100">
        <v>1</v>
      </c>
      <c r="M170" s="100" t="s">
        <v>21</v>
      </c>
      <c r="N170" s="100" t="s">
        <v>27</v>
      </c>
      <c r="O170" s="100">
        <v>0</v>
      </c>
      <c r="P170" s="100" t="str">
        <f t="shared" si="70"/>
        <v/>
      </c>
      <c r="Q170" s="100" t="str">
        <f t="shared" si="59"/>
        <v/>
      </c>
      <c r="R170" s="100" t="str">
        <f t="shared" si="83"/>
        <v/>
      </c>
      <c r="S170" s="100" t="str">
        <f t="shared" si="71"/>
        <v/>
      </c>
      <c r="T170" s="100" t="str">
        <f t="shared" si="76"/>
        <v/>
      </c>
      <c r="U170" s="100" t="str">
        <f t="shared" si="77"/>
        <v/>
      </c>
      <c r="V170" s="100" t="str">
        <f t="shared" si="78"/>
        <v/>
      </c>
      <c r="W170" s="100" t="str">
        <f t="shared" si="72"/>
        <v/>
      </c>
      <c r="X170" s="100" t="str">
        <f t="shared" si="84"/>
        <v/>
      </c>
      <c r="Y170" s="100" t="str">
        <f t="shared" si="79"/>
        <v/>
      </c>
      <c r="Z170" s="100" t="str">
        <f t="shared" si="73"/>
        <v/>
      </c>
      <c r="AA170" s="100" t="str">
        <f t="shared" si="80"/>
        <v/>
      </c>
      <c r="AB170" s="100" t="str">
        <f t="shared" si="81"/>
        <v/>
      </c>
      <c r="AC170" s="100" t="str">
        <f t="shared" si="69"/>
        <v/>
      </c>
      <c r="AD170" s="100" t="str">
        <f t="shared" si="85"/>
        <v/>
      </c>
      <c r="AE170" s="100" t="str">
        <f t="shared" si="74"/>
        <v/>
      </c>
      <c r="AF170" s="100" t="str">
        <f t="shared" si="75"/>
        <v/>
      </c>
      <c r="AG170" s="100" t="str">
        <f t="shared" si="86"/>
        <v/>
      </c>
      <c r="AH170" s="100"/>
      <c r="AI170" s="100"/>
      <c r="AJ170" s="100"/>
      <c r="AK170" s="100"/>
      <c r="AL170" s="100"/>
    </row>
    <row r="171" spans="1:38" x14ac:dyDescent="0.25">
      <c r="A171" s="100">
        <f t="shared" si="82"/>
        <v>33</v>
      </c>
      <c r="B171" s="100">
        <f t="shared" si="67"/>
        <v>61430</v>
      </c>
      <c r="C171" s="100" t="str">
        <f t="shared" si="68"/>
        <v>2017410</v>
      </c>
      <c r="D171" s="100">
        <v>2017</v>
      </c>
      <c r="E171" s="100">
        <v>4</v>
      </c>
      <c r="F171" s="100">
        <v>10</v>
      </c>
      <c r="G171" s="100">
        <v>17</v>
      </c>
      <c r="H171" s="100">
        <v>3</v>
      </c>
      <c r="I171" s="100">
        <v>50</v>
      </c>
      <c r="J171" s="100">
        <v>108</v>
      </c>
      <c r="K171" s="100" t="s">
        <v>47</v>
      </c>
      <c r="L171" s="100">
        <v>1</v>
      </c>
      <c r="M171" s="100" t="s">
        <v>21</v>
      </c>
      <c r="N171" s="100" t="s">
        <v>27</v>
      </c>
      <c r="O171" s="100">
        <v>0</v>
      </c>
      <c r="P171" s="100" t="str">
        <f t="shared" si="70"/>
        <v/>
      </c>
      <c r="Q171" s="100" t="str">
        <f t="shared" si="59"/>
        <v/>
      </c>
      <c r="R171" s="100" t="str">
        <f t="shared" si="83"/>
        <v/>
      </c>
      <c r="S171" s="100" t="str">
        <f t="shared" si="71"/>
        <v/>
      </c>
      <c r="T171" s="100" t="str">
        <f t="shared" si="76"/>
        <v/>
      </c>
      <c r="U171" s="100" t="str">
        <f t="shared" si="77"/>
        <v/>
      </c>
      <c r="V171" s="100" t="str">
        <f t="shared" si="78"/>
        <v/>
      </c>
      <c r="W171" s="100" t="str">
        <f t="shared" si="72"/>
        <v/>
      </c>
      <c r="X171" s="100" t="str">
        <f t="shared" si="84"/>
        <v/>
      </c>
      <c r="Y171" s="100" t="str">
        <f t="shared" si="79"/>
        <v/>
      </c>
      <c r="Z171" s="100" t="str">
        <f t="shared" si="73"/>
        <v/>
      </c>
      <c r="AA171" s="100" t="str">
        <f t="shared" si="80"/>
        <v/>
      </c>
      <c r="AB171" s="100" t="str">
        <f t="shared" si="81"/>
        <v/>
      </c>
      <c r="AC171" s="100" t="str">
        <f t="shared" si="69"/>
        <v/>
      </c>
      <c r="AD171" s="100" t="str">
        <f t="shared" si="85"/>
        <v/>
      </c>
      <c r="AE171" s="100" t="str">
        <f t="shared" si="74"/>
        <v/>
      </c>
      <c r="AF171" s="100" t="str">
        <f t="shared" si="75"/>
        <v/>
      </c>
      <c r="AG171" s="100" t="str">
        <f t="shared" si="86"/>
        <v/>
      </c>
      <c r="AH171" s="100"/>
      <c r="AI171" s="100"/>
      <c r="AJ171" s="100"/>
      <c r="AK171" s="100"/>
      <c r="AL171" s="100"/>
    </row>
    <row r="172" spans="1:38" x14ac:dyDescent="0.25">
      <c r="A172" s="100">
        <f t="shared" si="82"/>
        <v>33</v>
      </c>
      <c r="B172" s="100">
        <f t="shared" si="67"/>
        <v>61430</v>
      </c>
      <c r="C172" s="100" t="str">
        <f t="shared" si="68"/>
        <v>2017410</v>
      </c>
      <c r="D172" s="100">
        <v>2017</v>
      </c>
      <c r="E172" s="100">
        <v>4</v>
      </c>
      <c r="F172" s="100">
        <v>10</v>
      </c>
      <c r="G172" s="100">
        <v>17</v>
      </c>
      <c r="H172" s="100">
        <v>3</v>
      </c>
      <c r="I172" s="100">
        <v>50</v>
      </c>
      <c r="J172" s="100">
        <v>118</v>
      </c>
      <c r="K172" s="100" t="s">
        <v>47</v>
      </c>
      <c r="L172" s="100">
        <v>1</v>
      </c>
      <c r="M172" s="100" t="s">
        <v>21</v>
      </c>
      <c r="N172" s="100" t="s">
        <v>27</v>
      </c>
      <c r="O172" s="100">
        <v>0</v>
      </c>
      <c r="P172" s="100" t="str">
        <f t="shared" si="70"/>
        <v/>
      </c>
      <c r="Q172" s="100" t="str">
        <f t="shared" si="59"/>
        <v/>
      </c>
      <c r="R172" s="100" t="str">
        <f t="shared" si="83"/>
        <v/>
      </c>
      <c r="S172" s="100" t="str">
        <f t="shared" si="71"/>
        <v/>
      </c>
      <c r="T172" s="100" t="str">
        <f t="shared" si="76"/>
        <v/>
      </c>
      <c r="U172" s="100" t="str">
        <f t="shared" si="77"/>
        <v/>
      </c>
      <c r="V172" s="100" t="str">
        <f t="shared" si="78"/>
        <v/>
      </c>
      <c r="W172" s="100" t="str">
        <f t="shared" si="72"/>
        <v/>
      </c>
      <c r="X172" s="100" t="str">
        <f t="shared" si="84"/>
        <v/>
      </c>
      <c r="Y172" s="100" t="str">
        <f t="shared" si="79"/>
        <v/>
      </c>
      <c r="Z172" s="100" t="str">
        <f t="shared" si="73"/>
        <v/>
      </c>
      <c r="AA172" s="100" t="str">
        <f t="shared" si="80"/>
        <v/>
      </c>
      <c r="AB172" s="100" t="str">
        <f t="shared" si="81"/>
        <v/>
      </c>
      <c r="AC172" s="100" t="str">
        <f t="shared" si="69"/>
        <v/>
      </c>
      <c r="AD172" s="100" t="str">
        <f t="shared" si="85"/>
        <v/>
      </c>
      <c r="AE172" s="100" t="str">
        <f t="shared" si="74"/>
        <v/>
      </c>
      <c r="AF172" s="100" t="str">
        <f t="shared" si="75"/>
        <v/>
      </c>
      <c r="AG172" s="100" t="str">
        <f t="shared" si="86"/>
        <v/>
      </c>
      <c r="AH172" s="100"/>
      <c r="AI172" s="100"/>
      <c r="AJ172" s="100"/>
      <c r="AK172" s="100"/>
      <c r="AL172" s="100"/>
    </row>
    <row r="173" spans="1:38" x14ac:dyDescent="0.25">
      <c r="A173" s="100">
        <f t="shared" si="82"/>
        <v>33</v>
      </c>
      <c r="B173" s="100">
        <f t="shared" si="67"/>
        <v>61430</v>
      </c>
      <c r="C173" s="100" t="str">
        <f t="shared" si="68"/>
        <v>2017410</v>
      </c>
      <c r="D173" s="100">
        <v>2017</v>
      </c>
      <c r="E173" s="100">
        <v>4</v>
      </c>
      <c r="F173" s="100">
        <v>10</v>
      </c>
      <c r="G173" s="100">
        <v>17</v>
      </c>
      <c r="H173" s="100">
        <v>3</v>
      </c>
      <c r="I173" s="100">
        <v>50</v>
      </c>
      <c r="J173" s="100">
        <v>125</v>
      </c>
      <c r="K173" s="100" t="s">
        <v>47</v>
      </c>
      <c r="L173" s="100">
        <v>1</v>
      </c>
      <c r="M173" s="100" t="s">
        <v>21</v>
      </c>
      <c r="N173" s="100" t="s">
        <v>27</v>
      </c>
      <c r="O173" s="100">
        <v>0</v>
      </c>
      <c r="P173" s="100" t="str">
        <f t="shared" si="70"/>
        <v/>
      </c>
      <c r="Q173" s="100" t="str">
        <f t="shared" si="59"/>
        <v/>
      </c>
      <c r="R173" s="100" t="str">
        <f t="shared" si="83"/>
        <v/>
      </c>
      <c r="S173" s="100" t="str">
        <f t="shared" si="71"/>
        <v/>
      </c>
      <c r="T173" s="100" t="str">
        <f t="shared" si="76"/>
        <v/>
      </c>
      <c r="U173" s="100" t="str">
        <f t="shared" si="77"/>
        <v/>
      </c>
      <c r="V173" s="100" t="str">
        <f t="shared" si="78"/>
        <v/>
      </c>
      <c r="W173" s="100" t="str">
        <f t="shared" si="72"/>
        <v/>
      </c>
      <c r="X173" s="100" t="str">
        <f t="shared" si="84"/>
        <v/>
      </c>
      <c r="Y173" s="100" t="str">
        <f t="shared" si="79"/>
        <v/>
      </c>
      <c r="Z173" s="100" t="str">
        <f t="shared" si="73"/>
        <v/>
      </c>
      <c r="AA173" s="100" t="str">
        <f t="shared" si="80"/>
        <v/>
      </c>
      <c r="AB173" s="100" t="str">
        <f t="shared" si="81"/>
        <v/>
      </c>
      <c r="AC173" s="100" t="str">
        <f t="shared" si="69"/>
        <v/>
      </c>
      <c r="AD173" s="100" t="str">
        <f t="shared" si="85"/>
        <v/>
      </c>
      <c r="AE173" s="100" t="str">
        <f t="shared" si="74"/>
        <v/>
      </c>
      <c r="AF173" s="100" t="str">
        <f t="shared" si="75"/>
        <v/>
      </c>
      <c r="AG173" s="100" t="str">
        <f t="shared" si="86"/>
        <v/>
      </c>
      <c r="AH173" s="100"/>
      <c r="AI173" s="100"/>
      <c r="AJ173" s="100"/>
      <c r="AK173" s="100"/>
      <c r="AL173" s="100"/>
    </row>
    <row r="174" spans="1:38" x14ac:dyDescent="0.25">
      <c r="A174" s="100">
        <f t="shared" si="82"/>
        <v>33</v>
      </c>
      <c r="B174" s="100">
        <f t="shared" si="67"/>
        <v>61430</v>
      </c>
      <c r="C174" s="100" t="str">
        <f t="shared" si="68"/>
        <v>2017410</v>
      </c>
      <c r="D174" s="100">
        <v>2017</v>
      </c>
      <c r="E174" s="100">
        <v>4</v>
      </c>
      <c r="F174" s="100">
        <v>10</v>
      </c>
      <c r="G174" s="100">
        <v>17</v>
      </c>
      <c r="H174" s="100">
        <v>3</v>
      </c>
      <c r="I174" s="100">
        <v>50</v>
      </c>
      <c r="J174" s="100">
        <v>134</v>
      </c>
      <c r="K174" s="100" t="s">
        <v>47</v>
      </c>
      <c r="L174" s="100">
        <v>1</v>
      </c>
      <c r="M174" s="100" t="s">
        <v>21</v>
      </c>
      <c r="N174" s="100" t="s">
        <v>27</v>
      </c>
      <c r="O174" s="100">
        <v>0</v>
      </c>
      <c r="P174" s="100" t="str">
        <f t="shared" si="70"/>
        <v/>
      </c>
      <c r="Q174" s="100" t="str">
        <f t="shared" si="59"/>
        <v/>
      </c>
      <c r="R174" s="100" t="str">
        <f t="shared" si="83"/>
        <v/>
      </c>
      <c r="S174" s="100" t="str">
        <f t="shared" si="71"/>
        <v/>
      </c>
      <c r="T174" s="100" t="str">
        <f t="shared" si="76"/>
        <v/>
      </c>
      <c r="U174" s="100" t="str">
        <f t="shared" si="77"/>
        <v/>
      </c>
      <c r="V174" s="100" t="str">
        <f t="shared" si="78"/>
        <v/>
      </c>
      <c r="W174" s="100" t="str">
        <f t="shared" si="72"/>
        <v/>
      </c>
      <c r="X174" s="100" t="str">
        <f t="shared" si="84"/>
        <v/>
      </c>
      <c r="Y174" s="100" t="str">
        <f t="shared" si="79"/>
        <v/>
      </c>
      <c r="Z174" s="100" t="str">
        <f t="shared" si="73"/>
        <v/>
      </c>
      <c r="AA174" s="100" t="str">
        <f t="shared" si="80"/>
        <v/>
      </c>
      <c r="AB174" s="100" t="str">
        <f t="shared" si="81"/>
        <v/>
      </c>
      <c r="AC174" s="100" t="str">
        <f t="shared" si="69"/>
        <v/>
      </c>
      <c r="AD174" s="100" t="str">
        <f t="shared" si="85"/>
        <v/>
      </c>
      <c r="AE174" s="100" t="str">
        <f t="shared" si="74"/>
        <v/>
      </c>
      <c r="AF174" s="100" t="str">
        <f t="shared" si="75"/>
        <v/>
      </c>
      <c r="AG174" s="100" t="str">
        <f t="shared" si="86"/>
        <v/>
      </c>
      <c r="AH174" s="100"/>
      <c r="AI174" s="100"/>
      <c r="AJ174" s="100"/>
      <c r="AK174" s="100"/>
      <c r="AL174" s="100"/>
    </row>
    <row r="175" spans="1:38" x14ac:dyDescent="0.25">
      <c r="A175" s="100">
        <f t="shared" si="82"/>
        <v>33</v>
      </c>
      <c r="B175" s="100">
        <f t="shared" si="67"/>
        <v>61430</v>
      </c>
      <c r="C175" s="100" t="str">
        <f t="shared" si="68"/>
        <v>2017410</v>
      </c>
      <c r="D175" s="100">
        <v>2017</v>
      </c>
      <c r="E175" s="100">
        <v>4</v>
      </c>
      <c r="F175" s="100">
        <v>10</v>
      </c>
      <c r="G175" s="100">
        <v>17</v>
      </c>
      <c r="H175" s="100">
        <v>3</v>
      </c>
      <c r="I175" s="100">
        <v>50</v>
      </c>
      <c r="J175" s="100">
        <v>151</v>
      </c>
      <c r="K175" s="100" t="s">
        <v>47</v>
      </c>
      <c r="L175" s="100">
        <v>1</v>
      </c>
      <c r="M175" s="100" t="s">
        <v>21</v>
      </c>
      <c r="N175" s="100" t="s">
        <v>27</v>
      </c>
      <c r="O175" s="100">
        <v>0</v>
      </c>
      <c r="P175" s="100" t="str">
        <f t="shared" si="70"/>
        <v/>
      </c>
      <c r="Q175" s="100" t="str">
        <f t="shared" si="59"/>
        <v/>
      </c>
      <c r="R175" s="100" t="str">
        <f t="shared" si="83"/>
        <v/>
      </c>
      <c r="S175" s="100" t="str">
        <f t="shared" si="71"/>
        <v/>
      </c>
      <c r="T175" s="100" t="str">
        <f t="shared" si="76"/>
        <v/>
      </c>
      <c r="U175" s="100" t="str">
        <f t="shared" si="77"/>
        <v/>
      </c>
      <c r="V175" s="100" t="str">
        <f t="shared" si="78"/>
        <v/>
      </c>
      <c r="W175" s="100" t="str">
        <f t="shared" si="72"/>
        <v/>
      </c>
      <c r="X175" s="100" t="str">
        <f t="shared" si="84"/>
        <v/>
      </c>
      <c r="Y175" s="100" t="str">
        <f t="shared" si="79"/>
        <v/>
      </c>
      <c r="Z175" s="100" t="str">
        <f t="shared" si="73"/>
        <v/>
      </c>
      <c r="AA175" s="100" t="str">
        <f t="shared" si="80"/>
        <v/>
      </c>
      <c r="AB175" s="100" t="str">
        <f t="shared" si="81"/>
        <v/>
      </c>
      <c r="AC175" s="100" t="str">
        <f t="shared" si="69"/>
        <v/>
      </c>
      <c r="AD175" s="100" t="str">
        <f t="shared" si="85"/>
        <v/>
      </c>
      <c r="AE175" s="100" t="str">
        <f t="shared" si="74"/>
        <v/>
      </c>
      <c r="AF175" s="100" t="str">
        <f t="shared" si="75"/>
        <v/>
      </c>
      <c r="AG175" s="100" t="str">
        <f t="shared" si="86"/>
        <v/>
      </c>
      <c r="AH175" s="100"/>
      <c r="AI175" s="100"/>
      <c r="AJ175" s="100"/>
      <c r="AK175" s="100"/>
      <c r="AL175" s="100"/>
    </row>
    <row r="176" spans="1:38" x14ac:dyDescent="0.25">
      <c r="A176" s="100">
        <f t="shared" si="82"/>
        <v>33</v>
      </c>
      <c r="B176" s="100">
        <f t="shared" si="67"/>
        <v>61430</v>
      </c>
      <c r="C176" s="100" t="str">
        <f t="shared" si="68"/>
        <v>2017410</v>
      </c>
      <c r="D176" s="100">
        <v>2017</v>
      </c>
      <c r="E176" s="100">
        <v>4</v>
      </c>
      <c r="F176" s="100">
        <v>10</v>
      </c>
      <c r="G176" s="100">
        <v>17</v>
      </c>
      <c r="H176" s="100">
        <v>3</v>
      </c>
      <c r="I176" s="100">
        <v>50</v>
      </c>
      <c r="J176" s="100">
        <v>250</v>
      </c>
      <c r="K176" s="100" t="s">
        <v>47</v>
      </c>
      <c r="L176" s="100">
        <v>1</v>
      </c>
      <c r="M176" s="100" t="s">
        <v>21</v>
      </c>
      <c r="N176" s="100" t="s">
        <v>27</v>
      </c>
      <c r="O176" s="100">
        <v>0</v>
      </c>
      <c r="P176" s="100" t="str">
        <f t="shared" si="70"/>
        <v/>
      </c>
      <c r="Q176" s="100" t="str">
        <f t="shared" si="59"/>
        <v/>
      </c>
      <c r="R176" s="100" t="str">
        <f t="shared" si="83"/>
        <v/>
      </c>
      <c r="S176" s="100" t="str">
        <f t="shared" si="71"/>
        <v/>
      </c>
      <c r="T176" s="100" t="str">
        <f t="shared" si="76"/>
        <v/>
      </c>
      <c r="U176" s="100" t="str">
        <f t="shared" si="77"/>
        <v/>
      </c>
      <c r="V176" s="100" t="str">
        <f t="shared" si="78"/>
        <v/>
      </c>
      <c r="W176" s="100" t="str">
        <f t="shared" si="72"/>
        <v/>
      </c>
      <c r="X176" s="100" t="str">
        <f t="shared" si="84"/>
        <v/>
      </c>
      <c r="Y176" s="100" t="str">
        <f t="shared" si="79"/>
        <v/>
      </c>
      <c r="Z176" s="100" t="str">
        <f t="shared" si="73"/>
        <v/>
      </c>
      <c r="AA176" s="100" t="str">
        <f t="shared" si="80"/>
        <v/>
      </c>
      <c r="AB176" s="100" t="str">
        <f t="shared" si="81"/>
        <v/>
      </c>
      <c r="AC176" s="100" t="str">
        <f t="shared" si="69"/>
        <v/>
      </c>
      <c r="AD176" s="100" t="str">
        <f t="shared" si="85"/>
        <v/>
      </c>
      <c r="AE176" s="100" t="str">
        <f t="shared" si="74"/>
        <v/>
      </c>
      <c r="AF176" s="100" t="str">
        <f t="shared" si="75"/>
        <v/>
      </c>
      <c r="AG176" s="100" t="str">
        <f t="shared" si="86"/>
        <v/>
      </c>
      <c r="AH176" s="100"/>
      <c r="AI176" s="100"/>
      <c r="AJ176" s="100"/>
      <c r="AK176" s="100"/>
      <c r="AL176" s="100"/>
    </row>
    <row r="177" spans="1:38" x14ac:dyDescent="0.25">
      <c r="A177" s="100">
        <f t="shared" si="82"/>
        <v>33</v>
      </c>
      <c r="B177" s="100">
        <f t="shared" si="67"/>
        <v>61430</v>
      </c>
      <c r="C177" s="100" t="str">
        <f t="shared" si="68"/>
        <v>2017410</v>
      </c>
      <c r="D177" s="100">
        <v>2017</v>
      </c>
      <c r="E177" s="100">
        <v>4</v>
      </c>
      <c r="F177" s="100">
        <v>10</v>
      </c>
      <c r="G177" s="100">
        <v>17</v>
      </c>
      <c r="H177" s="100">
        <v>3</v>
      </c>
      <c r="I177" s="100">
        <v>50</v>
      </c>
      <c r="J177" s="100">
        <v>275</v>
      </c>
      <c r="K177" s="100" t="s">
        <v>47</v>
      </c>
      <c r="L177" s="100">
        <v>1</v>
      </c>
      <c r="M177" s="100" t="s">
        <v>21</v>
      </c>
      <c r="N177" s="100" t="s">
        <v>27</v>
      </c>
      <c r="O177" s="100">
        <v>0</v>
      </c>
      <c r="P177" s="100" t="str">
        <f t="shared" si="70"/>
        <v/>
      </c>
      <c r="Q177" s="100" t="str">
        <f t="shared" si="59"/>
        <v/>
      </c>
      <c r="R177" s="100" t="str">
        <f t="shared" si="83"/>
        <v/>
      </c>
      <c r="S177" s="100" t="str">
        <f t="shared" si="71"/>
        <v/>
      </c>
      <c r="T177" s="100" t="str">
        <f t="shared" si="76"/>
        <v/>
      </c>
      <c r="U177" s="100" t="str">
        <f t="shared" si="77"/>
        <v/>
      </c>
      <c r="V177" s="100" t="str">
        <f t="shared" si="78"/>
        <v/>
      </c>
      <c r="W177" s="100" t="str">
        <f t="shared" si="72"/>
        <v/>
      </c>
      <c r="X177" s="100" t="str">
        <f t="shared" si="84"/>
        <v/>
      </c>
      <c r="Y177" s="100" t="str">
        <f t="shared" si="79"/>
        <v/>
      </c>
      <c r="Z177" s="100" t="str">
        <f t="shared" si="73"/>
        <v/>
      </c>
      <c r="AA177" s="100" t="str">
        <f t="shared" si="80"/>
        <v/>
      </c>
      <c r="AB177" s="100" t="str">
        <f t="shared" si="81"/>
        <v/>
      </c>
      <c r="AC177" s="100" t="str">
        <f t="shared" si="69"/>
        <v/>
      </c>
      <c r="AD177" s="100" t="str">
        <f t="shared" si="85"/>
        <v/>
      </c>
      <c r="AE177" s="100" t="str">
        <f t="shared" si="74"/>
        <v/>
      </c>
      <c r="AF177" s="100" t="str">
        <f t="shared" si="75"/>
        <v/>
      </c>
      <c r="AG177" s="100" t="str">
        <f t="shared" si="86"/>
        <v/>
      </c>
      <c r="AH177" s="100"/>
      <c r="AI177" s="100"/>
      <c r="AJ177" s="100"/>
      <c r="AK177" s="100"/>
      <c r="AL177" s="100"/>
    </row>
    <row r="178" spans="1:38" x14ac:dyDescent="0.25">
      <c r="A178" s="100">
        <f t="shared" si="82"/>
        <v>33</v>
      </c>
      <c r="B178" s="100">
        <f t="shared" si="67"/>
        <v>61430</v>
      </c>
      <c r="C178" s="100" t="str">
        <f t="shared" si="68"/>
        <v>2017410</v>
      </c>
      <c r="D178" s="100">
        <v>2017</v>
      </c>
      <c r="E178" s="100">
        <v>4</v>
      </c>
      <c r="F178" s="100">
        <v>10</v>
      </c>
      <c r="G178" s="100">
        <v>17</v>
      </c>
      <c r="H178" s="100">
        <v>3</v>
      </c>
      <c r="I178" s="100">
        <v>50</v>
      </c>
      <c r="J178" s="100">
        <v>295</v>
      </c>
      <c r="K178" s="100" t="s">
        <v>47</v>
      </c>
      <c r="L178" s="100">
        <v>1</v>
      </c>
      <c r="M178" s="100" t="s">
        <v>21</v>
      </c>
      <c r="N178" s="100" t="s">
        <v>27</v>
      </c>
      <c r="O178" s="100">
        <v>0</v>
      </c>
      <c r="P178" s="100" t="str">
        <f t="shared" si="70"/>
        <v/>
      </c>
      <c r="Q178" s="100" t="str">
        <f t="shared" si="59"/>
        <v/>
      </c>
      <c r="R178" s="100" t="str">
        <f t="shared" si="83"/>
        <v/>
      </c>
      <c r="S178" s="100" t="str">
        <f t="shared" si="71"/>
        <v/>
      </c>
      <c r="T178" s="100" t="str">
        <f t="shared" si="76"/>
        <v/>
      </c>
      <c r="U178" s="100" t="str">
        <f t="shared" si="77"/>
        <v/>
      </c>
      <c r="V178" s="100" t="str">
        <f t="shared" si="78"/>
        <v/>
      </c>
      <c r="W178" s="100" t="str">
        <f t="shared" si="72"/>
        <v/>
      </c>
      <c r="X178" s="100" t="str">
        <f t="shared" si="84"/>
        <v/>
      </c>
      <c r="Y178" s="100" t="str">
        <f t="shared" si="79"/>
        <v/>
      </c>
      <c r="Z178" s="100" t="str">
        <f t="shared" si="73"/>
        <v/>
      </c>
      <c r="AA178" s="100" t="str">
        <f t="shared" si="80"/>
        <v/>
      </c>
      <c r="AB178" s="100" t="str">
        <f t="shared" si="81"/>
        <v/>
      </c>
      <c r="AC178" s="100" t="str">
        <f t="shared" si="69"/>
        <v/>
      </c>
      <c r="AD178" s="100" t="str">
        <f t="shared" si="85"/>
        <v/>
      </c>
      <c r="AE178" s="100" t="str">
        <f t="shared" si="74"/>
        <v/>
      </c>
      <c r="AF178" s="100" t="str">
        <f t="shared" si="75"/>
        <v/>
      </c>
      <c r="AG178" s="100" t="str">
        <f t="shared" si="86"/>
        <v/>
      </c>
      <c r="AH178" s="100"/>
      <c r="AI178" s="100"/>
      <c r="AJ178" s="100"/>
      <c r="AK178" s="100"/>
      <c r="AL178" s="100"/>
    </row>
    <row r="179" spans="1:38" x14ac:dyDescent="0.25">
      <c r="A179" s="100">
        <f t="shared" si="82"/>
        <v>33</v>
      </c>
      <c r="B179" s="100">
        <f t="shared" si="67"/>
        <v>61430</v>
      </c>
      <c r="C179" s="100" t="str">
        <f t="shared" si="68"/>
        <v>2017410</v>
      </c>
      <c r="D179" s="100">
        <v>2017</v>
      </c>
      <c r="E179" s="100">
        <v>4</v>
      </c>
      <c r="F179" s="100">
        <v>10</v>
      </c>
      <c r="G179" s="100">
        <v>17</v>
      </c>
      <c r="H179" s="100">
        <v>3</v>
      </c>
      <c r="I179" s="100">
        <v>50</v>
      </c>
      <c r="J179" s="100">
        <v>328</v>
      </c>
      <c r="K179" s="100" t="s">
        <v>47</v>
      </c>
      <c r="L179" s="100">
        <v>1</v>
      </c>
      <c r="M179" s="100" t="s">
        <v>21</v>
      </c>
      <c r="N179" s="100" t="s">
        <v>27</v>
      </c>
      <c r="O179" s="100">
        <v>0</v>
      </c>
      <c r="P179" s="100" t="str">
        <f t="shared" si="70"/>
        <v/>
      </c>
      <c r="Q179" s="100" t="str">
        <f t="shared" si="59"/>
        <v/>
      </c>
      <c r="R179" s="100" t="str">
        <f t="shared" si="83"/>
        <v/>
      </c>
      <c r="S179" s="100" t="str">
        <f t="shared" si="71"/>
        <v/>
      </c>
      <c r="T179" s="100" t="str">
        <f t="shared" si="76"/>
        <v/>
      </c>
      <c r="U179" s="100" t="str">
        <f t="shared" si="77"/>
        <v/>
      </c>
      <c r="V179" s="100" t="str">
        <f t="shared" si="78"/>
        <v/>
      </c>
      <c r="W179" s="100" t="str">
        <f t="shared" si="72"/>
        <v/>
      </c>
      <c r="X179" s="100" t="str">
        <f t="shared" si="84"/>
        <v/>
      </c>
      <c r="Y179" s="100" t="str">
        <f t="shared" si="79"/>
        <v/>
      </c>
      <c r="Z179" s="100" t="str">
        <f t="shared" si="73"/>
        <v/>
      </c>
      <c r="AA179" s="100" t="str">
        <f t="shared" si="80"/>
        <v/>
      </c>
      <c r="AB179" s="100" t="str">
        <f t="shared" si="81"/>
        <v/>
      </c>
      <c r="AC179" s="100" t="str">
        <f t="shared" si="69"/>
        <v/>
      </c>
      <c r="AD179" s="100" t="str">
        <f t="shared" si="85"/>
        <v/>
      </c>
      <c r="AE179" s="100" t="str">
        <f t="shared" si="74"/>
        <v/>
      </c>
      <c r="AF179" s="100" t="str">
        <f t="shared" si="75"/>
        <v/>
      </c>
      <c r="AG179" s="100" t="str">
        <f t="shared" si="86"/>
        <v/>
      </c>
      <c r="AH179" s="100"/>
      <c r="AI179" s="100"/>
      <c r="AJ179" s="100"/>
      <c r="AK179" s="100"/>
      <c r="AL179" s="100"/>
    </row>
    <row r="180" spans="1:38" x14ac:dyDescent="0.25">
      <c r="A180" s="100">
        <f t="shared" si="82"/>
        <v>33</v>
      </c>
      <c r="B180" s="100">
        <f t="shared" si="67"/>
        <v>61430</v>
      </c>
      <c r="C180" s="100" t="str">
        <f t="shared" si="68"/>
        <v>2017410</v>
      </c>
      <c r="D180" s="100">
        <v>2017</v>
      </c>
      <c r="E180" s="100">
        <v>4</v>
      </c>
      <c r="F180" s="100">
        <v>10</v>
      </c>
      <c r="G180" s="100">
        <v>17</v>
      </c>
      <c r="H180" s="100">
        <v>3</v>
      </c>
      <c r="I180" s="100">
        <v>50</v>
      </c>
      <c r="J180" s="100">
        <v>353</v>
      </c>
      <c r="K180" s="100" t="s">
        <v>47</v>
      </c>
      <c r="L180" s="100">
        <v>1</v>
      </c>
      <c r="M180" s="100" t="s">
        <v>21</v>
      </c>
      <c r="N180" s="100" t="s">
        <v>27</v>
      </c>
      <c r="O180" s="100">
        <v>0</v>
      </c>
      <c r="P180" s="100" t="str">
        <f t="shared" si="70"/>
        <v/>
      </c>
      <c r="Q180" s="100" t="str">
        <f t="shared" si="59"/>
        <v/>
      </c>
      <c r="R180" s="100" t="str">
        <f t="shared" si="83"/>
        <v/>
      </c>
      <c r="S180" s="100" t="str">
        <f t="shared" si="71"/>
        <v/>
      </c>
      <c r="T180" s="100" t="str">
        <f t="shared" si="76"/>
        <v/>
      </c>
      <c r="U180" s="100" t="str">
        <f t="shared" si="77"/>
        <v/>
      </c>
      <c r="V180" s="100" t="str">
        <f t="shared" si="78"/>
        <v/>
      </c>
      <c r="W180" s="100" t="str">
        <f t="shared" si="72"/>
        <v/>
      </c>
      <c r="X180" s="100" t="str">
        <f t="shared" si="84"/>
        <v/>
      </c>
      <c r="Y180" s="100" t="str">
        <f t="shared" si="79"/>
        <v/>
      </c>
      <c r="Z180" s="100" t="str">
        <f t="shared" si="73"/>
        <v/>
      </c>
      <c r="AA180" s="100" t="str">
        <f t="shared" si="80"/>
        <v/>
      </c>
      <c r="AB180" s="100" t="str">
        <f t="shared" si="81"/>
        <v/>
      </c>
      <c r="AC180" s="100" t="str">
        <f t="shared" si="69"/>
        <v/>
      </c>
      <c r="AD180" s="100" t="str">
        <f t="shared" si="85"/>
        <v/>
      </c>
      <c r="AE180" s="100" t="str">
        <f t="shared" si="74"/>
        <v/>
      </c>
      <c r="AF180" s="100" t="str">
        <f t="shared" si="75"/>
        <v/>
      </c>
      <c r="AG180" s="100" t="str">
        <f t="shared" si="86"/>
        <v/>
      </c>
      <c r="AH180" s="100"/>
      <c r="AI180" s="100"/>
      <c r="AJ180" s="100"/>
      <c r="AK180" s="100"/>
      <c r="AL180" s="100"/>
    </row>
    <row r="181" spans="1:38" x14ac:dyDescent="0.25">
      <c r="A181" s="100">
        <f t="shared" si="82"/>
        <v>33</v>
      </c>
      <c r="B181" s="100">
        <f t="shared" si="67"/>
        <v>61430</v>
      </c>
      <c r="C181" s="100" t="str">
        <f t="shared" si="68"/>
        <v>2017410</v>
      </c>
      <c r="D181" s="100">
        <v>2017</v>
      </c>
      <c r="E181" s="100">
        <v>4</v>
      </c>
      <c r="F181" s="100">
        <v>10</v>
      </c>
      <c r="G181" s="100">
        <v>17</v>
      </c>
      <c r="H181" s="100">
        <v>3</v>
      </c>
      <c r="I181" s="100">
        <v>50</v>
      </c>
      <c r="J181" s="100">
        <v>382</v>
      </c>
      <c r="K181" s="100" t="s">
        <v>47</v>
      </c>
      <c r="L181" s="100">
        <v>1</v>
      </c>
      <c r="M181" s="100" t="s">
        <v>21</v>
      </c>
      <c r="N181" s="100" t="s">
        <v>27</v>
      </c>
      <c r="O181" s="100">
        <v>0</v>
      </c>
      <c r="P181" s="100" t="str">
        <f t="shared" si="70"/>
        <v/>
      </c>
      <c r="Q181" s="100" t="str">
        <f t="shared" si="59"/>
        <v/>
      </c>
      <c r="R181" s="100" t="str">
        <f t="shared" si="83"/>
        <v/>
      </c>
      <c r="S181" s="100" t="str">
        <f t="shared" si="71"/>
        <v/>
      </c>
      <c r="T181" s="100" t="str">
        <f t="shared" si="76"/>
        <v/>
      </c>
      <c r="U181" s="100" t="str">
        <f t="shared" si="77"/>
        <v/>
      </c>
      <c r="V181" s="100" t="str">
        <f t="shared" si="78"/>
        <v/>
      </c>
      <c r="W181" s="100" t="str">
        <f t="shared" si="72"/>
        <v/>
      </c>
      <c r="X181" s="100" t="str">
        <f t="shared" si="84"/>
        <v/>
      </c>
      <c r="Y181" s="100" t="str">
        <f t="shared" si="79"/>
        <v/>
      </c>
      <c r="Z181" s="100" t="str">
        <f t="shared" si="73"/>
        <v/>
      </c>
      <c r="AA181" s="100" t="str">
        <f t="shared" si="80"/>
        <v/>
      </c>
      <c r="AB181" s="100" t="str">
        <f t="shared" si="81"/>
        <v/>
      </c>
      <c r="AC181" s="100" t="str">
        <f t="shared" si="69"/>
        <v/>
      </c>
      <c r="AD181" s="100" t="str">
        <f t="shared" si="85"/>
        <v/>
      </c>
      <c r="AE181" s="100" t="str">
        <f t="shared" si="74"/>
        <v/>
      </c>
      <c r="AF181" s="100" t="str">
        <f t="shared" si="75"/>
        <v/>
      </c>
      <c r="AG181" s="100" t="str">
        <f t="shared" si="86"/>
        <v/>
      </c>
      <c r="AH181" s="100"/>
      <c r="AI181" s="100"/>
      <c r="AJ181" s="100"/>
      <c r="AK181" s="100"/>
      <c r="AL181" s="100"/>
    </row>
    <row r="182" spans="1:38" x14ac:dyDescent="0.25">
      <c r="A182" s="100">
        <f t="shared" si="82"/>
        <v>33</v>
      </c>
      <c r="B182" s="100">
        <f t="shared" si="67"/>
        <v>61430</v>
      </c>
      <c r="C182" s="100" t="str">
        <f t="shared" si="68"/>
        <v>2017410</v>
      </c>
      <c r="D182" s="100">
        <v>2017</v>
      </c>
      <c r="E182" s="100">
        <v>4</v>
      </c>
      <c r="F182" s="100">
        <v>10</v>
      </c>
      <c r="G182" s="100">
        <v>17</v>
      </c>
      <c r="H182" s="100">
        <v>3</v>
      </c>
      <c r="I182" s="100">
        <v>50</v>
      </c>
      <c r="J182" s="100">
        <v>858</v>
      </c>
      <c r="K182" s="100" t="s">
        <v>47</v>
      </c>
      <c r="L182" s="100">
        <v>1</v>
      </c>
      <c r="M182" s="100" t="s">
        <v>21</v>
      </c>
      <c r="N182" s="100" t="s">
        <v>27</v>
      </c>
      <c r="O182" s="100">
        <v>0</v>
      </c>
      <c r="P182" s="100" t="str">
        <f t="shared" si="70"/>
        <v/>
      </c>
      <c r="Q182" s="100">
        <f t="shared" si="59"/>
        <v>61430.858</v>
      </c>
      <c r="R182" s="100" t="str">
        <f t="shared" si="83"/>
        <v/>
      </c>
      <c r="S182" s="100" t="str">
        <f t="shared" si="71"/>
        <v/>
      </c>
      <c r="T182" s="100" t="str">
        <f t="shared" si="76"/>
        <v/>
      </c>
      <c r="U182" s="100" t="str">
        <f t="shared" si="77"/>
        <v/>
      </c>
      <c r="V182" s="100" t="str">
        <f t="shared" si="78"/>
        <v/>
      </c>
      <c r="W182" s="100" t="str">
        <f t="shared" si="72"/>
        <v/>
      </c>
      <c r="X182" s="100" t="str">
        <f t="shared" si="84"/>
        <v/>
      </c>
      <c r="Y182" s="100" t="str">
        <f t="shared" si="79"/>
        <v/>
      </c>
      <c r="Z182" s="100" t="str">
        <f t="shared" si="73"/>
        <v/>
      </c>
      <c r="AA182" s="100" t="str">
        <f t="shared" si="80"/>
        <v/>
      </c>
      <c r="AB182" s="100" t="str">
        <f t="shared" si="81"/>
        <v/>
      </c>
      <c r="AC182" s="100" t="str">
        <f t="shared" si="69"/>
        <v/>
      </c>
      <c r="AD182" s="100" t="str">
        <f t="shared" si="85"/>
        <v/>
      </c>
      <c r="AE182" s="100" t="str">
        <f t="shared" si="74"/>
        <v/>
      </c>
      <c r="AF182" s="100" t="str">
        <f t="shared" si="75"/>
        <v/>
      </c>
      <c r="AG182" s="100" t="str">
        <f t="shared" si="86"/>
        <v/>
      </c>
      <c r="AH182" s="100"/>
      <c r="AI182" s="100"/>
      <c r="AJ182" s="100"/>
      <c r="AK182" s="100"/>
      <c r="AL182" s="100"/>
    </row>
    <row r="183" spans="1:38" x14ac:dyDescent="0.25">
      <c r="A183" s="102">
        <f t="shared" si="82"/>
        <v>34</v>
      </c>
      <c r="B183" s="102">
        <f t="shared" si="67"/>
        <v>61817</v>
      </c>
      <c r="C183" s="102" t="str">
        <f t="shared" si="68"/>
        <v>2017410</v>
      </c>
      <c r="D183" s="102">
        <v>2017</v>
      </c>
      <c r="E183" s="102">
        <v>4</v>
      </c>
      <c r="F183" s="102">
        <v>10</v>
      </c>
      <c r="G183" s="102">
        <v>17</v>
      </c>
      <c r="H183" s="102">
        <v>10</v>
      </c>
      <c r="I183" s="102">
        <v>17</v>
      </c>
      <c r="J183" s="102">
        <v>892</v>
      </c>
      <c r="K183" s="102" t="s">
        <v>106</v>
      </c>
      <c r="L183" s="102">
        <v>1</v>
      </c>
      <c r="M183" s="102" t="s">
        <v>89</v>
      </c>
      <c r="N183" s="102" t="s">
        <v>28</v>
      </c>
      <c r="O183" s="102">
        <v>0</v>
      </c>
      <c r="P183" s="102">
        <f t="shared" si="70"/>
        <v>61817.892</v>
      </c>
      <c r="Q183" s="102" t="str">
        <f t="shared" si="59"/>
        <v/>
      </c>
      <c r="R183" s="102">
        <f t="shared" si="83"/>
        <v>61818.402999999998</v>
      </c>
      <c r="S183" s="102">
        <f t="shared" si="71"/>
        <v>510.99999999860302</v>
      </c>
      <c r="T183" s="102" t="str">
        <f t="shared" si="76"/>
        <v/>
      </c>
      <c r="U183" s="102" t="str">
        <f t="shared" si="77"/>
        <v/>
      </c>
      <c r="V183" s="102" t="str">
        <f t="shared" si="78"/>
        <v/>
      </c>
      <c r="W183" s="102">
        <f t="shared" si="72"/>
        <v>61817</v>
      </c>
      <c r="X183" s="102">
        <f t="shared" si="84"/>
        <v>0</v>
      </c>
      <c r="Y183" s="102">
        <f t="shared" si="79"/>
        <v>3</v>
      </c>
      <c r="Z183" s="102">
        <f t="shared" si="73"/>
        <v>0</v>
      </c>
      <c r="AA183" s="102">
        <f t="shared" si="80"/>
        <v>0</v>
      </c>
      <c r="AB183" s="102">
        <f t="shared" si="81"/>
        <v>0</v>
      </c>
      <c r="AC183" s="102" t="str">
        <f t="shared" si="69"/>
        <v/>
      </c>
      <c r="AD183" s="102">
        <f t="shared" si="85"/>
        <v>3</v>
      </c>
      <c r="AE183" s="102" t="str">
        <f t="shared" si="74"/>
        <v/>
      </c>
      <c r="AF183" s="102" t="str">
        <f t="shared" si="75"/>
        <v/>
      </c>
      <c r="AG183" s="102">
        <f t="shared" si="86"/>
        <v>0</v>
      </c>
      <c r="AH183" s="102"/>
      <c r="AI183" s="102"/>
      <c r="AJ183" s="102"/>
      <c r="AK183" s="102"/>
      <c r="AL183" s="102"/>
    </row>
    <row r="184" spans="1:38" x14ac:dyDescent="0.25">
      <c r="A184" s="100">
        <f t="shared" si="82"/>
        <v>34</v>
      </c>
      <c r="B184" s="100">
        <f t="shared" si="67"/>
        <v>61817</v>
      </c>
      <c r="C184" s="100" t="str">
        <f t="shared" si="68"/>
        <v>2017410</v>
      </c>
      <c r="D184" s="100">
        <v>2017</v>
      </c>
      <c r="E184" s="100">
        <v>4</v>
      </c>
      <c r="F184" s="100">
        <v>10</v>
      </c>
      <c r="G184" s="100">
        <v>17</v>
      </c>
      <c r="H184" s="100">
        <v>10</v>
      </c>
      <c r="I184" s="100">
        <v>17</v>
      </c>
      <c r="J184" s="100">
        <v>933</v>
      </c>
      <c r="K184" s="100" t="s">
        <v>106</v>
      </c>
      <c r="L184" s="100">
        <v>1</v>
      </c>
      <c r="M184" s="100" t="s">
        <v>89</v>
      </c>
      <c r="N184" s="100" t="s">
        <v>28</v>
      </c>
      <c r="O184" s="100">
        <v>0</v>
      </c>
      <c r="P184" s="100" t="str">
        <f t="shared" si="70"/>
        <v/>
      </c>
      <c r="Q184" s="100" t="str">
        <f t="shared" si="59"/>
        <v/>
      </c>
      <c r="R184" s="100" t="str">
        <f t="shared" si="83"/>
        <v/>
      </c>
      <c r="S184" s="100" t="str">
        <f t="shared" si="71"/>
        <v/>
      </c>
      <c r="T184" s="100" t="str">
        <f t="shared" si="76"/>
        <v/>
      </c>
      <c r="U184" s="100" t="str">
        <f t="shared" si="77"/>
        <v/>
      </c>
      <c r="V184" s="100" t="str">
        <f t="shared" si="78"/>
        <v/>
      </c>
      <c r="W184" s="100" t="str">
        <f t="shared" si="72"/>
        <v/>
      </c>
      <c r="X184" s="100" t="str">
        <f t="shared" si="84"/>
        <v/>
      </c>
      <c r="Y184" s="100" t="str">
        <f t="shared" si="79"/>
        <v/>
      </c>
      <c r="Z184" s="100" t="str">
        <f t="shared" si="73"/>
        <v/>
      </c>
      <c r="AA184" s="100" t="str">
        <f t="shared" si="80"/>
        <v/>
      </c>
      <c r="AB184" s="100" t="str">
        <f t="shared" si="81"/>
        <v/>
      </c>
      <c r="AC184" s="100" t="str">
        <f t="shared" si="69"/>
        <v/>
      </c>
      <c r="AD184" s="100" t="str">
        <f t="shared" si="85"/>
        <v/>
      </c>
      <c r="AE184" s="100" t="str">
        <f t="shared" si="74"/>
        <v/>
      </c>
      <c r="AF184" s="100" t="str">
        <f t="shared" si="75"/>
        <v/>
      </c>
      <c r="AG184" s="100" t="str">
        <f t="shared" si="86"/>
        <v/>
      </c>
      <c r="AH184" s="100"/>
      <c r="AI184" s="100"/>
      <c r="AJ184" s="100"/>
      <c r="AK184" s="100"/>
      <c r="AL184" s="100"/>
    </row>
    <row r="185" spans="1:38" x14ac:dyDescent="0.25">
      <c r="A185" s="100">
        <f t="shared" si="82"/>
        <v>34</v>
      </c>
      <c r="B185" s="100">
        <f t="shared" si="67"/>
        <v>61818</v>
      </c>
      <c r="C185" s="100" t="str">
        <f t="shared" si="68"/>
        <v>2017410</v>
      </c>
      <c r="D185" s="100">
        <v>2017</v>
      </c>
      <c r="E185" s="100">
        <v>4</v>
      </c>
      <c r="F185" s="100">
        <v>10</v>
      </c>
      <c r="G185" s="100">
        <v>17</v>
      </c>
      <c r="H185" s="100">
        <v>10</v>
      </c>
      <c r="I185" s="100">
        <v>18</v>
      </c>
      <c r="J185" s="100">
        <v>9</v>
      </c>
      <c r="K185" s="100" t="s">
        <v>106</v>
      </c>
      <c r="L185" s="100">
        <v>1</v>
      </c>
      <c r="M185" s="100" t="s">
        <v>89</v>
      </c>
      <c r="N185" s="100" t="s">
        <v>28</v>
      </c>
      <c r="O185" s="100">
        <v>0</v>
      </c>
      <c r="P185" s="100" t="str">
        <f t="shared" si="70"/>
        <v/>
      </c>
      <c r="Q185" s="100" t="str">
        <f t="shared" si="59"/>
        <v/>
      </c>
      <c r="R185" s="100" t="str">
        <f t="shared" si="83"/>
        <v/>
      </c>
      <c r="S185" s="100" t="str">
        <f t="shared" si="71"/>
        <v/>
      </c>
      <c r="T185" s="100" t="str">
        <f t="shared" si="76"/>
        <v/>
      </c>
      <c r="U185" s="100" t="str">
        <f t="shared" si="77"/>
        <v/>
      </c>
      <c r="V185" s="100" t="str">
        <f t="shared" si="78"/>
        <v/>
      </c>
      <c r="W185" s="100" t="str">
        <f t="shared" si="72"/>
        <v/>
      </c>
      <c r="X185" s="100" t="str">
        <f t="shared" si="84"/>
        <v/>
      </c>
      <c r="Y185" s="100" t="str">
        <f t="shared" si="79"/>
        <v/>
      </c>
      <c r="Z185" s="100" t="str">
        <f t="shared" si="73"/>
        <v/>
      </c>
      <c r="AA185" s="100" t="str">
        <f t="shared" si="80"/>
        <v/>
      </c>
      <c r="AB185" s="100" t="str">
        <f t="shared" si="81"/>
        <v/>
      </c>
      <c r="AC185" s="100" t="str">
        <f t="shared" si="69"/>
        <v/>
      </c>
      <c r="AD185" s="100" t="str">
        <f t="shared" si="85"/>
        <v/>
      </c>
      <c r="AE185" s="100" t="str">
        <f t="shared" si="74"/>
        <v/>
      </c>
      <c r="AF185" s="100" t="str">
        <f t="shared" si="75"/>
        <v/>
      </c>
      <c r="AG185" s="100" t="str">
        <f t="shared" si="86"/>
        <v/>
      </c>
      <c r="AH185" s="100"/>
      <c r="AI185" s="100"/>
      <c r="AJ185" s="100"/>
      <c r="AK185" s="100"/>
      <c r="AL185" s="100"/>
    </row>
    <row r="186" spans="1:38" x14ac:dyDescent="0.25">
      <c r="A186" s="100">
        <f t="shared" si="82"/>
        <v>34</v>
      </c>
      <c r="B186" s="100">
        <f t="shared" si="67"/>
        <v>61818</v>
      </c>
      <c r="C186" s="100" t="str">
        <f t="shared" si="68"/>
        <v>2017410</v>
      </c>
      <c r="D186" s="100">
        <v>2017</v>
      </c>
      <c r="E186" s="100">
        <v>4</v>
      </c>
      <c r="F186" s="100">
        <v>10</v>
      </c>
      <c r="G186" s="100">
        <v>17</v>
      </c>
      <c r="H186" s="100">
        <v>10</v>
      </c>
      <c r="I186" s="100">
        <v>18</v>
      </c>
      <c r="J186" s="100">
        <v>80</v>
      </c>
      <c r="K186" s="100" t="s">
        <v>106</v>
      </c>
      <c r="L186" s="100">
        <v>1</v>
      </c>
      <c r="M186" s="100" t="s">
        <v>89</v>
      </c>
      <c r="N186" s="100" t="s">
        <v>28</v>
      </c>
      <c r="O186" s="100">
        <v>0</v>
      </c>
      <c r="P186" s="100" t="str">
        <f t="shared" si="70"/>
        <v/>
      </c>
      <c r="Q186" s="100" t="str">
        <f t="shared" si="59"/>
        <v/>
      </c>
      <c r="R186" s="100" t="str">
        <f t="shared" si="83"/>
        <v/>
      </c>
      <c r="S186" s="100" t="str">
        <f t="shared" si="71"/>
        <v/>
      </c>
      <c r="T186" s="100" t="str">
        <f t="shared" si="76"/>
        <v/>
      </c>
      <c r="U186" s="100" t="str">
        <f t="shared" si="77"/>
        <v/>
      </c>
      <c r="V186" s="100" t="str">
        <f t="shared" si="78"/>
        <v/>
      </c>
      <c r="W186" s="100" t="str">
        <f t="shared" si="72"/>
        <v/>
      </c>
      <c r="X186" s="100" t="str">
        <f t="shared" si="84"/>
        <v/>
      </c>
      <c r="Y186" s="100" t="str">
        <f t="shared" si="79"/>
        <v/>
      </c>
      <c r="Z186" s="100" t="str">
        <f t="shared" si="73"/>
        <v/>
      </c>
      <c r="AA186" s="100" t="str">
        <f t="shared" si="80"/>
        <v/>
      </c>
      <c r="AB186" s="100" t="str">
        <f t="shared" si="81"/>
        <v/>
      </c>
      <c r="AC186" s="100" t="str">
        <f t="shared" si="69"/>
        <v/>
      </c>
      <c r="AD186" s="100" t="str">
        <f t="shared" si="85"/>
        <v/>
      </c>
      <c r="AE186" s="100" t="str">
        <f t="shared" si="74"/>
        <v/>
      </c>
      <c r="AF186" s="100" t="str">
        <f t="shared" si="75"/>
        <v/>
      </c>
      <c r="AG186" s="100" t="str">
        <f t="shared" si="86"/>
        <v/>
      </c>
      <c r="AH186" s="100"/>
      <c r="AI186" s="100"/>
      <c r="AJ186" s="100"/>
      <c r="AK186" s="100"/>
      <c r="AL186" s="100"/>
    </row>
    <row r="187" spans="1:38" x14ac:dyDescent="0.25">
      <c r="A187" s="100">
        <f t="shared" si="82"/>
        <v>34</v>
      </c>
      <c r="B187" s="100">
        <f t="shared" si="67"/>
        <v>61818</v>
      </c>
      <c r="C187" s="100" t="str">
        <f t="shared" si="68"/>
        <v>2017410</v>
      </c>
      <c r="D187" s="100">
        <v>2017</v>
      </c>
      <c r="E187" s="100">
        <v>4</v>
      </c>
      <c r="F187" s="100">
        <v>10</v>
      </c>
      <c r="G187" s="100">
        <v>17</v>
      </c>
      <c r="H187" s="100">
        <v>10</v>
      </c>
      <c r="I187" s="100">
        <v>18</v>
      </c>
      <c r="J187" s="100">
        <v>111</v>
      </c>
      <c r="K187" s="100" t="s">
        <v>106</v>
      </c>
      <c r="L187" s="100">
        <v>1</v>
      </c>
      <c r="M187" s="100" t="s">
        <v>89</v>
      </c>
      <c r="N187" s="100" t="s">
        <v>28</v>
      </c>
      <c r="O187" s="100">
        <v>1</v>
      </c>
      <c r="P187" s="100" t="str">
        <f t="shared" si="70"/>
        <v/>
      </c>
      <c r="Q187" s="100" t="str">
        <f t="shared" si="59"/>
        <v/>
      </c>
      <c r="R187" s="100" t="str">
        <f t="shared" si="83"/>
        <v/>
      </c>
      <c r="S187" s="100" t="str">
        <f t="shared" si="71"/>
        <v/>
      </c>
      <c r="T187" s="100" t="str">
        <f t="shared" si="76"/>
        <v/>
      </c>
      <c r="U187" s="100" t="str">
        <f t="shared" si="77"/>
        <v/>
      </c>
      <c r="V187" s="100" t="str">
        <f t="shared" si="78"/>
        <v/>
      </c>
      <c r="W187" s="100" t="str">
        <f t="shared" si="72"/>
        <v/>
      </c>
      <c r="X187" s="100" t="str">
        <f t="shared" si="84"/>
        <v/>
      </c>
      <c r="Y187" s="100" t="str">
        <f t="shared" si="79"/>
        <v/>
      </c>
      <c r="Z187" s="100" t="str">
        <f t="shared" si="73"/>
        <v/>
      </c>
      <c r="AA187" s="100" t="str">
        <f t="shared" si="80"/>
        <v/>
      </c>
      <c r="AB187" s="100" t="str">
        <f t="shared" si="81"/>
        <v/>
      </c>
      <c r="AC187" s="100" t="str">
        <f t="shared" si="69"/>
        <v/>
      </c>
      <c r="AD187" s="100" t="str">
        <f t="shared" si="85"/>
        <v/>
      </c>
      <c r="AE187" s="100" t="str">
        <f t="shared" si="74"/>
        <v/>
      </c>
      <c r="AF187" s="100" t="str">
        <f t="shared" si="75"/>
        <v/>
      </c>
      <c r="AG187" s="100" t="str">
        <f t="shared" si="86"/>
        <v/>
      </c>
      <c r="AH187" s="100"/>
      <c r="AI187" s="100"/>
      <c r="AJ187" s="100"/>
      <c r="AK187" s="100"/>
      <c r="AL187" s="100"/>
    </row>
    <row r="188" spans="1:38" x14ac:dyDescent="0.25">
      <c r="A188" s="100">
        <f t="shared" si="82"/>
        <v>34</v>
      </c>
      <c r="B188" s="100">
        <f t="shared" si="67"/>
        <v>61818</v>
      </c>
      <c r="C188" s="100" t="str">
        <f t="shared" si="68"/>
        <v>2017410</v>
      </c>
      <c r="D188" s="100">
        <v>2017</v>
      </c>
      <c r="E188" s="100">
        <v>4</v>
      </c>
      <c r="F188" s="100">
        <v>10</v>
      </c>
      <c r="G188" s="100">
        <v>17</v>
      </c>
      <c r="H188" s="100">
        <v>10</v>
      </c>
      <c r="I188" s="100">
        <v>18</v>
      </c>
      <c r="J188" s="100">
        <v>120</v>
      </c>
      <c r="K188" s="100" t="s">
        <v>224</v>
      </c>
      <c r="L188" s="100">
        <v>1</v>
      </c>
      <c r="M188" s="100" t="s">
        <v>21</v>
      </c>
      <c r="N188" s="100" t="s">
        <v>27</v>
      </c>
      <c r="O188" s="100">
        <f>375-120</f>
        <v>255</v>
      </c>
      <c r="P188" s="100" t="str">
        <f t="shared" si="70"/>
        <v/>
      </c>
      <c r="Q188" s="100" t="str">
        <f t="shared" si="59"/>
        <v/>
      </c>
      <c r="R188" s="100" t="str">
        <f t="shared" si="83"/>
        <v/>
      </c>
      <c r="S188" s="100" t="str">
        <f t="shared" si="71"/>
        <v/>
      </c>
      <c r="T188" s="100" t="str">
        <f t="shared" si="76"/>
        <v/>
      </c>
      <c r="U188" s="100" t="str">
        <f t="shared" si="77"/>
        <v/>
      </c>
      <c r="V188" s="100" t="str">
        <f t="shared" si="78"/>
        <v/>
      </c>
      <c r="W188" s="100" t="str">
        <f t="shared" si="72"/>
        <v/>
      </c>
      <c r="X188" s="100" t="str">
        <f t="shared" si="84"/>
        <v/>
      </c>
      <c r="Y188" s="100" t="str">
        <f t="shared" si="79"/>
        <v/>
      </c>
      <c r="Z188" s="100" t="str">
        <f t="shared" si="73"/>
        <v/>
      </c>
      <c r="AA188" s="100" t="str">
        <f t="shared" si="80"/>
        <v/>
      </c>
      <c r="AB188" s="100" t="str">
        <f t="shared" si="81"/>
        <v/>
      </c>
      <c r="AC188" s="100" t="str">
        <f t="shared" si="69"/>
        <v/>
      </c>
      <c r="AD188" s="100" t="str">
        <f t="shared" si="85"/>
        <v/>
      </c>
      <c r="AE188" s="100" t="str">
        <f t="shared" si="74"/>
        <v>2017410</v>
      </c>
      <c r="AF188" s="100" t="str">
        <f t="shared" si="75"/>
        <v/>
      </c>
      <c r="AG188" s="100" t="str">
        <f t="shared" si="86"/>
        <v/>
      </c>
      <c r="AH188" s="100"/>
      <c r="AI188" s="100"/>
      <c r="AJ188" s="100"/>
      <c r="AK188" s="100"/>
      <c r="AL188" s="100"/>
    </row>
    <row r="189" spans="1:38" x14ac:dyDescent="0.25">
      <c r="A189" s="100">
        <f t="shared" si="82"/>
        <v>34</v>
      </c>
      <c r="B189" s="100">
        <f t="shared" si="67"/>
        <v>61818</v>
      </c>
      <c r="C189" s="100" t="str">
        <f t="shared" si="68"/>
        <v>2017410</v>
      </c>
      <c r="D189" s="100">
        <v>2017</v>
      </c>
      <c r="E189" s="100">
        <v>4</v>
      </c>
      <c r="F189" s="100">
        <v>10</v>
      </c>
      <c r="G189" s="100">
        <v>17</v>
      </c>
      <c r="H189" s="100">
        <v>10</v>
      </c>
      <c r="I189" s="100">
        <v>18</v>
      </c>
      <c r="J189" s="100">
        <v>122</v>
      </c>
      <c r="K189" s="100" t="s">
        <v>224</v>
      </c>
      <c r="L189" s="100">
        <v>2</v>
      </c>
      <c r="M189" s="100" t="s">
        <v>21</v>
      </c>
      <c r="N189" s="100" t="s">
        <v>27</v>
      </c>
      <c r="O189" s="100">
        <f>233-120</f>
        <v>113</v>
      </c>
      <c r="P189" s="100" t="str">
        <f t="shared" si="70"/>
        <v/>
      </c>
      <c r="Q189" s="100" t="str">
        <f t="shared" si="59"/>
        <v/>
      </c>
      <c r="R189" s="100" t="str">
        <f t="shared" si="83"/>
        <v/>
      </c>
      <c r="S189" s="100" t="str">
        <f t="shared" si="71"/>
        <v/>
      </c>
      <c r="T189" s="100" t="str">
        <f t="shared" si="76"/>
        <v/>
      </c>
      <c r="U189" s="100" t="str">
        <f t="shared" si="77"/>
        <v/>
      </c>
      <c r="V189" s="100" t="str">
        <f t="shared" si="78"/>
        <v/>
      </c>
      <c r="W189" s="100" t="str">
        <f t="shared" si="72"/>
        <v/>
      </c>
      <c r="X189" s="100" t="str">
        <f t="shared" si="84"/>
        <v/>
      </c>
      <c r="Y189" s="100" t="str">
        <f t="shared" si="79"/>
        <v/>
      </c>
      <c r="Z189" s="100" t="str">
        <f t="shared" si="73"/>
        <v/>
      </c>
      <c r="AA189" s="100" t="str">
        <f t="shared" si="80"/>
        <v/>
      </c>
      <c r="AB189" s="100" t="str">
        <f t="shared" si="81"/>
        <v/>
      </c>
      <c r="AC189" s="100" t="str">
        <f t="shared" si="69"/>
        <v/>
      </c>
      <c r="AD189" s="100" t="str">
        <f t="shared" si="85"/>
        <v/>
      </c>
      <c r="AE189" s="100" t="str">
        <f t="shared" si="74"/>
        <v>2017410</v>
      </c>
      <c r="AF189" s="100" t="str">
        <f t="shared" si="75"/>
        <v/>
      </c>
      <c r="AG189" s="100" t="str">
        <f t="shared" si="86"/>
        <v/>
      </c>
      <c r="AH189" s="100"/>
      <c r="AI189" s="100"/>
      <c r="AJ189" s="100"/>
      <c r="AK189" s="100"/>
      <c r="AL189" s="100"/>
    </row>
    <row r="190" spans="1:38" x14ac:dyDescent="0.25">
      <c r="A190" s="100">
        <f t="shared" si="82"/>
        <v>34</v>
      </c>
      <c r="B190" s="100">
        <f t="shared" si="67"/>
        <v>61818</v>
      </c>
      <c r="C190" s="100" t="str">
        <f t="shared" si="68"/>
        <v>2017410</v>
      </c>
      <c r="D190" s="100">
        <v>2017</v>
      </c>
      <c r="E190" s="100">
        <v>4</v>
      </c>
      <c r="F190" s="100">
        <v>10</v>
      </c>
      <c r="G190" s="100">
        <v>17</v>
      </c>
      <c r="H190" s="100">
        <v>10</v>
      </c>
      <c r="I190" s="100">
        <v>18</v>
      </c>
      <c r="J190" s="100">
        <v>123</v>
      </c>
      <c r="K190" s="100" t="s">
        <v>224</v>
      </c>
      <c r="L190" s="100">
        <v>3</v>
      </c>
      <c r="M190" s="100" t="s">
        <v>21</v>
      </c>
      <c r="N190" s="100" t="s">
        <v>27</v>
      </c>
      <c r="O190" s="100">
        <f>340-120</f>
        <v>220</v>
      </c>
      <c r="P190" s="100" t="str">
        <f t="shared" si="70"/>
        <v/>
      </c>
      <c r="Q190" s="100" t="str">
        <f t="shared" si="59"/>
        <v/>
      </c>
      <c r="R190" s="100" t="str">
        <f t="shared" si="83"/>
        <v/>
      </c>
      <c r="S190" s="100" t="str">
        <f t="shared" si="71"/>
        <v/>
      </c>
      <c r="T190" s="100" t="str">
        <f t="shared" si="76"/>
        <v/>
      </c>
      <c r="U190" s="100" t="str">
        <f t="shared" si="77"/>
        <v/>
      </c>
      <c r="V190" s="100" t="str">
        <f t="shared" si="78"/>
        <v/>
      </c>
      <c r="W190" s="100" t="str">
        <f t="shared" si="72"/>
        <v/>
      </c>
      <c r="X190" s="100" t="str">
        <f t="shared" si="84"/>
        <v/>
      </c>
      <c r="Y190" s="100" t="str">
        <f t="shared" si="79"/>
        <v/>
      </c>
      <c r="Z190" s="100" t="str">
        <f t="shared" si="73"/>
        <v/>
      </c>
      <c r="AA190" s="100" t="str">
        <f t="shared" si="80"/>
        <v/>
      </c>
      <c r="AB190" s="100" t="str">
        <f t="shared" si="81"/>
        <v/>
      </c>
      <c r="AC190" s="100" t="str">
        <f t="shared" si="69"/>
        <v/>
      </c>
      <c r="AD190" s="100" t="str">
        <f t="shared" si="85"/>
        <v/>
      </c>
      <c r="AE190" s="100" t="str">
        <f t="shared" si="74"/>
        <v>2017410</v>
      </c>
      <c r="AF190" s="100" t="str">
        <f t="shared" si="75"/>
        <v/>
      </c>
      <c r="AG190" s="100" t="str">
        <f t="shared" si="86"/>
        <v/>
      </c>
      <c r="AH190" s="100"/>
      <c r="AI190" s="100"/>
      <c r="AJ190" s="100"/>
      <c r="AK190" s="100"/>
      <c r="AL190" s="100"/>
    </row>
    <row r="191" spans="1:38" x14ac:dyDescent="0.25">
      <c r="A191" s="100">
        <f t="shared" si="82"/>
        <v>34</v>
      </c>
      <c r="B191" s="100">
        <f t="shared" si="67"/>
        <v>61818</v>
      </c>
      <c r="C191" s="100" t="str">
        <f t="shared" si="68"/>
        <v>2017410</v>
      </c>
      <c r="D191" s="100">
        <v>2017</v>
      </c>
      <c r="E191" s="100">
        <v>4</v>
      </c>
      <c r="F191" s="100">
        <v>10</v>
      </c>
      <c r="G191" s="100">
        <v>17</v>
      </c>
      <c r="H191" s="100">
        <v>10</v>
      </c>
      <c r="I191" s="100">
        <v>18</v>
      </c>
      <c r="J191" s="100">
        <v>139</v>
      </c>
      <c r="K191" s="100" t="s">
        <v>47</v>
      </c>
      <c r="L191" s="100">
        <v>3</v>
      </c>
      <c r="M191" s="100" t="s">
        <v>21</v>
      </c>
      <c r="N191" s="100" t="s">
        <v>27</v>
      </c>
      <c r="O191" s="100">
        <v>0</v>
      </c>
      <c r="P191" s="100" t="str">
        <f t="shared" si="70"/>
        <v/>
      </c>
      <c r="Q191" s="100" t="str">
        <f t="shared" si="59"/>
        <v/>
      </c>
      <c r="R191" s="100" t="str">
        <f t="shared" si="83"/>
        <v/>
      </c>
      <c r="S191" s="100" t="str">
        <f t="shared" si="71"/>
        <v/>
      </c>
      <c r="T191" s="100" t="str">
        <f t="shared" si="76"/>
        <v/>
      </c>
      <c r="U191" s="100" t="str">
        <f t="shared" si="77"/>
        <v/>
      </c>
      <c r="V191" s="100" t="str">
        <f t="shared" si="78"/>
        <v/>
      </c>
      <c r="W191" s="100" t="str">
        <f t="shared" si="72"/>
        <v/>
      </c>
      <c r="X191" s="100" t="str">
        <f t="shared" si="84"/>
        <v/>
      </c>
      <c r="Y191" s="100" t="str">
        <f t="shared" si="79"/>
        <v/>
      </c>
      <c r="Z191" s="100" t="str">
        <f t="shared" si="73"/>
        <v/>
      </c>
      <c r="AA191" s="100" t="str">
        <f t="shared" si="80"/>
        <v/>
      </c>
      <c r="AB191" s="100" t="str">
        <f t="shared" si="81"/>
        <v/>
      </c>
      <c r="AC191" s="100" t="str">
        <f t="shared" si="69"/>
        <v/>
      </c>
      <c r="AD191" s="100" t="str">
        <f t="shared" si="85"/>
        <v/>
      </c>
      <c r="AE191" s="100" t="str">
        <f t="shared" si="74"/>
        <v/>
      </c>
      <c r="AF191" s="100" t="str">
        <f t="shared" si="75"/>
        <v/>
      </c>
      <c r="AG191" s="100" t="str">
        <f t="shared" si="86"/>
        <v/>
      </c>
      <c r="AH191" s="100"/>
      <c r="AI191" s="100"/>
      <c r="AJ191" s="100"/>
      <c r="AK191" s="100"/>
      <c r="AL191" s="100"/>
    </row>
    <row r="192" spans="1:38" x14ac:dyDescent="0.25">
      <c r="A192" s="100">
        <f t="shared" si="82"/>
        <v>34</v>
      </c>
      <c r="B192" s="100">
        <f t="shared" si="67"/>
        <v>61818</v>
      </c>
      <c r="C192" s="100" t="str">
        <f t="shared" si="68"/>
        <v>2017410</v>
      </c>
      <c r="D192" s="100">
        <v>2017</v>
      </c>
      <c r="E192" s="100">
        <v>4</v>
      </c>
      <c r="F192" s="100">
        <v>10</v>
      </c>
      <c r="G192" s="100">
        <v>17</v>
      </c>
      <c r="H192" s="100">
        <v>10</v>
      </c>
      <c r="I192" s="100">
        <v>18</v>
      </c>
      <c r="J192" s="100">
        <v>141</v>
      </c>
      <c r="K192" s="100" t="s">
        <v>47</v>
      </c>
      <c r="L192" s="100">
        <v>3</v>
      </c>
      <c r="M192" s="100" t="s">
        <v>21</v>
      </c>
      <c r="N192" s="100" t="s">
        <v>27</v>
      </c>
      <c r="O192" s="100">
        <v>0</v>
      </c>
      <c r="P192" s="100" t="str">
        <f t="shared" si="70"/>
        <v/>
      </c>
      <c r="Q192" s="100" t="str">
        <f t="shared" si="59"/>
        <v/>
      </c>
      <c r="R192" s="100" t="str">
        <f t="shared" si="83"/>
        <v/>
      </c>
      <c r="S192" s="100" t="str">
        <f t="shared" si="71"/>
        <v/>
      </c>
      <c r="T192" s="100" t="str">
        <f t="shared" si="76"/>
        <v/>
      </c>
      <c r="U192" s="100" t="str">
        <f t="shared" si="77"/>
        <v/>
      </c>
      <c r="V192" s="100" t="str">
        <f t="shared" si="78"/>
        <v/>
      </c>
      <c r="W192" s="100" t="str">
        <f t="shared" si="72"/>
        <v/>
      </c>
      <c r="X192" s="100" t="str">
        <f t="shared" si="84"/>
        <v/>
      </c>
      <c r="Y192" s="100" t="str">
        <f t="shared" si="79"/>
        <v/>
      </c>
      <c r="Z192" s="100" t="str">
        <f t="shared" si="73"/>
        <v/>
      </c>
      <c r="AA192" s="100" t="str">
        <f t="shared" si="80"/>
        <v/>
      </c>
      <c r="AB192" s="100" t="str">
        <f t="shared" si="81"/>
        <v/>
      </c>
      <c r="AC192" s="100" t="str">
        <f t="shared" si="69"/>
        <v/>
      </c>
      <c r="AD192" s="100" t="str">
        <f t="shared" si="85"/>
        <v/>
      </c>
      <c r="AE192" s="100" t="str">
        <f t="shared" si="74"/>
        <v/>
      </c>
      <c r="AF192" s="100" t="str">
        <f t="shared" si="75"/>
        <v/>
      </c>
      <c r="AG192" s="100" t="str">
        <f t="shared" si="86"/>
        <v/>
      </c>
      <c r="AH192" s="100"/>
      <c r="AI192" s="100"/>
      <c r="AJ192" s="100"/>
      <c r="AK192" s="100"/>
      <c r="AL192" s="100"/>
    </row>
    <row r="193" spans="1:38" x14ac:dyDescent="0.25">
      <c r="A193" s="100">
        <f t="shared" si="82"/>
        <v>34</v>
      </c>
      <c r="B193" s="100">
        <f t="shared" si="67"/>
        <v>61818</v>
      </c>
      <c r="C193" s="100" t="str">
        <f t="shared" si="68"/>
        <v>2017410</v>
      </c>
      <c r="D193" s="100">
        <v>2017</v>
      </c>
      <c r="E193" s="100">
        <v>4</v>
      </c>
      <c r="F193" s="100">
        <v>10</v>
      </c>
      <c r="G193" s="100">
        <v>17</v>
      </c>
      <c r="H193" s="100">
        <v>10</v>
      </c>
      <c r="I193" s="100">
        <v>18</v>
      </c>
      <c r="J193" s="100">
        <v>158</v>
      </c>
      <c r="K193" s="100" t="s">
        <v>47</v>
      </c>
      <c r="L193" s="100">
        <v>3</v>
      </c>
      <c r="M193" s="100" t="s">
        <v>21</v>
      </c>
      <c r="N193" s="100" t="s">
        <v>27</v>
      </c>
      <c r="O193" s="100">
        <v>0</v>
      </c>
      <c r="P193" s="100" t="str">
        <f t="shared" si="70"/>
        <v/>
      </c>
      <c r="Q193" s="100" t="str">
        <f t="shared" si="59"/>
        <v/>
      </c>
      <c r="R193" s="100" t="str">
        <f t="shared" si="83"/>
        <v/>
      </c>
      <c r="S193" s="100" t="str">
        <f t="shared" si="71"/>
        <v/>
      </c>
      <c r="T193" s="100" t="str">
        <f t="shared" si="76"/>
        <v/>
      </c>
      <c r="U193" s="100" t="str">
        <f t="shared" si="77"/>
        <v/>
      </c>
      <c r="V193" s="100" t="str">
        <f t="shared" si="78"/>
        <v/>
      </c>
      <c r="W193" s="100" t="str">
        <f t="shared" si="72"/>
        <v/>
      </c>
      <c r="X193" s="100" t="str">
        <f t="shared" si="84"/>
        <v/>
      </c>
      <c r="Y193" s="100" t="str">
        <f t="shared" si="79"/>
        <v/>
      </c>
      <c r="Z193" s="100" t="str">
        <f t="shared" si="73"/>
        <v/>
      </c>
      <c r="AA193" s="100" t="str">
        <f t="shared" si="80"/>
        <v/>
      </c>
      <c r="AB193" s="100" t="str">
        <f t="shared" si="81"/>
        <v/>
      </c>
      <c r="AC193" s="100" t="str">
        <f t="shared" si="69"/>
        <v/>
      </c>
      <c r="AD193" s="100" t="str">
        <f t="shared" si="85"/>
        <v/>
      </c>
      <c r="AE193" s="100" t="str">
        <f t="shared" si="74"/>
        <v/>
      </c>
      <c r="AF193" s="100" t="str">
        <f t="shared" si="75"/>
        <v/>
      </c>
      <c r="AG193" s="100" t="str">
        <f t="shared" si="86"/>
        <v/>
      </c>
      <c r="AH193" s="100"/>
      <c r="AI193" s="100"/>
      <c r="AJ193" s="100"/>
      <c r="AK193" s="100"/>
      <c r="AL193" s="100"/>
    </row>
    <row r="194" spans="1:38" x14ac:dyDescent="0.25">
      <c r="A194" s="100">
        <f t="shared" si="82"/>
        <v>34</v>
      </c>
      <c r="B194" s="100">
        <f t="shared" si="67"/>
        <v>61818</v>
      </c>
      <c r="C194" s="100" t="str">
        <f t="shared" si="68"/>
        <v>2017410</v>
      </c>
      <c r="D194" s="100">
        <v>2017</v>
      </c>
      <c r="E194" s="100">
        <v>4</v>
      </c>
      <c r="F194" s="100">
        <v>10</v>
      </c>
      <c r="G194" s="100">
        <v>17</v>
      </c>
      <c r="H194" s="100">
        <v>10</v>
      </c>
      <c r="I194" s="100">
        <v>18</v>
      </c>
      <c r="J194" s="100">
        <v>166</v>
      </c>
      <c r="K194" s="100" t="s">
        <v>47</v>
      </c>
      <c r="L194" s="100">
        <v>3</v>
      </c>
      <c r="M194" s="100" t="s">
        <v>21</v>
      </c>
      <c r="N194" s="100" t="s">
        <v>27</v>
      </c>
      <c r="O194" s="100">
        <v>0</v>
      </c>
      <c r="P194" s="100" t="str">
        <f t="shared" si="70"/>
        <v/>
      </c>
      <c r="Q194" s="100" t="str">
        <f t="shared" si="59"/>
        <v/>
      </c>
      <c r="R194" s="100" t="str">
        <f t="shared" si="83"/>
        <v/>
      </c>
      <c r="S194" s="100" t="str">
        <f t="shared" si="71"/>
        <v/>
      </c>
      <c r="T194" s="100" t="str">
        <f t="shared" si="76"/>
        <v/>
      </c>
      <c r="U194" s="100" t="str">
        <f t="shared" si="77"/>
        <v/>
      </c>
      <c r="V194" s="100" t="str">
        <f t="shared" si="78"/>
        <v/>
      </c>
      <c r="W194" s="100" t="str">
        <f t="shared" si="72"/>
        <v/>
      </c>
      <c r="X194" s="100" t="str">
        <f t="shared" si="84"/>
        <v/>
      </c>
      <c r="Y194" s="100" t="str">
        <f t="shared" si="79"/>
        <v/>
      </c>
      <c r="Z194" s="100" t="str">
        <f t="shared" si="73"/>
        <v/>
      </c>
      <c r="AA194" s="100" t="str">
        <f t="shared" si="80"/>
        <v/>
      </c>
      <c r="AB194" s="100" t="str">
        <f t="shared" si="81"/>
        <v/>
      </c>
      <c r="AC194" s="100" t="str">
        <f t="shared" si="69"/>
        <v/>
      </c>
      <c r="AD194" s="100" t="str">
        <f t="shared" si="85"/>
        <v/>
      </c>
      <c r="AE194" s="100" t="str">
        <f t="shared" si="74"/>
        <v/>
      </c>
      <c r="AF194" s="100" t="str">
        <f t="shared" si="75"/>
        <v/>
      </c>
      <c r="AG194" s="100" t="str">
        <f t="shared" si="86"/>
        <v/>
      </c>
      <c r="AH194" s="100"/>
      <c r="AI194" s="100"/>
      <c r="AJ194" s="100"/>
      <c r="AK194" s="100"/>
      <c r="AL194" s="100"/>
    </row>
    <row r="195" spans="1:38" x14ac:dyDescent="0.25">
      <c r="A195" s="100">
        <f t="shared" si="82"/>
        <v>34</v>
      </c>
      <c r="B195" s="100">
        <f t="shared" si="67"/>
        <v>61818</v>
      </c>
      <c r="C195" s="100" t="str">
        <f t="shared" si="68"/>
        <v>2017410</v>
      </c>
      <c r="D195" s="100">
        <v>2017</v>
      </c>
      <c r="E195" s="100">
        <v>4</v>
      </c>
      <c r="F195" s="100">
        <v>10</v>
      </c>
      <c r="G195" s="100">
        <v>17</v>
      </c>
      <c r="H195" s="100">
        <v>10</v>
      </c>
      <c r="I195" s="100">
        <v>18</v>
      </c>
      <c r="J195" s="100">
        <v>169</v>
      </c>
      <c r="K195" s="100" t="s">
        <v>47</v>
      </c>
      <c r="L195" s="100">
        <v>3</v>
      </c>
      <c r="M195" s="100" t="s">
        <v>21</v>
      </c>
      <c r="N195" s="100" t="s">
        <v>27</v>
      </c>
      <c r="O195" s="100">
        <v>0</v>
      </c>
      <c r="P195" s="100" t="str">
        <f t="shared" si="70"/>
        <v/>
      </c>
      <c r="Q195" s="100" t="str">
        <f t="shared" si="59"/>
        <v/>
      </c>
      <c r="R195" s="100" t="str">
        <f t="shared" si="83"/>
        <v/>
      </c>
      <c r="S195" s="100" t="str">
        <f t="shared" si="71"/>
        <v/>
      </c>
      <c r="T195" s="100" t="str">
        <f t="shared" si="76"/>
        <v/>
      </c>
      <c r="U195" s="100" t="str">
        <f t="shared" si="77"/>
        <v/>
      </c>
      <c r="V195" s="100" t="str">
        <f t="shared" si="78"/>
        <v/>
      </c>
      <c r="W195" s="100" t="str">
        <f t="shared" si="72"/>
        <v/>
      </c>
      <c r="X195" s="100" t="str">
        <f t="shared" si="84"/>
        <v/>
      </c>
      <c r="Y195" s="100" t="str">
        <f t="shared" si="79"/>
        <v/>
      </c>
      <c r="Z195" s="100" t="str">
        <f t="shared" si="73"/>
        <v/>
      </c>
      <c r="AA195" s="100" t="str">
        <f t="shared" si="80"/>
        <v/>
      </c>
      <c r="AB195" s="100" t="str">
        <f t="shared" si="81"/>
        <v/>
      </c>
      <c r="AC195" s="100" t="str">
        <f t="shared" si="69"/>
        <v/>
      </c>
      <c r="AD195" s="100" t="str">
        <f t="shared" si="85"/>
        <v/>
      </c>
      <c r="AE195" s="100" t="str">
        <f t="shared" si="74"/>
        <v/>
      </c>
      <c r="AF195" s="100" t="str">
        <f t="shared" si="75"/>
        <v/>
      </c>
      <c r="AG195" s="100" t="str">
        <f t="shared" si="86"/>
        <v/>
      </c>
      <c r="AH195" s="100"/>
      <c r="AI195" s="100"/>
      <c r="AJ195" s="100"/>
      <c r="AK195" s="100"/>
      <c r="AL195" s="100"/>
    </row>
    <row r="196" spans="1:38" x14ac:dyDescent="0.25">
      <c r="A196" s="100">
        <f t="shared" si="82"/>
        <v>34</v>
      </c>
      <c r="B196" s="100">
        <f t="shared" si="67"/>
        <v>61818</v>
      </c>
      <c r="C196" s="100" t="str">
        <f t="shared" si="68"/>
        <v>2017410</v>
      </c>
      <c r="D196" s="100">
        <v>2017</v>
      </c>
      <c r="E196" s="100">
        <v>4</v>
      </c>
      <c r="F196" s="100">
        <v>10</v>
      </c>
      <c r="G196" s="100">
        <v>17</v>
      </c>
      <c r="H196" s="100">
        <v>10</v>
      </c>
      <c r="I196" s="100">
        <v>18</v>
      </c>
      <c r="J196" s="100">
        <v>231</v>
      </c>
      <c r="K196" s="100" t="s">
        <v>47</v>
      </c>
      <c r="L196" s="100">
        <v>3</v>
      </c>
      <c r="M196" s="100" t="s">
        <v>21</v>
      </c>
      <c r="N196" s="100" t="s">
        <v>27</v>
      </c>
      <c r="O196" s="100">
        <v>0</v>
      </c>
      <c r="P196" s="100" t="str">
        <f t="shared" si="70"/>
        <v/>
      </c>
      <c r="Q196" s="100" t="str">
        <f t="shared" ref="Q196:Q259" si="87">IF(A197&lt;&gt;A196,(B196+(J196*0.001)+(O196*0.001)),"")</f>
        <v/>
      </c>
      <c r="R196" s="100" t="str">
        <f t="shared" si="83"/>
        <v/>
      </c>
      <c r="S196" s="100" t="str">
        <f t="shared" si="71"/>
        <v/>
      </c>
      <c r="T196" s="100" t="str">
        <f t="shared" si="76"/>
        <v/>
      </c>
      <c r="U196" s="100" t="str">
        <f t="shared" si="77"/>
        <v/>
      </c>
      <c r="V196" s="100" t="str">
        <f t="shared" si="78"/>
        <v/>
      </c>
      <c r="W196" s="100" t="str">
        <f t="shared" si="72"/>
        <v/>
      </c>
      <c r="X196" s="100" t="str">
        <f t="shared" si="84"/>
        <v/>
      </c>
      <c r="Y196" s="100" t="str">
        <f t="shared" si="79"/>
        <v/>
      </c>
      <c r="Z196" s="100" t="str">
        <f t="shared" si="73"/>
        <v/>
      </c>
      <c r="AA196" s="100" t="str">
        <f t="shared" si="80"/>
        <v/>
      </c>
      <c r="AB196" s="100" t="str">
        <f t="shared" si="81"/>
        <v/>
      </c>
      <c r="AC196" s="100" t="str">
        <f t="shared" si="69"/>
        <v/>
      </c>
      <c r="AD196" s="100" t="str">
        <f t="shared" si="85"/>
        <v/>
      </c>
      <c r="AE196" s="100" t="str">
        <f t="shared" si="74"/>
        <v/>
      </c>
      <c r="AF196" s="100" t="str">
        <f t="shared" si="75"/>
        <v/>
      </c>
      <c r="AG196" s="100" t="str">
        <f t="shared" si="86"/>
        <v/>
      </c>
      <c r="AH196" s="100"/>
      <c r="AI196" s="100"/>
      <c r="AJ196" s="100"/>
      <c r="AK196" s="100"/>
      <c r="AL196" s="100"/>
    </row>
    <row r="197" spans="1:38" x14ac:dyDescent="0.25">
      <c r="A197" s="100">
        <f t="shared" si="82"/>
        <v>34</v>
      </c>
      <c r="B197" s="100">
        <f t="shared" si="67"/>
        <v>61818</v>
      </c>
      <c r="C197" s="100" t="str">
        <f t="shared" si="68"/>
        <v>2017410</v>
      </c>
      <c r="D197" s="100">
        <v>2017</v>
      </c>
      <c r="E197" s="100">
        <v>4</v>
      </c>
      <c r="F197" s="100">
        <v>10</v>
      </c>
      <c r="G197" s="100">
        <v>17</v>
      </c>
      <c r="H197" s="100">
        <v>10</v>
      </c>
      <c r="I197" s="100">
        <v>18</v>
      </c>
      <c r="J197" s="100">
        <v>364</v>
      </c>
      <c r="K197" s="100" t="s">
        <v>47</v>
      </c>
      <c r="L197" s="100">
        <v>3</v>
      </c>
      <c r="M197" s="100" t="s">
        <v>21</v>
      </c>
      <c r="N197" s="100" t="s">
        <v>27</v>
      </c>
      <c r="O197" s="100">
        <v>0</v>
      </c>
      <c r="P197" s="100" t="str">
        <f t="shared" si="70"/>
        <v/>
      </c>
      <c r="Q197" s="100" t="str">
        <f t="shared" si="87"/>
        <v/>
      </c>
      <c r="R197" s="100" t="str">
        <f t="shared" si="83"/>
        <v/>
      </c>
      <c r="S197" s="100" t="str">
        <f t="shared" si="71"/>
        <v/>
      </c>
      <c r="T197" s="100" t="str">
        <f t="shared" si="76"/>
        <v/>
      </c>
      <c r="U197" s="100" t="str">
        <f t="shared" si="77"/>
        <v/>
      </c>
      <c r="V197" s="100" t="str">
        <f t="shared" si="78"/>
        <v/>
      </c>
      <c r="W197" s="100" t="str">
        <f t="shared" si="72"/>
        <v/>
      </c>
      <c r="X197" s="100" t="str">
        <f t="shared" si="84"/>
        <v/>
      </c>
      <c r="Y197" s="100" t="str">
        <f t="shared" si="79"/>
        <v/>
      </c>
      <c r="Z197" s="100" t="str">
        <f t="shared" si="73"/>
        <v/>
      </c>
      <c r="AA197" s="100" t="str">
        <f t="shared" si="80"/>
        <v/>
      </c>
      <c r="AB197" s="100" t="str">
        <f t="shared" si="81"/>
        <v/>
      </c>
      <c r="AC197" s="100" t="str">
        <f t="shared" si="69"/>
        <v/>
      </c>
      <c r="AD197" s="100" t="str">
        <f t="shared" si="85"/>
        <v/>
      </c>
      <c r="AE197" s="100" t="str">
        <f t="shared" si="74"/>
        <v/>
      </c>
      <c r="AF197" s="100" t="str">
        <f t="shared" si="75"/>
        <v/>
      </c>
      <c r="AG197" s="100" t="str">
        <f t="shared" si="86"/>
        <v/>
      </c>
      <c r="AH197" s="100"/>
      <c r="AI197" s="100"/>
      <c r="AJ197" s="100"/>
      <c r="AK197" s="100"/>
      <c r="AL197" s="100"/>
    </row>
    <row r="198" spans="1:38" x14ac:dyDescent="0.25">
      <c r="A198" s="100">
        <f t="shared" si="82"/>
        <v>34</v>
      </c>
      <c r="B198" s="100">
        <f t="shared" si="67"/>
        <v>61818</v>
      </c>
      <c r="C198" s="100" t="str">
        <f t="shared" si="68"/>
        <v>2017410</v>
      </c>
      <c r="D198" s="100">
        <v>2017</v>
      </c>
      <c r="E198" s="100">
        <v>4</v>
      </c>
      <c r="F198" s="100">
        <v>10</v>
      </c>
      <c r="G198" s="100">
        <v>17</v>
      </c>
      <c r="H198" s="100">
        <v>10</v>
      </c>
      <c r="I198" s="100">
        <v>18</v>
      </c>
      <c r="J198" s="100">
        <v>382</v>
      </c>
      <c r="K198" s="100" t="s">
        <v>47</v>
      </c>
      <c r="L198" s="100">
        <v>3</v>
      </c>
      <c r="M198" s="100" t="s">
        <v>21</v>
      </c>
      <c r="N198" s="100" t="s">
        <v>27</v>
      </c>
      <c r="O198" s="100">
        <v>0</v>
      </c>
      <c r="P198" s="100" t="str">
        <f t="shared" si="70"/>
        <v/>
      </c>
      <c r="Q198" s="100" t="str">
        <f t="shared" si="87"/>
        <v/>
      </c>
      <c r="R198" s="100" t="str">
        <f t="shared" si="83"/>
        <v/>
      </c>
      <c r="S198" s="100" t="str">
        <f t="shared" si="71"/>
        <v/>
      </c>
      <c r="T198" s="100" t="str">
        <f t="shared" si="76"/>
        <v/>
      </c>
      <c r="U198" s="100" t="str">
        <f t="shared" si="77"/>
        <v/>
      </c>
      <c r="V198" s="100" t="str">
        <f t="shared" si="78"/>
        <v/>
      </c>
      <c r="W198" s="100" t="str">
        <f t="shared" si="72"/>
        <v/>
      </c>
      <c r="X198" s="100" t="str">
        <f t="shared" si="84"/>
        <v/>
      </c>
      <c r="Y198" s="100" t="str">
        <f t="shared" si="79"/>
        <v/>
      </c>
      <c r="Z198" s="100" t="str">
        <f t="shared" si="73"/>
        <v/>
      </c>
      <c r="AA198" s="100" t="str">
        <f t="shared" si="80"/>
        <v/>
      </c>
      <c r="AB198" s="100" t="str">
        <f t="shared" si="81"/>
        <v/>
      </c>
      <c r="AC198" s="100" t="str">
        <f t="shared" si="69"/>
        <v/>
      </c>
      <c r="AD198" s="100" t="str">
        <f t="shared" si="85"/>
        <v/>
      </c>
      <c r="AE198" s="100" t="str">
        <f t="shared" si="74"/>
        <v/>
      </c>
      <c r="AF198" s="100" t="str">
        <f t="shared" si="75"/>
        <v/>
      </c>
      <c r="AG198" s="100" t="str">
        <f t="shared" si="86"/>
        <v/>
      </c>
      <c r="AH198" s="100"/>
      <c r="AI198" s="100"/>
      <c r="AJ198" s="100"/>
      <c r="AK198" s="100"/>
      <c r="AL198" s="100"/>
    </row>
    <row r="199" spans="1:38" x14ac:dyDescent="0.25">
      <c r="A199" s="100">
        <f t="shared" si="82"/>
        <v>34</v>
      </c>
      <c r="B199" s="100">
        <f t="shared" si="67"/>
        <v>61818</v>
      </c>
      <c r="C199" s="100" t="str">
        <f t="shared" si="68"/>
        <v>2017410</v>
      </c>
      <c r="D199" s="100">
        <v>2017</v>
      </c>
      <c r="E199" s="100">
        <v>4</v>
      </c>
      <c r="F199" s="100">
        <v>10</v>
      </c>
      <c r="G199" s="100">
        <v>17</v>
      </c>
      <c r="H199" s="100">
        <v>10</v>
      </c>
      <c r="I199" s="100">
        <v>18</v>
      </c>
      <c r="J199" s="100">
        <v>403</v>
      </c>
      <c r="K199" s="100" t="s">
        <v>47</v>
      </c>
      <c r="L199" s="100">
        <v>1</v>
      </c>
      <c r="M199" s="100" t="s">
        <v>21</v>
      </c>
      <c r="N199" s="100" t="s">
        <v>27</v>
      </c>
      <c r="O199" s="100">
        <v>0</v>
      </c>
      <c r="P199" s="100" t="str">
        <f t="shared" si="70"/>
        <v/>
      </c>
      <c r="Q199" s="100">
        <f t="shared" si="87"/>
        <v>61818.402999999998</v>
      </c>
      <c r="R199" s="100" t="str">
        <f t="shared" si="83"/>
        <v/>
      </c>
      <c r="S199" s="100" t="str">
        <f t="shared" si="71"/>
        <v/>
      </c>
      <c r="T199" s="100" t="str">
        <f t="shared" si="76"/>
        <v/>
      </c>
      <c r="U199" s="100" t="str">
        <f t="shared" si="77"/>
        <v/>
      </c>
      <c r="V199" s="100" t="str">
        <f t="shared" si="78"/>
        <v/>
      </c>
      <c r="W199" s="100" t="str">
        <f t="shared" si="72"/>
        <v/>
      </c>
      <c r="X199" s="100" t="str">
        <f t="shared" si="84"/>
        <v/>
      </c>
      <c r="Y199" s="100" t="str">
        <f t="shared" si="79"/>
        <v/>
      </c>
      <c r="Z199" s="100" t="str">
        <f t="shared" si="73"/>
        <v/>
      </c>
      <c r="AA199" s="100" t="str">
        <f t="shared" si="80"/>
        <v/>
      </c>
      <c r="AB199" s="100" t="str">
        <f t="shared" si="81"/>
        <v/>
      </c>
      <c r="AC199" s="100" t="str">
        <f t="shared" si="69"/>
        <v/>
      </c>
      <c r="AD199" s="100" t="str">
        <f t="shared" si="85"/>
        <v/>
      </c>
      <c r="AE199" s="100" t="str">
        <f t="shared" si="74"/>
        <v/>
      </c>
      <c r="AF199" s="100" t="str">
        <f t="shared" si="75"/>
        <v/>
      </c>
      <c r="AG199" s="100" t="str">
        <f t="shared" si="86"/>
        <v/>
      </c>
      <c r="AH199" s="100"/>
      <c r="AI199" s="100"/>
      <c r="AJ199" s="100"/>
      <c r="AK199" s="100"/>
      <c r="AL199" s="100"/>
    </row>
    <row r="200" spans="1:38" x14ac:dyDescent="0.25">
      <c r="A200" s="102">
        <f t="shared" si="82"/>
        <v>35</v>
      </c>
      <c r="B200" s="102">
        <f t="shared" si="67"/>
        <v>48476</v>
      </c>
      <c r="C200" s="102" t="str">
        <f t="shared" si="68"/>
        <v>2017512</v>
      </c>
      <c r="D200" s="102">
        <v>2017</v>
      </c>
      <c r="E200" s="102">
        <v>5</v>
      </c>
      <c r="F200" s="102">
        <v>12</v>
      </c>
      <c r="G200" s="102">
        <v>13</v>
      </c>
      <c r="H200" s="102">
        <v>27</v>
      </c>
      <c r="I200" s="102">
        <v>56</v>
      </c>
      <c r="J200" s="102">
        <v>123</v>
      </c>
      <c r="K200" s="102" t="s">
        <v>106</v>
      </c>
      <c r="L200" s="102">
        <v>1</v>
      </c>
      <c r="M200" s="102" t="s">
        <v>21</v>
      </c>
      <c r="N200" s="102" t="s">
        <v>28</v>
      </c>
      <c r="O200" s="102">
        <v>0</v>
      </c>
      <c r="P200" s="102">
        <f t="shared" si="70"/>
        <v>48476.123</v>
      </c>
      <c r="Q200" s="102" t="str">
        <f t="shared" si="87"/>
        <v/>
      </c>
      <c r="R200" s="102">
        <f t="shared" si="83"/>
        <v>48476.262000000002</v>
      </c>
      <c r="S200" s="102">
        <f t="shared" si="71"/>
        <v>139.00000000285218</v>
      </c>
      <c r="T200" s="102" t="str">
        <f t="shared" si="76"/>
        <v/>
      </c>
      <c r="U200" s="102" t="str">
        <f t="shared" si="77"/>
        <v/>
      </c>
      <c r="V200" s="102" t="str">
        <f t="shared" si="78"/>
        <v/>
      </c>
      <c r="W200" s="102">
        <f t="shared" si="72"/>
        <v>48476</v>
      </c>
      <c r="X200" s="102">
        <f t="shared" si="84"/>
        <v>0</v>
      </c>
      <c r="Y200" s="102">
        <f t="shared" si="79"/>
        <v>1</v>
      </c>
      <c r="Z200" s="102">
        <f t="shared" si="73"/>
        <v>0</v>
      </c>
      <c r="AA200" s="102">
        <f t="shared" si="80"/>
        <v>0</v>
      </c>
      <c r="AB200" s="102">
        <f t="shared" si="81"/>
        <v>0</v>
      </c>
      <c r="AC200" s="102" t="str">
        <f t="shared" si="69"/>
        <v/>
      </c>
      <c r="AD200" s="102">
        <f t="shared" si="85"/>
        <v>1</v>
      </c>
      <c r="AE200" s="102" t="str">
        <f t="shared" si="74"/>
        <v/>
      </c>
      <c r="AF200" s="102" t="str">
        <f t="shared" si="75"/>
        <v/>
      </c>
      <c r="AG200" s="102">
        <f t="shared" si="86"/>
        <v>0</v>
      </c>
      <c r="AH200" s="102"/>
      <c r="AI200" s="102"/>
      <c r="AJ200" s="102"/>
      <c r="AK200" s="102"/>
      <c r="AL200" s="102"/>
    </row>
    <row r="201" spans="1:38" x14ac:dyDescent="0.25">
      <c r="A201" s="100">
        <f t="shared" si="82"/>
        <v>35</v>
      </c>
      <c r="B201" s="100">
        <f t="shared" si="67"/>
        <v>48476</v>
      </c>
      <c r="C201" s="100" t="str">
        <f t="shared" si="68"/>
        <v>2017512</v>
      </c>
      <c r="D201" s="100">
        <v>2017</v>
      </c>
      <c r="E201" s="100">
        <v>5</v>
      </c>
      <c r="F201" s="100">
        <v>12</v>
      </c>
      <c r="G201" s="100">
        <v>13</v>
      </c>
      <c r="H201" s="100">
        <v>27</v>
      </c>
      <c r="I201" s="100">
        <v>56</v>
      </c>
      <c r="J201" s="100">
        <v>124</v>
      </c>
      <c r="K201" s="100" t="s">
        <v>106</v>
      </c>
      <c r="L201" s="100">
        <v>1</v>
      </c>
      <c r="M201" s="100" t="s">
        <v>21</v>
      </c>
      <c r="N201" s="100" t="s">
        <v>28</v>
      </c>
      <c r="O201" s="100">
        <v>0</v>
      </c>
      <c r="P201" s="100" t="str">
        <f t="shared" si="70"/>
        <v/>
      </c>
      <c r="Q201" s="100" t="str">
        <f t="shared" si="87"/>
        <v/>
      </c>
      <c r="R201" s="100" t="str">
        <f t="shared" si="83"/>
        <v/>
      </c>
      <c r="S201" s="100" t="str">
        <f t="shared" si="71"/>
        <v/>
      </c>
      <c r="T201" s="100" t="str">
        <f t="shared" si="76"/>
        <v/>
      </c>
      <c r="U201" s="100" t="str">
        <f t="shared" si="77"/>
        <v/>
      </c>
      <c r="V201" s="100" t="str">
        <f t="shared" si="78"/>
        <v/>
      </c>
      <c r="W201" s="100" t="str">
        <f t="shared" si="72"/>
        <v/>
      </c>
      <c r="X201" s="100" t="str">
        <f t="shared" si="84"/>
        <v/>
      </c>
      <c r="Y201" s="100" t="str">
        <f t="shared" si="79"/>
        <v/>
      </c>
      <c r="Z201" s="100" t="str">
        <f t="shared" si="73"/>
        <v/>
      </c>
      <c r="AA201" s="100" t="str">
        <f t="shared" si="80"/>
        <v/>
      </c>
      <c r="AB201" s="100" t="str">
        <f t="shared" si="81"/>
        <v/>
      </c>
      <c r="AC201" s="100" t="str">
        <f t="shared" si="69"/>
        <v/>
      </c>
      <c r="AD201" s="100" t="str">
        <f t="shared" si="85"/>
        <v/>
      </c>
      <c r="AE201" s="100" t="str">
        <f t="shared" si="74"/>
        <v/>
      </c>
      <c r="AF201" s="100" t="str">
        <f t="shared" si="75"/>
        <v/>
      </c>
      <c r="AG201" s="100" t="str">
        <f t="shared" si="86"/>
        <v/>
      </c>
      <c r="AH201" s="100"/>
      <c r="AI201" s="100"/>
      <c r="AJ201" s="100"/>
      <c r="AK201" s="100"/>
      <c r="AL201" s="100"/>
    </row>
    <row r="202" spans="1:38" x14ac:dyDescent="0.25">
      <c r="A202" s="100">
        <f t="shared" si="82"/>
        <v>35</v>
      </c>
      <c r="B202" s="100">
        <f t="shared" si="67"/>
        <v>48476</v>
      </c>
      <c r="C202" s="100" t="str">
        <f t="shared" si="68"/>
        <v>2017512</v>
      </c>
      <c r="D202" s="100">
        <v>2017</v>
      </c>
      <c r="E202" s="100">
        <v>5</v>
      </c>
      <c r="F202" s="100">
        <v>12</v>
      </c>
      <c r="G202" s="100">
        <v>13</v>
      </c>
      <c r="H202" s="100">
        <v>27</v>
      </c>
      <c r="I202" s="100">
        <v>56</v>
      </c>
      <c r="J202" s="100">
        <v>149</v>
      </c>
      <c r="K202" s="100" t="s">
        <v>44</v>
      </c>
      <c r="L202" s="100">
        <v>1</v>
      </c>
      <c r="M202" s="100" t="s">
        <v>21</v>
      </c>
      <c r="N202" s="100" t="s">
        <v>27</v>
      </c>
      <c r="O202" s="100">
        <f>339-154</f>
        <v>185</v>
      </c>
      <c r="P202" s="100" t="str">
        <f t="shared" si="70"/>
        <v/>
      </c>
      <c r="Q202" s="100" t="str">
        <f t="shared" si="87"/>
        <v/>
      </c>
      <c r="R202" s="100" t="str">
        <f t="shared" si="83"/>
        <v/>
      </c>
      <c r="S202" s="100" t="str">
        <f t="shared" si="71"/>
        <v/>
      </c>
      <c r="T202" s="100" t="str">
        <f t="shared" si="76"/>
        <v/>
      </c>
      <c r="U202" s="100" t="str">
        <f t="shared" si="77"/>
        <v/>
      </c>
      <c r="V202" s="100" t="str">
        <f t="shared" si="78"/>
        <v/>
      </c>
      <c r="W202" s="100" t="str">
        <f t="shared" si="72"/>
        <v/>
      </c>
      <c r="X202" s="100" t="str">
        <f t="shared" si="84"/>
        <v/>
      </c>
      <c r="Y202" s="100" t="str">
        <f t="shared" si="79"/>
        <v/>
      </c>
      <c r="Z202" s="100" t="str">
        <f t="shared" si="73"/>
        <v/>
      </c>
      <c r="AA202" s="100" t="str">
        <f t="shared" si="80"/>
        <v/>
      </c>
      <c r="AB202" s="100" t="str">
        <f t="shared" si="81"/>
        <v/>
      </c>
      <c r="AC202" s="100" t="str">
        <f t="shared" si="69"/>
        <v/>
      </c>
      <c r="AD202" s="100" t="str">
        <f t="shared" si="85"/>
        <v/>
      </c>
      <c r="AE202" s="100" t="str">
        <f t="shared" si="74"/>
        <v>2017512</v>
      </c>
      <c r="AF202" s="100" t="str">
        <f t="shared" si="75"/>
        <v/>
      </c>
      <c r="AG202" s="100" t="str">
        <f t="shared" si="86"/>
        <v/>
      </c>
      <c r="AH202" s="100"/>
      <c r="AI202" s="100"/>
      <c r="AJ202" s="100"/>
      <c r="AK202" s="100"/>
      <c r="AL202" s="100"/>
    </row>
    <row r="203" spans="1:38" x14ac:dyDescent="0.25">
      <c r="A203" s="100">
        <f t="shared" si="82"/>
        <v>35</v>
      </c>
      <c r="B203" s="100">
        <f t="shared" si="67"/>
        <v>48476</v>
      </c>
      <c r="C203" s="100" t="str">
        <f t="shared" si="68"/>
        <v>2017512</v>
      </c>
      <c r="D203" s="100">
        <v>2017</v>
      </c>
      <c r="E203" s="100">
        <v>5</v>
      </c>
      <c r="F203" s="100">
        <v>12</v>
      </c>
      <c r="G203" s="100">
        <v>13</v>
      </c>
      <c r="H203" s="100">
        <v>27</v>
      </c>
      <c r="I203" s="100">
        <v>56</v>
      </c>
      <c r="J203" s="100">
        <v>157</v>
      </c>
      <c r="K203" s="100" t="s">
        <v>47</v>
      </c>
      <c r="L203" s="100">
        <v>1</v>
      </c>
      <c r="M203" s="100" t="s">
        <v>21</v>
      </c>
      <c r="N203" s="100" t="s">
        <v>27</v>
      </c>
      <c r="O203" s="100">
        <v>0</v>
      </c>
      <c r="P203" s="100" t="str">
        <f t="shared" si="70"/>
        <v/>
      </c>
      <c r="Q203" s="100" t="str">
        <f t="shared" si="87"/>
        <v/>
      </c>
      <c r="R203" s="100" t="str">
        <f t="shared" si="83"/>
        <v/>
      </c>
      <c r="S203" s="100" t="str">
        <f t="shared" si="71"/>
        <v/>
      </c>
      <c r="T203" s="100" t="str">
        <f t="shared" si="76"/>
        <v/>
      </c>
      <c r="U203" s="100" t="str">
        <f t="shared" si="77"/>
        <v/>
      </c>
      <c r="V203" s="100" t="str">
        <f t="shared" si="78"/>
        <v/>
      </c>
      <c r="W203" s="100" t="str">
        <f t="shared" si="72"/>
        <v/>
      </c>
      <c r="X203" s="100" t="str">
        <f t="shared" si="84"/>
        <v/>
      </c>
      <c r="Y203" s="100" t="str">
        <f t="shared" si="79"/>
        <v/>
      </c>
      <c r="Z203" s="100" t="str">
        <f t="shared" si="73"/>
        <v/>
      </c>
      <c r="AA203" s="100" t="str">
        <f t="shared" si="80"/>
        <v/>
      </c>
      <c r="AB203" s="100" t="str">
        <f t="shared" si="81"/>
        <v/>
      </c>
      <c r="AC203" s="100" t="str">
        <f t="shared" si="69"/>
        <v/>
      </c>
      <c r="AD203" s="100" t="str">
        <f t="shared" si="85"/>
        <v/>
      </c>
      <c r="AE203" s="100" t="str">
        <f t="shared" si="74"/>
        <v/>
      </c>
      <c r="AF203" s="100" t="str">
        <f t="shared" si="75"/>
        <v/>
      </c>
      <c r="AG203" s="100" t="str">
        <f t="shared" si="86"/>
        <v/>
      </c>
      <c r="AH203" s="100"/>
      <c r="AI203" s="100"/>
      <c r="AJ203" s="100"/>
      <c r="AK203" s="100"/>
      <c r="AL203" s="100"/>
    </row>
    <row r="204" spans="1:38" x14ac:dyDescent="0.25">
      <c r="A204" s="100">
        <f t="shared" si="82"/>
        <v>35</v>
      </c>
      <c r="B204" s="100">
        <f t="shared" si="67"/>
        <v>48476</v>
      </c>
      <c r="C204" s="100" t="str">
        <f t="shared" si="68"/>
        <v>2017512</v>
      </c>
      <c r="D204" s="100">
        <v>2017</v>
      </c>
      <c r="E204" s="100">
        <v>5</v>
      </c>
      <c r="F204" s="100">
        <v>12</v>
      </c>
      <c r="G204" s="100">
        <v>13</v>
      </c>
      <c r="H204" s="100">
        <v>27</v>
      </c>
      <c r="I204" s="100">
        <v>56</v>
      </c>
      <c r="J204" s="100">
        <v>161</v>
      </c>
      <c r="K204" s="100" t="s">
        <v>47</v>
      </c>
      <c r="L204" s="100">
        <v>1</v>
      </c>
      <c r="M204" s="100" t="s">
        <v>21</v>
      </c>
      <c r="N204" s="100" t="s">
        <v>27</v>
      </c>
      <c r="O204" s="100">
        <v>0</v>
      </c>
      <c r="P204" s="100" t="str">
        <f t="shared" si="70"/>
        <v/>
      </c>
      <c r="Q204" s="100" t="str">
        <f t="shared" si="87"/>
        <v/>
      </c>
      <c r="R204" s="100" t="str">
        <f t="shared" si="83"/>
        <v/>
      </c>
      <c r="S204" s="100" t="str">
        <f t="shared" si="71"/>
        <v/>
      </c>
      <c r="T204" s="100" t="str">
        <f t="shared" si="76"/>
        <v/>
      </c>
      <c r="U204" s="100" t="str">
        <f t="shared" si="77"/>
        <v/>
      </c>
      <c r="V204" s="100" t="str">
        <f t="shared" si="78"/>
        <v/>
      </c>
      <c r="W204" s="100" t="str">
        <f t="shared" si="72"/>
        <v/>
      </c>
      <c r="X204" s="100" t="str">
        <f t="shared" si="84"/>
        <v/>
      </c>
      <c r="Y204" s="100" t="str">
        <f t="shared" si="79"/>
        <v/>
      </c>
      <c r="Z204" s="100" t="str">
        <f t="shared" si="73"/>
        <v/>
      </c>
      <c r="AA204" s="100" t="str">
        <f t="shared" si="80"/>
        <v/>
      </c>
      <c r="AB204" s="100" t="str">
        <f t="shared" si="81"/>
        <v/>
      </c>
      <c r="AC204" s="100" t="str">
        <f t="shared" si="69"/>
        <v/>
      </c>
      <c r="AD204" s="100" t="str">
        <f t="shared" si="85"/>
        <v/>
      </c>
      <c r="AE204" s="100" t="str">
        <f t="shared" si="74"/>
        <v/>
      </c>
      <c r="AF204" s="100" t="str">
        <f t="shared" si="75"/>
        <v/>
      </c>
      <c r="AG204" s="100" t="str">
        <f t="shared" si="86"/>
        <v/>
      </c>
      <c r="AH204" s="100"/>
      <c r="AI204" s="100"/>
      <c r="AJ204" s="100"/>
      <c r="AK204" s="100"/>
      <c r="AL204" s="100"/>
    </row>
    <row r="205" spans="1:38" x14ac:dyDescent="0.25">
      <c r="A205" s="100">
        <f t="shared" si="82"/>
        <v>35</v>
      </c>
      <c r="B205" s="100">
        <f t="shared" si="67"/>
        <v>48476</v>
      </c>
      <c r="C205" s="100" t="str">
        <f t="shared" si="68"/>
        <v>2017512</v>
      </c>
      <c r="D205" s="100">
        <v>2017</v>
      </c>
      <c r="E205" s="100">
        <v>5</v>
      </c>
      <c r="F205" s="100">
        <v>12</v>
      </c>
      <c r="G205" s="100">
        <v>13</v>
      </c>
      <c r="H205" s="100">
        <v>27</v>
      </c>
      <c r="I205" s="100">
        <v>56</v>
      </c>
      <c r="J205" s="100">
        <v>169</v>
      </c>
      <c r="K205" s="100" t="s">
        <v>47</v>
      </c>
      <c r="L205" s="100">
        <v>1</v>
      </c>
      <c r="M205" s="100" t="s">
        <v>21</v>
      </c>
      <c r="N205" s="100" t="s">
        <v>27</v>
      </c>
      <c r="O205" s="100">
        <v>0</v>
      </c>
      <c r="P205" s="100" t="str">
        <f t="shared" si="70"/>
        <v/>
      </c>
      <c r="Q205" s="100" t="str">
        <f t="shared" si="87"/>
        <v/>
      </c>
      <c r="R205" s="100" t="str">
        <f t="shared" si="83"/>
        <v/>
      </c>
      <c r="S205" s="100" t="str">
        <f t="shared" si="71"/>
        <v/>
      </c>
      <c r="T205" s="100" t="str">
        <f t="shared" si="76"/>
        <v/>
      </c>
      <c r="U205" s="100" t="str">
        <f t="shared" si="77"/>
        <v/>
      </c>
      <c r="V205" s="100" t="str">
        <f t="shared" si="78"/>
        <v/>
      </c>
      <c r="W205" s="100" t="str">
        <f t="shared" si="72"/>
        <v/>
      </c>
      <c r="X205" s="100" t="str">
        <f t="shared" si="84"/>
        <v/>
      </c>
      <c r="Y205" s="100" t="str">
        <f t="shared" si="79"/>
        <v/>
      </c>
      <c r="Z205" s="100" t="str">
        <f t="shared" si="73"/>
        <v/>
      </c>
      <c r="AA205" s="100" t="str">
        <f t="shared" si="80"/>
        <v/>
      </c>
      <c r="AB205" s="100" t="str">
        <f t="shared" si="81"/>
        <v/>
      </c>
      <c r="AC205" s="100" t="str">
        <f t="shared" si="69"/>
        <v/>
      </c>
      <c r="AD205" s="100" t="str">
        <f t="shared" si="85"/>
        <v/>
      </c>
      <c r="AE205" s="100" t="str">
        <f t="shared" si="74"/>
        <v/>
      </c>
      <c r="AF205" s="100" t="str">
        <f t="shared" si="75"/>
        <v/>
      </c>
      <c r="AG205" s="100" t="str">
        <f t="shared" si="86"/>
        <v/>
      </c>
      <c r="AH205" s="100"/>
      <c r="AI205" s="100"/>
      <c r="AJ205" s="100"/>
      <c r="AK205" s="100"/>
      <c r="AL205" s="100"/>
    </row>
    <row r="206" spans="1:38" x14ac:dyDescent="0.25">
      <c r="A206" s="100">
        <f t="shared" si="82"/>
        <v>35</v>
      </c>
      <c r="B206" s="100">
        <f t="shared" si="67"/>
        <v>48476</v>
      </c>
      <c r="C206" s="100" t="str">
        <f t="shared" si="68"/>
        <v>2017512</v>
      </c>
      <c r="D206" s="100">
        <v>2017</v>
      </c>
      <c r="E206" s="100">
        <v>5</v>
      </c>
      <c r="F206" s="100">
        <v>12</v>
      </c>
      <c r="G206" s="100">
        <v>13</v>
      </c>
      <c r="H206" s="100">
        <v>27</v>
      </c>
      <c r="I206" s="100">
        <v>56</v>
      </c>
      <c r="J206" s="100">
        <v>175</v>
      </c>
      <c r="K206" s="100" t="s">
        <v>47</v>
      </c>
      <c r="L206" s="100">
        <v>1</v>
      </c>
      <c r="M206" s="100" t="s">
        <v>21</v>
      </c>
      <c r="N206" s="100" t="s">
        <v>27</v>
      </c>
      <c r="O206" s="100">
        <v>0</v>
      </c>
      <c r="P206" s="100" t="str">
        <f t="shared" si="70"/>
        <v/>
      </c>
      <c r="Q206" s="100" t="str">
        <f t="shared" si="87"/>
        <v/>
      </c>
      <c r="R206" s="100" t="str">
        <f t="shared" si="83"/>
        <v/>
      </c>
      <c r="S206" s="100" t="str">
        <f t="shared" si="71"/>
        <v/>
      </c>
      <c r="T206" s="100" t="str">
        <f t="shared" si="76"/>
        <v/>
      </c>
      <c r="U206" s="100" t="str">
        <f t="shared" si="77"/>
        <v/>
      </c>
      <c r="V206" s="100" t="str">
        <f t="shared" si="78"/>
        <v/>
      </c>
      <c r="W206" s="100" t="str">
        <f t="shared" si="72"/>
        <v/>
      </c>
      <c r="X206" s="100" t="str">
        <f t="shared" si="84"/>
        <v/>
      </c>
      <c r="Y206" s="100" t="str">
        <f t="shared" si="79"/>
        <v/>
      </c>
      <c r="Z206" s="100" t="str">
        <f t="shared" si="73"/>
        <v/>
      </c>
      <c r="AA206" s="100" t="str">
        <f t="shared" si="80"/>
        <v/>
      </c>
      <c r="AB206" s="100" t="str">
        <f t="shared" si="81"/>
        <v/>
      </c>
      <c r="AC206" s="100" t="str">
        <f t="shared" si="69"/>
        <v/>
      </c>
      <c r="AD206" s="100" t="str">
        <f t="shared" si="85"/>
        <v/>
      </c>
      <c r="AE206" s="100" t="str">
        <f t="shared" si="74"/>
        <v/>
      </c>
      <c r="AF206" s="100" t="str">
        <f t="shared" si="75"/>
        <v/>
      </c>
      <c r="AG206" s="100" t="str">
        <f t="shared" si="86"/>
        <v/>
      </c>
      <c r="AH206" s="100"/>
      <c r="AI206" s="100"/>
      <c r="AJ206" s="100"/>
      <c r="AK206" s="100"/>
      <c r="AL206" s="100"/>
    </row>
    <row r="207" spans="1:38" x14ac:dyDescent="0.25">
      <c r="A207" s="100">
        <f t="shared" si="82"/>
        <v>35</v>
      </c>
      <c r="B207" s="100">
        <f t="shared" si="67"/>
        <v>48476</v>
      </c>
      <c r="C207" s="100" t="str">
        <f t="shared" si="68"/>
        <v>2017512</v>
      </c>
      <c r="D207" s="100">
        <v>2017</v>
      </c>
      <c r="E207" s="100">
        <v>5</v>
      </c>
      <c r="F207" s="100">
        <v>12</v>
      </c>
      <c r="G207" s="100">
        <v>13</v>
      </c>
      <c r="H207" s="100">
        <v>27</v>
      </c>
      <c r="I207" s="100">
        <v>56</v>
      </c>
      <c r="J207" s="100">
        <v>179</v>
      </c>
      <c r="K207" s="100" t="s">
        <v>47</v>
      </c>
      <c r="L207" s="100">
        <v>1</v>
      </c>
      <c r="M207" s="100" t="s">
        <v>21</v>
      </c>
      <c r="N207" s="100" t="s">
        <v>27</v>
      </c>
      <c r="O207" s="100">
        <v>0</v>
      </c>
      <c r="P207" s="100" t="str">
        <f t="shared" si="70"/>
        <v/>
      </c>
      <c r="Q207" s="100" t="str">
        <f t="shared" si="87"/>
        <v/>
      </c>
      <c r="R207" s="100" t="str">
        <f t="shared" si="83"/>
        <v/>
      </c>
      <c r="S207" s="100" t="str">
        <f t="shared" si="71"/>
        <v/>
      </c>
      <c r="T207" s="100" t="str">
        <f t="shared" si="76"/>
        <v/>
      </c>
      <c r="U207" s="100" t="str">
        <f t="shared" si="77"/>
        <v/>
      </c>
      <c r="V207" s="100" t="str">
        <f t="shared" si="78"/>
        <v/>
      </c>
      <c r="W207" s="100" t="str">
        <f t="shared" si="72"/>
        <v/>
      </c>
      <c r="X207" s="100" t="str">
        <f t="shared" si="84"/>
        <v/>
      </c>
      <c r="Y207" s="100" t="str">
        <f t="shared" si="79"/>
        <v/>
      </c>
      <c r="Z207" s="100" t="str">
        <f t="shared" si="73"/>
        <v/>
      </c>
      <c r="AA207" s="100" t="str">
        <f t="shared" si="80"/>
        <v/>
      </c>
      <c r="AB207" s="100" t="str">
        <f t="shared" si="81"/>
        <v/>
      </c>
      <c r="AC207" s="100" t="str">
        <f t="shared" si="69"/>
        <v/>
      </c>
      <c r="AD207" s="100" t="str">
        <f t="shared" si="85"/>
        <v/>
      </c>
      <c r="AE207" s="100" t="str">
        <f t="shared" si="74"/>
        <v/>
      </c>
      <c r="AF207" s="100" t="str">
        <f t="shared" si="75"/>
        <v/>
      </c>
      <c r="AG207" s="100" t="str">
        <f t="shared" si="86"/>
        <v/>
      </c>
      <c r="AH207" s="100"/>
      <c r="AI207" s="100"/>
      <c r="AJ207" s="100"/>
      <c r="AK207" s="100"/>
      <c r="AL207" s="100"/>
    </row>
    <row r="208" spans="1:38" s="67" customFormat="1" x14ac:dyDescent="0.25">
      <c r="A208" s="100">
        <f t="shared" si="82"/>
        <v>35</v>
      </c>
      <c r="B208" s="100">
        <f t="shared" si="67"/>
        <v>48476</v>
      </c>
      <c r="C208" s="100" t="str">
        <f t="shared" si="68"/>
        <v>2017512</v>
      </c>
      <c r="D208" s="100">
        <v>2017</v>
      </c>
      <c r="E208" s="100">
        <v>5</v>
      </c>
      <c r="F208" s="100">
        <v>12</v>
      </c>
      <c r="G208" s="100">
        <v>13</v>
      </c>
      <c r="H208" s="100">
        <v>27</v>
      </c>
      <c r="I208" s="100">
        <v>56</v>
      </c>
      <c r="J208" s="100">
        <v>181</v>
      </c>
      <c r="K208" s="100" t="s">
        <v>47</v>
      </c>
      <c r="L208" s="100">
        <v>1</v>
      </c>
      <c r="M208" s="100" t="s">
        <v>21</v>
      </c>
      <c r="N208" s="100" t="s">
        <v>27</v>
      </c>
      <c r="O208" s="100">
        <v>0</v>
      </c>
      <c r="P208" s="100" t="str">
        <f t="shared" si="70"/>
        <v/>
      </c>
      <c r="Q208" s="100" t="str">
        <f t="shared" si="87"/>
        <v/>
      </c>
      <c r="R208" s="100" t="str">
        <f t="shared" si="83"/>
        <v/>
      </c>
      <c r="S208" s="100" t="str">
        <f t="shared" si="71"/>
        <v/>
      </c>
      <c r="T208" s="100" t="str">
        <f t="shared" si="76"/>
        <v/>
      </c>
      <c r="U208" s="100" t="str">
        <f t="shared" si="77"/>
        <v/>
      </c>
      <c r="V208" s="100" t="str">
        <f t="shared" si="78"/>
        <v/>
      </c>
      <c r="W208" s="100" t="str">
        <f t="shared" si="72"/>
        <v/>
      </c>
      <c r="X208" s="100" t="str">
        <f t="shared" si="84"/>
        <v/>
      </c>
      <c r="Y208" s="100" t="str">
        <f t="shared" si="79"/>
        <v/>
      </c>
      <c r="Z208" s="100" t="str">
        <f t="shared" si="73"/>
        <v/>
      </c>
      <c r="AA208" s="100" t="str">
        <f t="shared" si="80"/>
        <v/>
      </c>
      <c r="AB208" s="100" t="str">
        <f t="shared" si="81"/>
        <v/>
      </c>
      <c r="AC208" s="100" t="str">
        <f t="shared" si="69"/>
        <v/>
      </c>
      <c r="AD208" s="100" t="str">
        <f t="shared" si="85"/>
        <v/>
      </c>
      <c r="AE208" s="100" t="str">
        <f t="shared" si="74"/>
        <v/>
      </c>
      <c r="AF208" s="100" t="str">
        <f t="shared" si="75"/>
        <v/>
      </c>
      <c r="AG208" s="100" t="str">
        <f t="shared" si="86"/>
        <v/>
      </c>
      <c r="AH208" s="100"/>
      <c r="AI208" s="100"/>
      <c r="AJ208" s="100"/>
      <c r="AK208" s="100"/>
      <c r="AL208" s="100"/>
    </row>
    <row r="209" spans="1:38" s="67" customFormat="1" x14ac:dyDescent="0.25">
      <c r="A209" s="100">
        <f t="shared" si="82"/>
        <v>35</v>
      </c>
      <c r="B209" s="100">
        <f t="shared" si="67"/>
        <v>48476</v>
      </c>
      <c r="C209" s="100" t="str">
        <f t="shared" si="68"/>
        <v>2017512</v>
      </c>
      <c r="D209" s="100">
        <v>2017</v>
      </c>
      <c r="E209" s="100">
        <v>5</v>
      </c>
      <c r="F209" s="100">
        <v>12</v>
      </c>
      <c r="G209" s="100">
        <v>13</v>
      </c>
      <c r="H209" s="100">
        <v>27</v>
      </c>
      <c r="I209" s="100">
        <v>56</v>
      </c>
      <c r="J209" s="100">
        <v>183</v>
      </c>
      <c r="K209" s="100" t="s">
        <v>47</v>
      </c>
      <c r="L209" s="100">
        <v>1</v>
      </c>
      <c r="M209" s="100" t="s">
        <v>21</v>
      </c>
      <c r="N209" s="100" t="s">
        <v>27</v>
      </c>
      <c r="O209" s="100">
        <v>0</v>
      </c>
      <c r="P209" s="100" t="str">
        <f t="shared" si="70"/>
        <v/>
      </c>
      <c r="Q209" s="100" t="str">
        <f t="shared" si="87"/>
        <v/>
      </c>
      <c r="R209" s="100" t="str">
        <f t="shared" si="83"/>
        <v/>
      </c>
      <c r="S209" s="100" t="str">
        <f t="shared" si="71"/>
        <v/>
      </c>
      <c r="T209" s="100" t="str">
        <f t="shared" si="76"/>
        <v/>
      </c>
      <c r="U209" s="100" t="str">
        <f t="shared" si="77"/>
        <v/>
      </c>
      <c r="V209" s="100" t="str">
        <f t="shared" si="78"/>
        <v/>
      </c>
      <c r="W209" s="100" t="str">
        <f t="shared" si="72"/>
        <v/>
      </c>
      <c r="X209" s="100" t="str">
        <f t="shared" si="84"/>
        <v/>
      </c>
      <c r="Y209" s="100" t="str">
        <f t="shared" si="79"/>
        <v/>
      </c>
      <c r="Z209" s="100" t="str">
        <f t="shared" si="73"/>
        <v/>
      </c>
      <c r="AA209" s="100" t="str">
        <f t="shared" si="80"/>
        <v/>
      </c>
      <c r="AB209" s="100" t="str">
        <f t="shared" si="81"/>
        <v/>
      </c>
      <c r="AC209" s="100" t="str">
        <f t="shared" si="69"/>
        <v/>
      </c>
      <c r="AD209" s="100" t="str">
        <f t="shared" si="85"/>
        <v/>
      </c>
      <c r="AE209" s="100" t="str">
        <f t="shared" si="74"/>
        <v/>
      </c>
      <c r="AF209" s="100" t="str">
        <f t="shared" si="75"/>
        <v/>
      </c>
      <c r="AG209" s="100" t="str">
        <f t="shared" si="86"/>
        <v/>
      </c>
      <c r="AH209" s="100"/>
      <c r="AI209" s="100"/>
      <c r="AJ209" s="100"/>
      <c r="AK209" s="100"/>
      <c r="AL209" s="100"/>
    </row>
    <row r="210" spans="1:38" s="67" customFormat="1" x14ac:dyDescent="0.25">
      <c r="A210" s="100">
        <f t="shared" si="82"/>
        <v>35</v>
      </c>
      <c r="B210" s="100">
        <f t="shared" si="67"/>
        <v>48476</v>
      </c>
      <c r="C210" s="100" t="str">
        <f t="shared" si="68"/>
        <v>2017512</v>
      </c>
      <c r="D210" s="100">
        <v>2017</v>
      </c>
      <c r="E210" s="100">
        <v>5</v>
      </c>
      <c r="F210" s="100">
        <v>12</v>
      </c>
      <c r="G210" s="100">
        <v>13</v>
      </c>
      <c r="H210" s="100">
        <v>27</v>
      </c>
      <c r="I210" s="100">
        <v>56</v>
      </c>
      <c r="J210" s="100">
        <v>184</v>
      </c>
      <c r="K210" s="100" t="s">
        <v>47</v>
      </c>
      <c r="L210" s="100">
        <v>1</v>
      </c>
      <c r="M210" s="100" t="s">
        <v>21</v>
      </c>
      <c r="N210" s="100" t="s">
        <v>27</v>
      </c>
      <c r="O210" s="100">
        <v>0</v>
      </c>
      <c r="P210" s="100" t="str">
        <f t="shared" si="70"/>
        <v/>
      </c>
      <c r="Q210" s="100" t="str">
        <f t="shared" si="87"/>
        <v/>
      </c>
      <c r="R210" s="100" t="str">
        <f t="shared" si="83"/>
        <v/>
      </c>
      <c r="S210" s="100" t="str">
        <f t="shared" si="71"/>
        <v/>
      </c>
      <c r="T210" s="100" t="str">
        <f t="shared" si="76"/>
        <v/>
      </c>
      <c r="U210" s="100" t="str">
        <f t="shared" si="77"/>
        <v/>
      </c>
      <c r="V210" s="100" t="str">
        <f t="shared" si="78"/>
        <v/>
      </c>
      <c r="W210" s="100" t="str">
        <f t="shared" si="72"/>
        <v/>
      </c>
      <c r="X210" s="100" t="str">
        <f t="shared" si="84"/>
        <v/>
      </c>
      <c r="Y210" s="100" t="str">
        <f t="shared" si="79"/>
        <v/>
      </c>
      <c r="Z210" s="100" t="str">
        <f t="shared" si="73"/>
        <v/>
      </c>
      <c r="AA210" s="100" t="str">
        <f t="shared" si="80"/>
        <v/>
      </c>
      <c r="AB210" s="100" t="str">
        <f t="shared" si="81"/>
        <v/>
      </c>
      <c r="AC210" s="100" t="str">
        <f t="shared" si="69"/>
        <v/>
      </c>
      <c r="AD210" s="100" t="str">
        <f t="shared" si="85"/>
        <v/>
      </c>
      <c r="AE210" s="100" t="str">
        <f t="shared" si="74"/>
        <v/>
      </c>
      <c r="AF210" s="100" t="str">
        <f t="shared" si="75"/>
        <v/>
      </c>
      <c r="AG210" s="100" t="str">
        <f t="shared" si="86"/>
        <v/>
      </c>
      <c r="AH210" s="100"/>
      <c r="AI210" s="100"/>
      <c r="AJ210" s="100"/>
      <c r="AK210" s="100"/>
      <c r="AL210" s="100"/>
    </row>
    <row r="211" spans="1:38" x14ac:dyDescent="0.25">
      <c r="A211" s="100">
        <f t="shared" si="82"/>
        <v>35</v>
      </c>
      <c r="B211" s="100">
        <f t="shared" si="67"/>
        <v>48476</v>
      </c>
      <c r="C211" s="100" t="str">
        <f t="shared" si="68"/>
        <v>2017512</v>
      </c>
      <c r="D211" s="100">
        <v>2017</v>
      </c>
      <c r="E211" s="100">
        <v>5</v>
      </c>
      <c r="F211" s="100">
        <v>12</v>
      </c>
      <c r="G211" s="100">
        <v>13</v>
      </c>
      <c r="H211" s="100">
        <v>27</v>
      </c>
      <c r="I211" s="100">
        <v>56</v>
      </c>
      <c r="J211" s="100">
        <v>187</v>
      </c>
      <c r="K211" s="100" t="s">
        <v>47</v>
      </c>
      <c r="L211" s="100">
        <v>1</v>
      </c>
      <c r="M211" s="100" t="s">
        <v>21</v>
      </c>
      <c r="N211" s="100" t="s">
        <v>27</v>
      </c>
      <c r="O211" s="100">
        <v>0</v>
      </c>
      <c r="P211" s="100" t="str">
        <f t="shared" si="70"/>
        <v/>
      </c>
      <c r="Q211" s="100" t="str">
        <f t="shared" si="87"/>
        <v/>
      </c>
      <c r="R211" s="100" t="str">
        <f t="shared" si="83"/>
        <v/>
      </c>
      <c r="S211" s="100" t="str">
        <f t="shared" si="71"/>
        <v/>
      </c>
      <c r="T211" s="100" t="str">
        <f t="shared" si="76"/>
        <v/>
      </c>
      <c r="U211" s="100" t="str">
        <f t="shared" si="77"/>
        <v/>
      </c>
      <c r="V211" s="100" t="str">
        <f t="shared" si="78"/>
        <v/>
      </c>
      <c r="W211" s="100" t="str">
        <f t="shared" si="72"/>
        <v/>
      </c>
      <c r="X211" s="100" t="str">
        <f t="shared" si="84"/>
        <v/>
      </c>
      <c r="Y211" s="100" t="str">
        <f t="shared" si="79"/>
        <v/>
      </c>
      <c r="Z211" s="100" t="str">
        <f t="shared" si="73"/>
        <v/>
      </c>
      <c r="AA211" s="100" t="str">
        <f t="shared" si="80"/>
        <v/>
      </c>
      <c r="AB211" s="100" t="str">
        <f t="shared" si="81"/>
        <v/>
      </c>
      <c r="AC211" s="100" t="str">
        <f t="shared" si="69"/>
        <v/>
      </c>
      <c r="AD211" s="100" t="str">
        <f t="shared" si="85"/>
        <v/>
      </c>
      <c r="AE211" s="100" t="str">
        <f t="shared" si="74"/>
        <v/>
      </c>
      <c r="AF211" s="100" t="str">
        <f t="shared" si="75"/>
        <v/>
      </c>
      <c r="AG211" s="100" t="str">
        <f t="shared" si="86"/>
        <v/>
      </c>
      <c r="AH211" s="100"/>
      <c r="AI211" s="100"/>
      <c r="AJ211" s="100"/>
      <c r="AK211" s="100"/>
      <c r="AL211" s="100"/>
    </row>
    <row r="212" spans="1:38" x14ac:dyDescent="0.25">
      <c r="A212" s="100">
        <f t="shared" si="82"/>
        <v>35</v>
      </c>
      <c r="B212" s="100">
        <f t="shared" si="67"/>
        <v>48476</v>
      </c>
      <c r="C212" s="100" t="str">
        <f t="shared" si="68"/>
        <v>2017512</v>
      </c>
      <c r="D212" s="100">
        <v>2017</v>
      </c>
      <c r="E212" s="100">
        <v>5</v>
      </c>
      <c r="F212" s="100">
        <v>12</v>
      </c>
      <c r="G212" s="100">
        <v>13</v>
      </c>
      <c r="H212" s="100">
        <v>27</v>
      </c>
      <c r="I212" s="100">
        <v>56</v>
      </c>
      <c r="J212" s="100">
        <v>191</v>
      </c>
      <c r="K212" s="100" t="s">
        <v>47</v>
      </c>
      <c r="L212" s="100">
        <v>1</v>
      </c>
      <c r="M212" s="100" t="s">
        <v>21</v>
      </c>
      <c r="N212" s="100" t="s">
        <v>27</v>
      </c>
      <c r="O212" s="100">
        <v>0</v>
      </c>
      <c r="P212" s="100" t="str">
        <f t="shared" si="70"/>
        <v/>
      </c>
      <c r="Q212" s="100" t="str">
        <f t="shared" si="87"/>
        <v/>
      </c>
      <c r="R212" s="100" t="str">
        <f t="shared" si="83"/>
        <v/>
      </c>
      <c r="S212" s="100" t="str">
        <f t="shared" si="71"/>
        <v/>
      </c>
      <c r="T212" s="100" t="str">
        <f t="shared" si="76"/>
        <v/>
      </c>
      <c r="U212" s="100" t="str">
        <f t="shared" si="77"/>
        <v/>
      </c>
      <c r="V212" s="100" t="str">
        <f t="shared" si="78"/>
        <v/>
      </c>
      <c r="W212" s="100" t="str">
        <f t="shared" si="72"/>
        <v/>
      </c>
      <c r="X212" s="100" t="str">
        <f t="shared" si="84"/>
        <v/>
      </c>
      <c r="Y212" s="100" t="str">
        <f t="shared" si="79"/>
        <v/>
      </c>
      <c r="Z212" s="100" t="str">
        <f t="shared" si="73"/>
        <v/>
      </c>
      <c r="AA212" s="100" t="str">
        <f t="shared" si="80"/>
        <v/>
      </c>
      <c r="AB212" s="100" t="str">
        <f t="shared" si="81"/>
        <v/>
      </c>
      <c r="AC212" s="100" t="str">
        <f t="shared" si="69"/>
        <v/>
      </c>
      <c r="AD212" s="100" t="str">
        <f t="shared" si="85"/>
        <v/>
      </c>
      <c r="AE212" s="100" t="str">
        <f t="shared" si="74"/>
        <v/>
      </c>
      <c r="AF212" s="100" t="str">
        <f t="shared" si="75"/>
        <v/>
      </c>
      <c r="AG212" s="100" t="str">
        <f t="shared" si="86"/>
        <v/>
      </c>
      <c r="AH212" s="100"/>
      <c r="AI212" s="100"/>
      <c r="AJ212" s="100"/>
      <c r="AK212" s="100"/>
      <c r="AL212" s="100"/>
    </row>
    <row r="213" spans="1:38" x14ac:dyDescent="0.25">
      <c r="A213" s="100">
        <f t="shared" si="82"/>
        <v>35</v>
      </c>
      <c r="B213" s="100">
        <f t="shared" si="67"/>
        <v>48476</v>
      </c>
      <c r="C213" s="100" t="str">
        <f t="shared" si="68"/>
        <v>2017512</v>
      </c>
      <c r="D213" s="100">
        <v>2017</v>
      </c>
      <c r="E213" s="100">
        <v>5</v>
      </c>
      <c r="F213" s="100">
        <v>12</v>
      </c>
      <c r="G213" s="100">
        <v>13</v>
      </c>
      <c r="H213" s="100">
        <v>27</v>
      </c>
      <c r="I213" s="100">
        <v>56</v>
      </c>
      <c r="J213" s="100">
        <v>192</v>
      </c>
      <c r="K213" s="100" t="s">
        <v>47</v>
      </c>
      <c r="L213" s="100">
        <v>1</v>
      </c>
      <c r="M213" s="100" t="s">
        <v>21</v>
      </c>
      <c r="N213" s="100" t="s">
        <v>27</v>
      </c>
      <c r="O213" s="100">
        <v>0</v>
      </c>
      <c r="P213" s="100" t="str">
        <f t="shared" si="70"/>
        <v/>
      </c>
      <c r="Q213" s="100" t="str">
        <f t="shared" si="87"/>
        <v/>
      </c>
      <c r="R213" s="100" t="str">
        <f t="shared" si="83"/>
        <v/>
      </c>
      <c r="S213" s="100" t="str">
        <f t="shared" si="71"/>
        <v/>
      </c>
      <c r="T213" s="100" t="str">
        <f t="shared" si="76"/>
        <v/>
      </c>
      <c r="U213" s="100" t="str">
        <f t="shared" si="77"/>
        <v/>
      </c>
      <c r="V213" s="100" t="str">
        <f t="shared" si="78"/>
        <v/>
      </c>
      <c r="W213" s="100" t="str">
        <f t="shared" si="72"/>
        <v/>
      </c>
      <c r="X213" s="100" t="str">
        <f t="shared" si="84"/>
        <v/>
      </c>
      <c r="Y213" s="100" t="str">
        <f t="shared" si="79"/>
        <v/>
      </c>
      <c r="Z213" s="100" t="str">
        <f t="shared" si="73"/>
        <v/>
      </c>
      <c r="AA213" s="100" t="str">
        <f t="shared" si="80"/>
        <v/>
      </c>
      <c r="AB213" s="100" t="str">
        <f t="shared" si="81"/>
        <v/>
      </c>
      <c r="AC213" s="100" t="str">
        <f t="shared" si="69"/>
        <v/>
      </c>
      <c r="AD213" s="100" t="str">
        <f t="shared" si="85"/>
        <v/>
      </c>
      <c r="AE213" s="100" t="str">
        <f t="shared" si="74"/>
        <v/>
      </c>
      <c r="AF213" s="100" t="str">
        <f t="shared" si="75"/>
        <v/>
      </c>
      <c r="AG213" s="100" t="str">
        <f t="shared" si="86"/>
        <v/>
      </c>
      <c r="AH213" s="100"/>
      <c r="AI213" s="100"/>
      <c r="AJ213" s="100"/>
      <c r="AK213" s="100"/>
      <c r="AL213" s="100"/>
    </row>
    <row r="214" spans="1:38" x14ac:dyDescent="0.25">
      <c r="A214" s="100">
        <f t="shared" si="82"/>
        <v>35</v>
      </c>
      <c r="B214" s="100">
        <f t="shared" si="67"/>
        <v>48476</v>
      </c>
      <c r="C214" s="100" t="str">
        <f t="shared" si="68"/>
        <v>2017512</v>
      </c>
      <c r="D214" s="100">
        <v>2017</v>
      </c>
      <c r="E214" s="100">
        <v>5</v>
      </c>
      <c r="F214" s="100">
        <v>12</v>
      </c>
      <c r="G214" s="100">
        <v>13</v>
      </c>
      <c r="H214" s="100">
        <v>27</v>
      </c>
      <c r="I214" s="100">
        <v>56</v>
      </c>
      <c r="J214" s="100">
        <v>197</v>
      </c>
      <c r="K214" s="100" t="s">
        <v>47</v>
      </c>
      <c r="L214" s="100">
        <v>1</v>
      </c>
      <c r="M214" s="100" t="s">
        <v>21</v>
      </c>
      <c r="N214" s="100" t="s">
        <v>27</v>
      </c>
      <c r="O214" s="100">
        <v>0</v>
      </c>
      <c r="P214" s="100" t="str">
        <f t="shared" si="70"/>
        <v/>
      </c>
      <c r="Q214" s="100" t="str">
        <f t="shared" si="87"/>
        <v/>
      </c>
      <c r="R214" s="100" t="str">
        <f t="shared" si="83"/>
        <v/>
      </c>
      <c r="S214" s="100" t="str">
        <f t="shared" si="71"/>
        <v/>
      </c>
      <c r="T214" s="100" t="str">
        <f t="shared" si="76"/>
        <v/>
      </c>
      <c r="U214" s="100" t="str">
        <f t="shared" si="77"/>
        <v/>
      </c>
      <c r="V214" s="100" t="str">
        <f t="shared" si="78"/>
        <v/>
      </c>
      <c r="W214" s="100" t="str">
        <f t="shared" si="72"/>
        <v/>
      </c>
      <c r="X214" s="100" t="str">
        <f t="shared" si="84"/>
        <v/>
      </c>
      <c r="Y214" s="100" t="str">
        <f t="shared" si="79"/>
        <v/>
      </c>
      <c r="Z214" s="100" t="str">
        <f t="shared" si="73"/>
        <v/>
      </c>
      <c r="AA214" s="100" t="str">
        <f t="shared" si="80"/>
        <v/>
      </c>
      <c r="AB214" s="100" t="str">
        <f t="shared" si="81"/>
        <v/>
      </c>
      <c r="AC214" s="100" t="str">
        <f t="shared" si="69"/>
        <v/>
      </c>
      <c r="AD214" s="100" t="str">
        <f t="shared" si="85"/>
        <v/>
      </c>
      <c r="AE214" s="100" t="str">
        <f t="shared" si="74"/>
        <v/>
      </c>
      <c r="AF214" s="100" t="str">
        <f t="shared" si="75"/>
        <v/>
      </c>
      <c r="AG214" s="100" t="str">
        <f t="shared" si="86"/>
        <v/>
      </c>
      <c r="AH214" s="100"/>
      <c r="AI214" s="100"/>
      <c r="AJ214" s="100"/>
      <c r="AK214" s="100"/>
      <c r="AL214" s="100"/>
    </row>
    <row r="215" spans="1:38" x14ac:dyDescent="0.25">
      <c r="A215" s="100">
        <f t="shared" si="82"/>
        <v>35</v>
      </c>
      <c r="B215" s="100">
        <f t="shared" si="67"/>
        <v>48476</v>
      </c>
      <c r="C215" s="100" t="str">
        <f t="shared" si="68"/>
        <v>2017512</v>
      </c>
      <c r="D215" s="100">
        <v>2017</v>
      </c>
      <c r="E215" s="100">
        <v>5</v>
      </c>
      <c r="F215" s="100">
        <v>12</v>
      </c>
      <c r="G215" s="100">
        <v>13</v>
      </c>
      <c r="H215" s="100">
        <v>27</v>
      </c>
      <c r="I215" s="100">
        <v>56</v>
      </c>
      <c r="J215" s="100">
        <v>203</v>
      </c>
      <c r="K215" s="100" t="s">
        <v>47</v>
      </c>
      <c r="L215" s="100">
        <v>1</v>
      </c>
      <c r="M215" s="100" t="s">
        <v>21</v>
      </c>
      <c r="N215" s="100" t="s">
        <v>27</v>
      </c>
      <c r="O215" s="100">
        <v>0</v>
      </c>
      <c r="P215" s="100" t="str">
        <f t="shared" si="70"/>
        <v/>
      </c>
      <c r="Q215" s="100" t="str">
        <f t="shared" si="87"/>
        <v/>
      </c>
      <c r="R215" s="100" t="str">
        <f t="shared" si="83"/>
        <v/>
      </c>
      <c r="S215" s="100" t="str">
        <f t="shared" si="71"/>
        <v/>
      </c>
      <c r="T215" s="100" t="str">
        <f t="shared" si="76"/>
        <v/>
      </c>
      <c r="U215" s="100" t="str">
        <f t="shared" si="77"/>
        <v/>
      </c>
      <c r="V215" s="100" t="str">
        <f t="shared" si="78"/>
        <v/>
      </c>
      <c r="W215" s="100" t="str">
        <f t="shared" si="72"/>
        <v/>
      </c>
      <c r="X215" s="100" t="str">
        <f t="shared" si="84"/>
        <v/>
      </c>
      <c r="Y215" s="100" t="str">
        <f t="shared" si="79"/>
        <v/>
      </c>
      <c r="Z215" s="100" t="str">
        <f t="shared" si="73"/>
        <v/>
      </c>
      <c r="AA215" s="100" t="str">
        <f t="shared" si="80"/>
        <v/>
      </c>
      <c r="AB215" s="100" t="str">
        <f t="shared" si="81"/>
        <v/>
      </c>
      <c r="AC215" s="100" t="str">
        <f t="shared" si="69"/>
        <v/>
      </c>
      <c r="AD215" s="100" t="str">
        <f t="shared" si="85"/>
        <v/>
      </c>
      <c r="AE215" s="100" t="str">
        <f t="shared" si="74"/>
        <v/>
      </c>
      <c r="AF215" s="100" t="str">
        <f t="shared" si="75"/>
        <v/>
      </c>
      <c r="AG215" s="100" t="str">
        <f t="shared" si="86"/>
        <v/>
      </c>
      <c r="AH215" s="100"/>
      <c r="AI215" s="100"/>
      <c r="AJ215" s="100"/>
      <c r="AK215" s="100"/>
      <c r="AL215" s="100"/>
    </row>
    <row r="216" spans="1:38" x14ac:dyDescent="0.25">
      <c r="A216" s="100">
        <f t="shared" si="82"/>
        <v>35</v>
      </c>
      <c r="B216" s="100">
        <f t="shared" si="67"/>
        <v>48476</v>
      </c>
      <c r="C216" s="100" t="str">
        <f t="shared" si="68"/>
        <v>2017512</v>
      </c>
      <c r="D216" s="100">
        <v>2017</v>
      </c>
      <c r="E216" s="100">
        <v>5</v>
      </c>
      <c r="F216" s="100">
        <v>12</v>
      </c>
      <c r="G216" s="100">
        <v>13</v>
      </c>
      <c r="H216" s="100">
        <v>27</v>
      </c>
      <c r="I216" s="100">
        <v>56</v>
      </c>
      <c r="J216" s="100">
        <v>205</v>
      </c>
      <c r="K216" s="100" t="s">
        <v>47</v>
      </c>
      <c r="L216" s="100">
        <v>1</v>
      </c>
      <c r="M216" s="100" t="s">
        <v>21</v>
      </c>
      <c r="N216" s="100" t="s">
        <v>27</v>
      </c>
      <c r="O216" s="100">
        <v>0</v>
      </c>
      <c r="P216" s="100" t="str">
        <f t="shared" si="70"/>
        <v/>
      </c>
      <c r="Q216" s="100" t="str">
        <f t="shared" si="87"/>
        <v/>
      </c>
      <c r="R216" s="100" t="str">
        <f t="shared" si="83"/>
        <v/>
      </c>
      <c r="S216" s="100" t="str">
        <f t="shared" si="71"/>
        <v/>
      </c>
      <c r="T216" s="100" t="str">
        <f t="shared" si="76"/>
        <v/>
      </c>
      <c r="U216" s="100" t="str">
        <f t="shared" si="77"/>
        <v/>
      </c>
      <c r="V216" s="100" t="str">
        <f t="shared" si="78"/>
        <v/>
      </c>
      <c r="W216" s="100" t="str">
        <f t="shared" si="72"/>
        <v/>
      </c>
      <c r="X216" s="100" t="str">
        <f t="shared" si="84"/>
        <v/>
      </c>
      <c r="Y216" s="100" t="str">
        <f t="shared" si="79"/>
        <v/>
      </c>
      <c r="Z216" s="100" t="str">
        <f t="shared" si="73"/>
        <v/>
      </c>
      <c r="AA216" s="100" t="str">
        <f t="shared" si="80"/>
        <v/>
      </c>
      <c r="AB216" s="100" t="str">
        <f t="shared" si="81"/>
        <v/>
      </c>
      <c r="AC216" s="100" t="str">
        <f t="shared" si="69"/>
        <v/>
      </c>
      <c r="AD216" s="100" t="str">
        <f t="shared" si="85"/>
        <v/>
      </c>
      <c r="AE216" s="100" t="str">
        <f t="shared" si="74"/>
        <v/>
      </c>
      <c r="AF216" s="100" t="str">
        <f t="shared" si="75"/>
        <v/>
      </c>
      <c r="AG216" s="100" t="str">
        <f t="shared" si="86"/>
        <v/>
      </c>
      <c r="AH216" s="100"/>
      <c r="AI216" s="100"/>
      <c r="AJ216" s="100"/>
      <c r="AK216" s="100"/>
      <c r="AL216" s="100"/>
    </row>
    <row r="217" spans="1:38" x14ac:dyDescent="0.25">
      <c r="A217" s="100">
        <f t="shared" si="82"/>
        <v>35</v>
      </c>
      <c r="B217" s="100">
        <f t="shared" si="67"/>
        <v>48476</v>
      </c>
      <c r="C217" s="100" t="str">
        <f t="shared" si="68"/>
        <v>2017512</v>
      </c>
      <c r="D217" s="100">
        <v>2017</v>
      </c>
      <c r="E217" s="100">
        <v>5</v>
      </c>
      <c r="F217" s="100">
        <v>12</v>
      </c>
      <c r="G217" s="100">
        <v>13</v>
      </c>
      <c r="H217" s="100">
        <v>27</v>
      </c>
      <c r="I217" s="100">
        <v>56</v>
      </c>
      <c r="J217" s="100">
        <v>211</v>
      </c>
      <c r="K217" s="100" t="s">
        <v>47</v>
      </c>
      <c r="L217" s="100">
        <v>1</v>
      </c>
      <c r="M217" s="100" t="s">
        <v>21</v>
      </c>
      <c r="N217" s="100" t="s">
        <v>27</v>
      </c>
      <c r="O217" s="100">
        <v>0</v>
      </c>
      <c r="P217" s="100" t="str">
        <f t="shared" si="70"/>
        <v/>
      </c>
      <c r="Q217" s="100" t="str">
        <f t="shared" si="87"/>
        <v/>
      </c>
      <c r="R217" s="100" t="str">
        <f t="shared" si="83"/>
        <v/>
      </c>
      <c r="S217" s="100" t="str">
        <f t="shared" si="71"/>
        <v/>
      </c>
      <c r="T217" s="100" t="str">
        <f t="shared" si="76"/>
        <v/>
      </c>
      <c r="U217" s="100" t="str">
        <f t="shared" si="77"/>
        <v/>
      </c>
      <c r="V217" s="100" t="str">
        <f t="shared" si="78"/>
        <v/>
      </c>
      <c r="W217" s="100" t="str">
        <f t="shared" si="72"/>
        <v/>
      </c>
      <c r="X217" s="100" t="str">
        <f t="shared" si="84"/>
        <v/>
      </c>
      <c r="Y217" s="100" t="str">
        <f t="shared" si="79"/>
        <v/>
      </c>
      <c r="Z217" s="100" t="str">
        <f t="shared" si="73"/>
        <v/>
      </c>
      <c r="AA217" s="100" t="str">
        <f t="shared" si="80"/>
        <v/>
      </c>
      <c r="AB217" s="100" t="str">
        <f t="shared" si="81"/>
        <v/>
      </c>
      <c r="AC217" s="100" t="str">
        <f t="shared" si="69"/>
        <v/>
      </c>
      <c r="AD217" s="100" t="str">
        <f t="shared" si="85"/>
        <v/>
      </c>
      <c r="AE217" s="100" t="str">
        <f t="shared" si="74"/>
        <v/>
      </c>
      <c r="AF217" s="100" t="str">
        <f t="shared" si="75"/>
        <v/>
      </c>
      <c r="AG217" s="100" t="str">
        <f t="shared" si="86"/>
        <v/>
      </c>
      <c r="AH217" s="100"/>
      <c r="AI217" s="100"/>
      <c r="AJ217" s="100"/>
      <c r="AK217" s="100"/>
      <c r="AL217" s="100"/>
    </row>
    <row r="218" spans="1:38" x14ac:dyDescent="0.25">
      <c r="A218" s="100">
        <f t="shared" si="82"/>
        <v>35</v>
      </c>
      <c r="B218" s="100">
        <f t="shared" si="67"/>
        <v>48476</v>
      </c>
      <c r="C218" s="100" t="str">
        <f t="shared" si="68"/>
        <v>2017512</v>
      </c>
      <c r="D218" s="100">
        <v>2017</v>
      </c>
      <c r="E218" s="100">
        <v>5</v>
      </c>
      <c r="F218" s="100">
        <v>12</v>
      </c>
      <c r="G218" s="100">
        <v>13</v>
      </c>
      <c r="H218" s="100">
        <v>27</v>
      </c>
      <c r="I218" s="100">
        <v>56</v>
      </c>
      <c r="J218" s="100">
        <v>216</v>
      </c>
      <c r="K218" s="100" t="s">
        <v>47</v>
      </c>
      <c r="L218" s="100">
        <v>1</v>
      </c>
      <c r="M218" s="100" t="s">
        <v>21</v>
      </c>
      <c r="N218" s="100" t="s">
        <v>27</v>
      </c>
      <c r="O218" s="100">
        <v>0</v>
      </c>
      <c r="P218" s="100" t="str">
        <f t="shared" si="70"/>
        <v/>
      </c>
      <c r="Q218" s="100" t="str">
        <f t="shared" si="87"/>
        <v/>
      </c>
      <c r="R218" s="100" t="str">
        <f t="shared" si="83"/>
        <v/>
      </c>
      <c r="S218" s="100" t="str">
        <f t="shared" si="71"/>
        <v/>
      </c>
      <c r="T218" s="100" t="str">
        <f t="shared" si="76"/>
        <v/>
      </c>
      <c r="U218" s="100" t="str">
        <f t="shared" si="77"/>
        <v/>
      </c>
      <c r="V218" s="100" t="str">
        <f t="shared" si="78"/>
        <v/>
      </c>
      <c r="W218" s="100" t="str">
        <f t="shared" si="72"/>
        <v/>
      </c>
      <c r="X218" s="100" t="str">
        <f t="shared" si="84"/>
        <v/>
      </c>
      <c r="Y218" s="100" t="str">
        <f t="shared" si="79"/>
        <v/>
      </c>
      <c r="Z218" s="100" t="str">
        <f t="shared" si="73"/>
        <v/>
      </c>
      <c r="AA218" s="100" t="str">
        <f t="shared" si="80"/>
        <v/>
      </c>
      <c r="AB218" s="100" t="str">
        <f t="shared" si="81"/>
        <v/>
      </c>
      <c r="AC218" s="100" t="str">
        <f t="shared" si="69"/>
        <v/>
      </c>
      <c r="AD218" s="100" t="str">
        <f t="shared" si="85"/>
        <v/>
      </c>
      <c r="AE218" s="100" t="str">
        <f t="shared" si="74"/>
        <v/>
      </c>
      <c r="AF218" s="100" t="str">
        <f t="shared" si="75"/>
        <v/>
      </c>
      <c r="AG218" s="100" t="str">
        <f t="shared" si="86"/>
        <v/>
      </c>
      <c r="AH218" s="100"/>
      <c r="AI218" s="100"/>
      <c r="AJ218" s="100"/>
      <c r="AK218" s="100"/>
      <c r="AL218" s="100"/>
    </row>
    <row r="219" spans="1:38" x14ac:dyDescent="0.25">
      <c r="A219" s="100">
        <f t="shared" si="82"/>
        <v>35</v>
      </c>
      <c r="B219" s="100">
        <f t="shared" si="67"/>
        <v>48476</v>
      </c>
      <c r="C219" s="100" t="str">
        <f t="shared" si="68"/>
        <v>2017512</v>
      </c>
      <c r="D219" s="100">
        <v>2017</v>
      </c>
      <c r="E219" s="100">
        <v>5</v>
      </c>
      <c r="F219" s="100">
        <v>12</v>
      </c>
      <c r="G219" s="100">
        <v>13</v>
      </c>
      <c r="H219" s="100">
        <v>27</v>
      </c>
      <c r="I219" s="100">
        <v>56</v>
      </c>
      <c r="J219" s="100">
        <v>221</v>
      </c>
      <c r="K219" s="100" t="s">
        <v>47</v>
      </c>
      <c r="L219" s="100">
        <v>1</v>
      </c>
      <c r="M219" s="100" t="s">
        <v>21</v>
      </c>
      <c r="N219" s="100" t="s">
        <v>27</v>
      </c>
      <c r="O219" s="100">
        <v>0</v>
      </c>
      <c r="P219" s="100" t="str">
        <f t="shared" si="70"/>
        <v/>
      </c>
      <c r="Q219" s="100" t="str">
        <f t="shared" si="87"/>
        <v/>
      </c>
      <c r="R219" s="100" t="str">
        <f t="shared" si="83"/>
        <v/>
      </c>
      <c r="S219" s="100" t="str">
        <f t="shared" si="71"/>
        <v/>
      </c>
      <c r="T219" s="100" t="str">
        <f t="shared" si="76"/>
        <v/>
      </c>
      <c r="U219" s="100" t="str">
        <f t="shared" si="77"/>
        <v/>
      </c>
      <c r="V219" s="100" t="str">
        <f t="shared" si="78"/>
        <v/>
      </c>
      <c r="W219" s="100" t="str">
        <f t="shared" si="72"/>
        <v/>
      </c>
      <c r="X219" s="100" t="str">
        <f t="shared" si="84"/>
        <v/>
      </c>
      <c r="Y219" s="100" t="str">
        <f t="shared" si="79"/>
        <v/>
      </c>
      <c r="Z219" s="100" t="str">
        <f t="shared" si="73"/>
        <v/>
      </c>
      <c r="AA219" s="100" t="str">
        <f t="shared" si="80"/>
        <v/>
      </c>
      <c r="AB219" s="100" t="str">
        <f t="shared" si="81"/>
        <v/>
      </c>
      <c r="AC219" s="100" t="str">
        <f t="shared" si="69"/>
        <v/>
      </c>
      <c r="AD219" s="100" t="str">
        <f t="shared" si="85"/>
        <v/>
      </c>
      <c r="AE219" s="100" t="str">
        <f t="shared" si="74"/>
        <v/>
      </c>
      <c r="AF219" s="100" t="str">
        <f t="shared" si="75"/>
        <v/>
      </c>
      <c r="AG219" s="100" t="str">
        <f t="shared" si="86"/>
        <v/>
      </c>
      <c r="AH219" s="100"/>
      <c r="AI219" s="100"/>
      <c r="AJ219" s="100"/>
      <c r="AK219" s="100"/>
      <c r="AL219" s="100"/>
    </row>
    <row r="220" spans="1:38" x14ac:dyDescent="0.25">
      <c r="A220" s="100">
        <f t="shared" si="82"/>
        <v>35</v>
      </c>
      <c r="B220" s="100">
        <f t="shared" si="67"/>
        <v>48476</v>
      </c>
      <c r="C220" s="109" t="str">
        <f t="shared" si="68"/>
        <v>2017512</v>
      </c>
      <c r="D220" s="109">
        <v>2017</v>
      </c>
      <c r="E220" s="109">
        <v>5</v>
      </c>
      <c r="F220" s="109">
        <v>12</v>
      </c>
      <c r="G220" s="109">
        <v>13</v>
      </c>
      <c r="H220" s="109">
        <v>27</v>
      </c>
      <c r="I220" s="109">
        <v>56</v>
      </c>
      <c r="J220" s="109">
        <v>225</v>
      </c>
      <c r="K220" s="100" t="s">
        <v>47</v>
      </c>
      <c r="L220" s="109">
        <v>1</v>
      </c>
      <c r="M220" s="109" t="s">
        <v>21</v>
      </c>
      <c r="N220" s="109" t="s">
        <v>27</v>
      </c>
      <c r="O220" s="109">
        <v>0</v>
      </c>
      <c r="P220" s="109" t="str">
        <f t="shared" si="70"/>
        <v/>
      </c>
      <c r="Q220" s="109" t="str">
        <f t="shared" si="87"/>
        <v/>
      </c>
      <c r="R220" s="109" t="str">
        <f t="shared" si="83"/>
        <v/>
      </c>
      <c r="S220" s="109" t="str">
        <f t="shared" si="71"/>
        <v/>
      </c>
      <c r="T220" s="109" t="str">
        <f t="shared" si="76"/>
        <v/>
      </c>
      <c r="U220" s="109" t="str">
        <f t="shared" si="77"/>
        <v/>
      </c>
      <c r="V220" s="109" t="str">
        <f t="shared" si="78"/>
        <v/>
      </c>
      <c r="W220" s="100" t="str">
        <f t="shared" si="72"/>
        <v/>
      </c>
      <c r="X220" s="100" t="str">
        <f t="shared" si="84"/>
        <v/>
      </c>
      <c r="Y220" s="100" t="str">
        <f t="shared" si="79"/>
        <v/>
      </c>
      <c r="Z220" s="100" t="str">
        <f t="shared" si="73"/>
        <v/>
      </c>
      <c r="AA220" s="100" t="str">
        <f t="shared" si="80"/>
        <v/>
      </c>
      <c r="AB220" s="100" t="str">
        <f t="shared" si="81"/>
        <v/>
      </c>
      <c r="AC220" s="100" t="str">
        <f t="shared" si="69"/>
        <v/>
      </c>
      <c r="AD220" s="100" t="str">
        <f t="shared" si="85"/>
        <v/>
      </c>
      <c r="AE220" s="100" t="str">
        <f t="shared" si="74"/>
        <v/>
      </c>
      <c r="AF220" s="100" t="str">
        <f t="shared" si="75"/>
        <v/>
      </c>
      <c r="AG220" s="100" t="str">
        <f t="shared" si="86"/>
        <v/>
      </c>
      <c r="AH220" s="100"/>
      <c r="AI220" s="100"/>
      <c r="AJ220" s="100"/>
      <c r="AK220" s="100"/>
      <c r="AL220" s="100"/>
    </row>
    <row r="221" spans="1:38" s="67" customFormat="1" x14ac:dyDescent="0.25">
      <c r="A221" s="100">
        <f t="shared" si="82"/>
        <v>35</v>
      </c>
      <c r="B221" s="100">
        <f t="shared" si="67"/>
        <v>48476</v>
      </c>
      <c r="C221" s="100" t="str">
        <f t="shared" si="68"/>
        <v>2017512</v>
      </c>
      <c r="D221" s="100">
        <v>2017</v>
      </c>
      <c r="E221" s="100">
        <v>5</v>
      </c>
      <c r="F221" s="100">
        <v>12</v>
      </c>
      <c r="G221" s="100">
        <v>13</v>
      </c>
      <c r="H221" s="100">
        <v>27</v>
      </c>
      <c r="I221" s="100">
        <v>56</v>
      </c>
      <c r="J221" s="100">
        <v>230</v>
      </c>
      <c r="K221" s="100" t="s">
        <v>47</v>
      </c>
      <c r="L221" s="100">
        <v>1</v>
      </c>
      <c r="M221" s="100" t="s">
        <v>21</v>
      </c>
      <c r="N221" s="100" t="s">
        <v>27</v>
      </c>
      <c r="O221" s="100">
        <v>0</v>
      </c>
      <c r="P221" s="100" t="str">
        <f t="shared" si="70"/>
        <v/>
      </c>
      <c r="Q221" s="100" t="str">
        <f t="shared" si="87"/>
        <v/>
      </c>
      <c r="R221" s="100" t="str">
        <f t="shared" si="83"/>
        <v/>
      </c>
      <c r="S221" s="100" t="str">
        <f t="shared" si="71"/>
        <v/>
      </c>
      <c r="T221" s="100" t="str">
        <f t="shared" si="76"/>
        <v/>
      </c>
      <c r="U221" s="100" t="str">
        <f t="shared" si="77"/>
        <v/>
      </c>
      <c r="V221" s="100" t="str">
        <f t="shared" si="78"/>
        <v/>
      </c>
      <c r="W221" s="100" t="str">
        <f t="shared" si="72"/>
        <v/>
      </c>
      <c r="X221" s="100" t="str">
        <f t="shared" si="84"/>
        <v/>
      </c>
      <c r="Y221" s="100" t="str">
        <f t="shared" si="79"/>
        <v/>
      </c>
      <c r="Z221" s="100" t="str">
        <f t="shared" si="73"/>
        <v/>
      </c>
      <c r="AA221" s="100" t="str">
        <f t="shared" si="80"/>
        <v/>
      </c>
      <c r="AB221" s="100" t="str">
        <f t="shared" si="81"/>
        <v/>
      </c>
      <c r="AC221" s="100" t="str">
        <f t="shared" si="69"/>
        <v/>
      </c>
      <c r="AD221" s="100" t="str">
        <f t="shared" si="85"/>
        <v/>
      </c>
      <c r="AE221" s="100" t="str">
        <f t="shared" si="74"/>
        <v/>
      </c>
      <c r="AF221" s="100" t="str">
        <f t="shared" si="75"/>
        <v/>
      </c>
      <c r="AG221" s="100" t="str">
        <f t="shared" si="86"/>
        <v/>
      </c>
      <c r="AH221" s="100"/>
      <c r="AI221" s="100"/>
      <c r="AJ221" s="100"/>
      <c r="AK221" s="100"/>
      <c r="AL221" s="100"/>
    </row>
    <row r="222" spans="1:38" s="67" customFormat="1" x14ac:dyDescent="0.25">
      <c r="A222" s="100">
        <f t="shared" si="82"/>
        <v>35</v>
      </c>
      <c r="B222" s="100">
        <f t="shared" si="67"/>
        <v>48476</v>
      </c>
      <c r="C222" s="100" t="str">
        <f t="shared" si="68"/>
        <v>2017512</v>
      </c>
      <c r="D222" s="100">
        <v>2017</v>
      </c>
      <c r="E222" s="100">
        <v>5</v>
      </c>
      <c r="F222" s="100">
        <v>12</v>
      </c>
      <c r="G222" s="100">
        <v>13</v>
      </c>
      <c r="H222" s="100">
        <v>27</v>
      </c>
      <c r="I222" s="100">
        <v>56</v>
      </c>
      <c r="J222" s="100">
        <v>233</v>
      </c>
      <c r="K222" s="100" t="s">
        <v>47</v>
      </c>
      <c r="L222" s="100">
        <v>1</v>
      </c>
      <c r="M222" s="100" t="s">
        <v>21</v>
      </c>
      <c r="N222" s="100" t="s">
        <v>27</v>
      </c>
      <c r="O222" s="100">
        <v>0</v>
      </c>
      <c r="P222" s="100" t="str">
        <f t="shared" si="70"/>
        <v/>
      </c>
      <c r="Q222" s="100" t="str">
        <f t="shared" si="87"/>
        <v/>
      </c>
      <c r="R222" s="100" t="str">
        <f t="shared" si="83"/>
        <v/>
      </c>
      <c r="S222" s="100" t="str">
        <f t="shared" si="71"/>
        <v/>
      </c>
      <c r="T222" s="100" t="str">
        <f t="shared" si="76"/>
        <v/>
      </c>
      <c r="U222" s="100" t="str">
        <f t="shared" si="77"/>
        <v/>
      </c>
      <c r="V222" s="100" t="str">
        <f t="shared" si="78"/>
        <v/>
      </c>
      <c r="W222" s="100" t="str">
        <f t="shared" si="72"/>
        <v/>
      </c>
      <c r="X222" s="100" t="str">
        <f t="shared" si="84"/>
        <v/>
      </c>
      <c r="Y222" s="100" t="str">
        <f t="shared" si="79"/>
        <v/>
      </c>
      <c r="Z222" s="100" t="str">
        <f t="shared" si="73"/>
        <v/>
      </c>
      <c r="AA222" s="100" t="str">
        <f t="shared" si="80"/>
        <v/>
      </c>
      <c r="AB222" s="100" t="str">
        <f t="shared" si="81"/>
        <v/>
      </c>
      <c r="AC222" s="100" t="str">
        <f t="shared" si="69"/>
        <v/>
      </c>
      <c r="AD222" s="100" t="str">
        <f t="shared" si="85"/>
        <v/>
      </c>
      <c r="AE222" s="100" t="str">
        <f t="shared" si="74"/>
        <v/>
      </c>
      <c r="AF222" s="100" t="str">
        <f t="shared" si="75"/>
        <v/>
      </c>
      <c r="AG222" s="100" t="str">
        <f t="shared" si="86"/>
        <v/>
      </c>
      <c r="AH222" s="100"/>
      <c r="AI222" s="100"/>
      <c r="AJ222" s="100"/>
      <c r="AK222" s="100"/>
      <c r="AL222" s="100"/>
    </row>
    <row r="223" spans="1:38" s="67" customFormat="1" x14ac:dyDescent="0.25">
      <c r="A223" s="100">
        <f t="shared" si="82"/>
        <v>35</v>
      </c>
      <c r="B223" s="100">
        <f t="shared" ref="B223:B286" si="88">I223+(H223*60)+(G223*3600)</f>
        <v>48476</v>
      </c>
      <c r="C223" s="100" t="str">
        <f t="shared" ref="C223:C286" si="89">CONCATENATE(D223,E223,F223)</f>
        <v>2017512</v>
      </c>
      <c r="D223" s="100">
        <v>2017</v>
      </c>
      <c r="E223" s="100">
        <v>5</v>
      </c>
      <c r="F223" s="100">
        <v>12</v>
      </c>
      <c r="G223" s="100">
        <v>13</v>
      </c>
      <c r="H223" s="100">
        <v>27</v>
      </c>
      <c r="I223" s="100">
        <v>56</v>
      </c>
      <c r="J223" s="100">
        <v>235</v>
      </c>
      <c r="K223" s="100" t="s">
        <v>47</v>
      </c>
      <c r="L223" s="100">
        <v>1</v>
      </c>
      <c r="M223" s="100" t="s">
        <v>21</v>
      </c>
      <c r="N223" s="100" t="s">
        <v>27</v>
      </c>
      <c r="O223" s="100">
        <v>0</v>
      </c>
      <c r="P223" s="100" t="str">
        <f t="shared" si="70"/>
        <v/>
      </c>
      <c r="Q223" s="100" t="str">
        <f t="shared" si="87"/>
        <v/>
      </c>
      <c r="R223" s="100" t="str">
        <f t="shared" si="83"/>
        <v/>
      </c>
      <c r="S223" s="100" t="str">
        <f t="shared" si="71"/>
        <v/>
      </c>
      <c r="T223" s="100" t="str">
        <f t="shared" ref="T223:T286" si="90">IF(A223=A224,IF(K223="Stroke",IF(K224="Stroke",IF((J224-J223)&lt;0,1000+J224-J223,J224-J223),IF(A225=A223,IF(K225="stroke",IF((J225-J223)&lt;0,1000+J225-J223,J225-J223),IF(A226=A223,IF(K226="stroke",IF((J226-J223)&lt;0,1000+J226-J223,J226-J223),IF(A227=A223,IF(K227="stroke",IF((J227-J223)&lt;0,1000+J227-J223,J227-J223),IF(A228=A223,IF(K228="stroke",IF((J228-J223)&lt;0,1000+J228-J223,J228-J223),IF(A229=A223,IF(K229="Stroke",IF((J229-J223)&lt;0,1000+J229-J223,J229-J223),IF(A230=A223,IF(K230="stroke",IF((J230-J223)&lt;0,1000+J230-J223,J225-J223),IF(A231=A223,IF(K231="stroke",IF((J231-J223)&lt;0,1000+J231-J223,J231-J223),IF(A232=A223,IF(K232="stroke",IF((J232-J223)&lt;0,1000+J232-J223,J232-J223),IF(A233=A223,IF(K233="stroke",IF((J233-J223)&lt;0,1000+J233-J223,J233-J223),""),"")),"")),"")),"")),"")),"")),"")),"")),"")),""),"")</f>
        <v/>
      </c>
      <c r="U223" s="100" t="str">
        <f t="shared" ref="U223:U286" si="91">IF(A223=A224,IF(K223="Stroke",IF(K224="Stroke",IF(L224=L223,T223-O223,""),IF(A225=A223,IF(K225="stroke",IF(L225=L223,T223-O223,""),IF(A226=A223,IF(K226="stroke",IF(L226=L223,T223-O223,""),IF(A227=A223,IF(K227="stroke",IF(L227=L223,T223-O223,""),IF(A228=A223,IF(K228="stroke",IF(L228=L223,T223-O223,""),""),"")),"")),"")),"")),""),"")</f>
        <v/>
      </c>
      <c r="V223" s="100" t="str">
        <f t="shared" ref="V223:V286" si="92">IF(A223=A224,IF(K223="SRS",IF(K224="SRS",IF((J224-J223)&lt;0,1000+J224-J223,J224-J223),IF(A225=A223,IF(K225="SRS",IF((J225-J223)&lt;0,1000+J225-J223,J225-J223),IF(A226=A223,IF(K226="SRS",IF((J226-J223)&lt;0,1000+J226-J223,J226-J223),IF(A227=A223,IF(K227="SRS",IF((J227-J223)&lt;0,1000+J227-J223,J227-J223),IF(A228=A223,IF(K228="SRS",IF((J228-J223)&lt;0,1000+J228-J223,J228-J223),""),"")),"")),"")),"")),""),"")</f>
        <v/>
      </c>
      <c r="W223" s="100" t="str">
        <f t="shared" si="72"/>
        <v/>
      </c>
      <c r="X223" s="100" t="str">
        <f t="shared" si="84"/>
        <v/>
      </c>
      <c r="Y223" s="100" t="str">
        <f t="shared" si="79"/>
        <v/>
      </c>
      <c r="Z223" s="100" t="str">
        <f t="shared" si="73"/>
        <v/>
      </c>
      <c r="AA223" s="100" t="str">
        <f t="shared" si="80"/>
        <v/>
      </c>
      <c r="AB223" s="100" t="str">
        <f t="shared" si="81"/>
        <v/>
      </c>
      <c r="AC223" s="100" t="str">
        <f t="shared" ref="AC223:AC286" si="93">IF(A223&lt;&gt;A222,IF(A223=A224,IF(K224="stroke",IF(M223="positive",IF(M224="negative",SUM(AA223:AB223),""),""),""),""),"")</f>
        <v/>
      </c>
      <c r="AD223" s="100" t="str">
        <f t="shared" si="85"/>
        <v/>
      </c>
      <c r="AE223" s="100" t="str">
        <f t="shared" si="74"/>
        <v/>
      </c>
      <c r="AF223" s="100" t="str">
        <f t="shared" si="75"/>
        <v/>
      </c>
      <c r="AG223" s="100" t="str">
        <f t="shared" si="86"/>
        <v/>
      </c>
      <c r="AH223" s="100"/>
      <c r="AI223" s="100"/>
      <c r="AJ223" s="100"/>
      <c r="AK223" s="100"/>
      <c r="AL223" s="100"/>
    </row>
    <row r="224" spans="1:38" s="67" customFormat="1" x14ac:dyDescent="0.25">
      <c r="A224" s="100">
        <f t="shared" si="82"/>
        <v>35</v>
      </c>
      <c r="B224" s="100">
        <f t="shared" si="88"/>
        <v>48476</v>
      </c>
      <c r="C224" s="100" t="str">
        <f t="shared" si="89"/>
        <v>2017512</v>
      </c>
      <c r="D224" s="100">
        <v>2017</v>
      </c>
      <c r="E224" s="100">
        <v>5</v>
      </c>
      <c r="F224" s="100">
        <v>12</v>
      </c>
      <c r="G224" s="100">
        <v>13</v>
      </c>
      <c r="H224" s="100">
        <v>27</v>
      </c>
      <c r="I224" s="100">
        <v>56</v>
      </c>
      <c r="J224" s="100">
        <v>237</v>
      </c>
      <c r="K224" s="100" t="s">
        <v>47</v>
      </c>
      <c r="L224" s="100">
        <v>1</v>
      </c>
      <c r="M224" s="100" t="s">
        <v>21</v>
      </c>
      <c r="N224" s="100" t="s">
        <v>27</v>
      </c>
      <c r="O224" s="100">
        <v>0</v>
      </c>
      <c r="P224" s="100" t="str">
        <f t="shared" ref="P224:P287" si="94">IF(A224&lt;&gt;A223,(B224+J224*0.001),"")</f>
        <v/>
      </c>
      <c r="Q224" s="100" t="str">
        <f t="shared" si="87"/>
        <v/>
      </c>
      <c r="R224" s="100" t="str">
        <f t="shared" si="83"/>
        <v/>
      </c>
      <c r="S224" s="100" t="str">
        <f t="shared" ref="S224:S287" si="95">IF(AND(P224&lt;&gt;"",R224&lt;&gt;""),(R224-P224)/0.001,"")</f>
        <v/>
      </c>
      <c r="T224" s="100" t="str">
        <f t="shared" si="90"/>
        <v/>
      </c>
      <c r="U224" s="100" t="str">
        <f t="shared" si="91"/>
        <v/>
      </c>
      <c r="V224" s="100" t="str">
        <f t="shared" si="92"/>
        <v/>
      </c>
      <c r="W224" s="100" t="str">
        <f t="shared" ref="W224:W287" si="96">IF(A224&lt;&gt;A223,B224,"")</f>
        <v/>
      </c>
      <c r="X224" s="100" t="str">
        <f t="shared" si="84"/>
        <v/>
      </c>
      <c r="Y224" s="100" t="str">
        <f t="shared" si="79"/>
        <v/>
      </c>
      <c r="Z224" s="100" t="str">
        <f t="shared" ref="Z224:Z287" si="97">IF(AA224="","",COUNTIFS(AA224,0,AB224,0,AC224,"",AD224,0))</f>
        <v/>
      </c>
      <c r="AA224" s="100" t="str">
        <f t="shared" si="80"/>
        <v/>
      </c>
      <c r="AB224" s="100" t="str">
        <f t="shared" si="81"/>
        <v/>
      </c>
      <c r="AC224" s="100" t="str">
        <f t="shared" si="93"/>
        <v/>
      </c>
      <c r="AD224" s="100" t="str">
        <f t="shared" si="85"/>
        <v/>
      </c>
      <c r="AE224" s="100" t="str">
        <f t="shared" ref="AE224:AE287" si="98">IF(K224="up",C224,"")</f>
        <v/>
      </c>
      <c r="AF224" s="100" t="str">
        <f t="shared" ref="AF224:AF287" si="99">IF(AD224="","",IF(AD224&gt;0,IF(AA224&gt;0,"yes",""),""))</f>
        <v/>
      </c>
      <c r="AG224" s="100" t="str">
        <f t="shared" si="86"/>
        <v/>
      </c>
      <c r="AH224" s="100"/>
      <c r="AI224" s="100"/>
      <c r="AJ224" s="100"/>
      <c r="AK224" s="100"/>
      <c r="AL224" s="100"/>
    </row>
    <row r="225" spans="1:38" s="67" customFormat="1" x14ac:dyDescent="0.25">
      <c r="A225" s="100">
        <f t="shared" ref="A225:A288" si="100">IF(B225=B224,A224,IF(B225=(B224+1),A224,(A224+1)))</f>
        <v>35</v>
      </c>
      <c r="B225" s="100">
        <f t="shared" si="88"/>
        <v>48476</v>
      </c>
      <c r="C225" s="100" t="str">
        <f t="shared" si="89"/>
        <v>2017512</v>
      </c>
      <c r="D225" s="100">
        <v>2017</v>
      </c>
      <c r="E225" s="100">
        <v>5</v>
      </c>
      <c r="F225" s="100">
        <v>12</v>
      </c>
      <c r="G225" s="100">
        <v>13</v>
      </c>
      <c r="H225" s="100">
        <v>27</v>
      </c>
      <c r="I225" s="100">
        <v>56</v>
      </c>
      <c r="J225" s="100">
        <v>247</v>
      </c>
      <c r="K225" s="100" t="s">
        <v>47</v>
      </c>
      <c r="L225" s="100">
        <v>1</v>
      </c>
      <c r="M225" s="100" t="s">
        <v>21</v>
      </c>
      <c r="N225" s="100" t="s">
        <v>27</v>
      </c>
      <c r="O225" s="100">
        <v>0</v>
      </c>
      <c r="P225" s="100" t="str">
        <f t="shared" si="94"/>
        <v/>
      </c>
      <c r="Q225" s="100" t="str">
        <f t="shared" si="87"/>
        <v/>
      </c>
      <c r="R225" s="100" t="str">
        <f t="shared" si="83"/>
        <v/>
      </c>
      <c r="S225" s="100" t="str">
        <f t="shared" si="95"/>
        <v/>
      </c>
      <c r="T225" s="100" t="str">
        <f t="shared" si="90"/>
        <v/>
      </c>
      <c r="U225" s="100" t="str">
        <f t="shared" si="91"/>
        <v/>
      </c>
      <c r="V225" s="100" t="str">
        <f t="shared" si="92"/>
        <v/>
      </c>
      <c r="W225" s="100" t="str">
        <f t="shared" si="96"/>
        <v/>
      </c>
      <c r="X225" s="100" t="str">
        <f t="shared" si="84"/>
        <v/>
      </c>
      <c r="Y225" s="100" t="str">
        <f t="shared" ref="Y225:Y288" si="101">IF(X225&lt;&gt;"",IF(X225=1,"",COUNTIFS($O$2:$O$1413,"&gt;40",$A$2:$A$1413,A225)),"")</f>
        <v/>
      </c>
      <c r="Z225" s="100" t="str">
        <f t="shared" si="97"/>
        <v/>
      </c>
      <c r="AA225" s="100" t="str">
        <f t="shared" ref="AA225:AA288" si="102">IF(X225&lt;&gt;"",COUNTIFS($M$2:$M$1413,"Positive",$K$2:$K$1413,"stroke",A$2:A$1413,A225),"")</f>
        <v/>
      </c>
      <c r="AB225" s="100" t="str">
        <f t="shared" ref="AB225:AB288" si="103">IF(X225&lt;&gt;"",COUNTIFS($M$2:$M$1413,"Negative",$K$2:$K$1413,"stroke",A$2:A$1413,A225),"")</f>
        <v/>
      </c>
      <c r="AC225" s="100" t="str">
        <f t="shared" si="93"/>
        <v/>
      </c>
      <c r="AD225" s="100" t="str">
        <f t="shared" si="85"/>
        <v/>
      </c>
      <c r="AE225" s="100" t="str">
        <f t="shared" si="98"/>
        <v/>
      </c>
      <c r="AF225" s="100" t="str">
        <f t="shared" si="99"/>
        <v/>
      </c>
      <c r="AG225" s="100" t="str">
        <f t="shared" si="86"/>
        <v/>
      </c>
      <c r="AH225" s="100"/>
      <c r="AI225" s="100"/>
      <c r="AJ225" s="100"/>
      <c r="AK225" s="100"/>
      <c r="AL225" s="100"/>
    </row>
    <row r="226" spans="1:38" s="67" customFormat="1" x14ac:dyDescent="0.25">
      <c r="A226" s="100">
        <f t="shared" si="100"/>
        <v>35</v>
      </c>
      <c r="B226" s="100">
        <f t="shared" si="88"/>
        <v>48476</v>
      </c>
      <c r="C226" s="100" t="str">
        <f t="shared" si="89"/>
        <v>2017512</v>
      </c>
      <c r="D226" s="100">
        <v>2017</v>
      </c>
      <c r="E226" s="100">
        <v>5</v>
      </c>
      <c r="F226" s="100">
        <v>12</v>
      </c>
      <c r="G226" s="100">
        <v>13</v>
      </c>
      <c r="H226" s="100">
        <v>27</v>
      </c>
      <c r="I226" s="100">
        <v>56</v>
      </c>
      <c r="J226" s="100">
        <v>249</v>
      </c>
      <c r="K226" s="100" t="s">
        <v>47</v>
      </c>
      <c r="L226" s="100">
        <v>1</v>
      </c>
      <c r="M226" s="100" t="s">
        <v>21</v>
      </c>
      <c r="N226" s="100" t="s">
        <v>27</v>
      </c>
      <c r="O226" s="100">
        <v>0</v>
      </c>
      <c r="P226" s="100" t="str">
        <f t="shared" si="94"/>
        <v/>
      </c>
      <c r="Q226" s="100" t="str">
        <f t="shared" si="87"/>
        <v/>
      </c>
      <c r="R226" s="100" t="str">
        <f t="shared" ref="R226:R289" si="104">IF(A226&lt;&gt;A225,LOOKUP(A226,A$2:A$1413,Q$2:Q$1413),"")</f>
        <v/>
      </c>
      <c r="S226" s="100" t="str">
        <f t="shared" si="95"/>
        <v/>
      </c>
      <c r="T226" s="100" t="str">
        <f t="shared" si="90"/>
        <v/>
      </c>
      <c r="U226" s="100" t="str">
        <f t="shared" si="91"/>
        <v/>
      </c>
      <c r="V226" s="100" t="str">
        <f t="shared" si="92"/>
        <v/>
      </c>
      <c r="W226" s="100" t="str">
        <f t="shared" si="96"/>
        <v/>
      </c>
      <c r="X226" s="100" t="str">
        <f t="shared" ref="X226:X289" si="105">IF(A226&lt;&gt;A225,COUNTIFS($K$2:$K$1413,$K$2,$A$2:$A$1413,A226),"")</f>
        <v/>
      </c>
      <c r="Y226" s="100" t="str">
        <f t="shared" si="101"/>
        <v/>
      </c>
      <c r="Z226" s="100" t="str">
        <f t="shared" si="97"/>
        <v/>
      </c>
      <c r="AA226" s="100" t="str">
        <f t="shared" si="102"/>
        <v/>
      </c>
      <c r="AB226" s="100" t="str">
        <f t="shared" si="103"/>
        <v/>
      </c>
      <c r="AC226" s="100" t="str">
        <f t="shared" si="93"/>
        <v/>
      </c>
      <c r="AD226" s="100" t="str">
        <f t="shared" ref="AD226:AD289" si="106">IF(A226=A225,"",COUNTIFS(A:A,A226,K:K,"up"))</f>
        <v/>
      </c>
      <c r="AE226" s="100" t="str">
        <f t="shared" si="98"/>
        <v/>
      </c>
      <c r="AF226" s="100" t="str">
        <f t="shared" si="99"/>
        <v/>
      </c>
      <c r="AG226" s="100" t="str">
        <f t="shared" ref="AG226:AG289" si="107">IF(A226=A225,"",COUNTIFS(A:A,A226,K:K,"SRS"))</f>
        <v/>
      </c>
      <c r="AH226" s="100"/>
      <c r="AI226" s="100"/>
      <c r="AJ226" s="100"/>
      <c r="AK226" s="100"/>
      <c r="AL226" s="100"/>
    </row>
    <row r="227" spans="1:38" s="67" customFormat="1" x14ac:dyDescent="0.25">
      <c r="A227" s="100">
        <f t="shared" si="100"/>
        <v>35</v>
      </c>
      <c r="B227" s="100">
        <f t="shared" si="88"/>
        <v>48476</v>
      </c>
      <c r="C227" s="109" t="str">
        <f t="shared" si="89"/>
        <v>2017512</v>
      </c>
      <c r="D227" s="109">
        <v>2017</v>
      </c>
      <c r="E227" s="109">
        <v>5</v>
      </c>
      <c r="F227" s="109">
        <v>12</v>
      </c>
      <c r="G227" s="109">
        <v>13</v>
      </c>
      <c r="H227" s="109">
        <v>27</v>
      </c>
      <c r="I227" s="109">
        <v>56</v>
      </c>
      <c r="J227" s="109">
        <v>260</v>
      </c>
      <c r="K227" s="109" t="s">
        <v>47</v>
      </c>
      <c r="L227" s="109">
        <v>1</v>
      </c>
      <c r="M227" s="109" t="s">
        <v>21</v>
      </c>
      <c r="N227" s="109" t="s">
        <v>27</v>
      </c>
      <c r="O227" s="109">
        <f>261-260</f>
        <v>1</v>
      </c>
      <c r="P227" s="109" t="str">
        <f t="shared" si="94"/>
        <v/>
      </c>
      <c r="Q227" s="109" t="str">
        <f t="shared" si="87"/>
        <v/>
      </c>
      <c r="R227" s="109" t="str">
        <f t="shared" si="104"/>
        <v/>
      </c>
      <c r="S227" s="109" t="str">
        <f t="shared" si="95"/>
        <v/>
      </c>
      <c r="T227" s="109" t="str">
        <f t="shared" si="90"/>
        <v/>
      </c>
      <c r="U227" s="109" t="str">
        <f t="shared" si="91"/>
        <v/>
      </c>
      <c r="V227" s="109" t="str">
        <f t="shared" si="92"/>
        <v/>
      </c>
      <c r="W227" s="100" t="str">
        <f t="shared" si="96"/>
        <v/>
      </c>
      <c r="X227" s="100" t="str">
        <f t="shared" si="105"/>
        <v/>
      </c>
      <c r="Y227" s="100" t="str">
        <f t="shared" si="101"/>
        <v/>
      </c>
      <c r="Z227" s="100" t="str">
        <f t="shared" si="97"/>
        <v/>
      </c>
      <c r="AA227" s="100" t="str">
        <f t="shared" si="102"/>
        <v/>
      </c>
      <c r="AB227" s="100" t="str">
        <f t="shared" si="103"/>
        <v/>
      </c>
      <c r="AC227" s="100" t="str">
        <f t="shared" si="93"/>
        <v/>
      </c>
      <c r="AD227" s="100" t="str">
        <f t="shared" si="106"/>
        <v/>
      </c>
      <c r="AE227" s="100" t="str">
        <f t="shared" si="98"/>
        <v/>
      </c>
      <c r="AF227" s="100" t="str">
        <f t="shared" si="99"/>
        <v/>
      </c>
      <c r="AG227" s="100" t="str">
        <f t="shared" si="107"/>
        <v/>
      </c>
      <c r="AH227" s="100"/>
      <c r="AI227" s="100"/>
      <c r="AJ227" s="100"/>
      <c r="AK227" s="100"/>
      <c r="AL227" s="100"/>
    </row>
    <row r="228" spans="1:38" s="67" customFormat="1" x14ac:dyDescent="0.25">
      <c r="A228" s="100">
        <f t="shared" si="100"/>
        <v>35</v>
      </c>
      <c r="B228" s="100">
        <f t="shared" si="88"/>
        <v>48476</v>
      </c>
      <c r="C228" s="100" t="str">
        <f t="shared" si="89"/>
        <v>2017512</v>
      </c>
      <c r="D228" s="100">
        <v>2017</v>
      </c>
      <c r="E228" s="100">
        <v>5</v>
      </c>
      <c r="F228" s="100">
        <v>12</v>
      </c>
      <c r="G228" s="100">
        <v>13</v>
      </c>
      <c r="H228" s="100">
        <v>27</v>
      </c>
      <c r="I228" s="100">
        <v>56</v>
      </c>
      <c r="J228" s="100">
        <v>262</v>
      </c>
      <c r="K228" s="100" t="s">
        <v>47</v>
      </c>
      <c r="L228" s="100">
        <v>1</v>
      </c>
      <c r="M228" s="100" t="s">
        <v>21</v>
      </c>
      <c r="N228" s="100" t="s">
        <v>27</v>
      </c>
      <c r="O228" s="100">
        <v>0</v>
      </c>
      <c r="P228" s="100" t="str">
        <f t="shared" si="94"/>
        <v/>
      </c>
      <c r="Q228" s="100">
        <f t="shared" si="87"/>
        <v>48476.262000000002</v>
      </c>
      <c r="R228" s="100" t="str">
        <f t="shared" si="104"/>
        <v/>
      </c>
      <c r="S228" s="100" t="str">
        <f t="shared" si="95"/>
        <v/>
      </c>
      <c r="T228" s="100" t="str">
        <f t="shared" si="90"/>
        <v/>
      </c>
      <c r="U228" s="100" t="str">
        <f t="shared" si="91"/>
        <v/>
      </c>
      <c r="V228" s="100" t="str">
        <f t="shared" si="92"/>
        <v/>
      </c>
      <c r="W228" s="100" t="str">
        <f t="shared" si="96"/>
        <v/>
      </c>
      <c r="X228" s="100" t="str">
        <f t="shared" si="105"/>
        <v/>
      </c>
      <c r="Y228" s="100" t="str">
        <f t="shared" si="101"/>
        <v/>
      </c>
      <c r="Z228" s="100" t="str">
        <f t="shared" si="97"/>
        <v/>
      </c>
      <c r="AA228" s="100" t="str">
        <f t="shared" si="102"/>
        <v/>
      </c>
      <c r="AB228" s="100" t="str">
        <f t="shared" si="103"/>
        <v/>
      </c>
      <c r="AC228" s="100" t="str">
        <f t="shared" si="93"/>
        <v/>
      </c>
      <c r="AD228" s="100" t="str">
        <f t="shared" si="106"/>
        <v/>
      </c>
      <c r="AE228" s="100" t="str">
        <f t="shared" si="98"/>
        <v/>
      </c>
      <c r="AF228" s="100" t="str">
        <f t="shared" si="99"/>
        <v/>
      </c>
      <c r="AG228" s="100" t="str">
        <f t="shared" si="107"/>
        <v/>
      </c>
      <c r="AH228" s="100"/>
      <c r="AI228" s="100"/>
      <c r="AJ228" s="100"/>
      <c r="AK228" s="100"/>
      <c r="AL228" s="100"/>
    </row>
    <row r="229" spans="1:38" s="67" customFormat="1" x14ac:dyDescent="0.25">
      <c r="A229" s="102">
        <f t="shared" si="100"/>
        <v>36</v>
      </c>
      <c r="B229" s="102">
        <f t="shared" si="88"/>
        <v>48694</v>
      </c>
      <c r="C229" s="112" t="str">
        <f t="shared" si="89"/>
        <v>2017512</v>
      </c>
      <c r="D229" s="112">
        <v>2017</v>
      </c>
      <c r="E229" s="112">
        <v>5</v>
      </c>
      <c r="F229" s="112">
        <v>12</v>
      </c>
      <c r="G229" s="112">
        <v>13</v>
      </c>
      <c r="H229" s="112">
        <v>31</v>
      </c>
      <c r="I229" s="112">
        <v>34</v>
      </c>
      <c r="J229" s="112">
        <v>774</v>
      </c>
      <c r="K229" s="112" t="s">
        <v>224</v>
      </c>
      <c r="L229" s="112"/>
      <c r="M229" s="112" t="s">
        <v>21</v>
      </c>
      <c r="N229" s="112" t="s">
        <v>27</v>
      </c>
      <c r="O229" s="112">
        <f>940-774</f>
        <v>166</v>
      </c>
      <c r="P229" s="112">
        <f t="shared" si="94"/>
        <v>48694.773999999998</v>
      </c>
      <c r="Q229" s="112" t="str">
        <f t="shared" si="87"/>
        <v/>
      </c>
      <c r="R229" s="112">
        <f t="shared" si="104"/>
        <v>48694.838000000003</v>
      </c>
      <c r="S229" s="112">
        <f t="shared" si="95"/>
        <v>64.000000005762558</v>
      </c>
      <c r="T229" s="112" t="str">
        <f t="shared" si="90"/>
        <v/>
      </c>
      <c r="U229" s="112" t="str">
        <f t="shared" si="91"/>
        <v/>
      </c>
      <c r="V229" s="112" t="str">
        <f t="shared" si="92"/>
        <v/>
      </c>
      <c r="W229" s="102">
        <f t="shared" si="96"/>
        <v>48694</v>
      </c>
      <c r="X229" s="102">
        <f t="shared" si="105"/>
        <v>0</v>
      </c>
      <c r="Y229" s="102">
        <f t="shared" si="101"/>
        <v>1</v>
      </c>
      <c r="Z229" s="102">
        <f t="shared" si="97"/>
        <v>0</v>
      </c>
      <c r="AA229" s="102">
        <f t="shared" si="102"/>
        <v>0</v>
      </c>
      <c r="AB229" s="102">
        <f t="shared" si="103"/>
        <v>0</v>
      </c>
      <c r="AC229" s="102" t="str">
        <f t="shared" si="93"/>
        <v/>
      </c>
      <c r="AD229" s="102">
        <f t="shared" si="106"/>
        <v>1</v>
      </c>
      <c r="AE229" s="102" t="str">
        <f t="shared" si="98"/>
        <v>2017512</v>
      </c>
      <c r="AF229" s="102" t="str">
        <f t="shared" si="99"/>
        <v/>
      </c>
      <c r="AG229" s="102">
        <f t="shared" si="107"/>
        <v>0</v>
      </c>
      <c r="AH229" s="102"/>
      <c r="AI229" s="102"/>
      <c r="AJ229" s="102"/>
      <c r="AK229" s="102"/>
      <c r="AL229" s="102"/>
    </row>
    <row r="230" spans="1:38" s="67" customFormat="1" x14ac:dyDescent="0.25">
      <c r="A230" s="100">
        <f t="shared" si="100"/>
        <v>36</v>
      </c>
      <c r="B230" s="100">
        <f t="shared" si="88"/>
        <v>48694</v>
      </c>
      <c r="C230" s="105" t="str">
        <f t="shared" si="89"/>
        <v>2017512</v>
      </c>
      <c r="D230" s="107">
        <v>2017</v>
      </c>
      <c r="E230" s="107">
        <v>5</v>
      </c>
      <c r="F230" s="107">
        <v>12</v>
      </c>
      <c r="G230" s="107">
        <v>13</v>
      </c>
      <c r="H230" s="107">
        <v>31</v>
      </c>
      <c r="I230" s="107">
        <v>34</v>
      </c>
      <c r="J230" s="107">
        <v>818</v>
      </c>
      <c r="K230" s="107" t="s">
        <v>47</v>
      </c>
      <c r="L230" s="107">
        <v>1</v>
      </c>
      <c r="M230" s="107" t="s">
        <v>21</v>
      </c>
      <c r="N230" s="107" t="s">
        <v>27</v>
      </c>
      <c r="O230" s="107">
        <v>0</v>
      </c>
      <c r="P230" s="107" t="str">
        <f t="shared" si="94"/>
        <v/>
      </c>
      <c r="Q230" s="107" t="str">
        <f t="shared" si="87"/>
        <v/>
      </c>
      <c r="R230" s="107" t="str">
        <f t="shared" si="104"/>
        <v/>
      </c>
      <c r="S230" s="107" t="str">
        <f t="shared" si="95"/>
        <v/>
      </c>
      <c r="T230" s="107" t="str">
        <f t="shared" si="90"/>
        <v/>
      </c>
      <c r="U230" s="107" t="str">
        <f t="shared" si="91"/>
        <v/>
      </c>
      <c r="V230" s="107" t="str">
        <f t="shared" si="92"/>
        <v/>
      </c>
      <c r="W230" s="100" t="str">
        <f t="shared" si="96"/>
        <v/>
      </c>
      <c r="X230" s="100" t="str">
        <f t="shared" si="105"/>
        <v/>
      </c>
      <c r="Y230" s="100" t="str">
        <f t="shared" si="101"/>
        <v/>
      </c>
      <c r="Z230" s="100" t="str">
        <f t="shared" si="97"/>
        <v/>
      </c>
      <c r="AA230" s="100" t="str">
        <f t="shared" si="102"/>
        <v/>
      </c>
      <c r="AB230" s="100" t="str">
        <f t="shared" si="103"/>
        <v/>
      </c>
      <c r="AC230" s="100" t="str">
        <f t="shared" si="93"/>
        <v/>
      </c>
      <c r="AD230" s="100" t="str">
        <f t="shared" si="106"/>
        <v/>
      </c>
      <c r="AE230" s="100" t="str">
        <f t="shared" si="98"/>
        <v/>
      </c>
      <c r="AF230" s="100" t="str">
        <f t="shared" si="99"/>
        <v/>
      </c>
      <c r="AG230" s="100" t="str">
        <f t="shared" si="107"/>
        <v/>
      </c>
      <c r="AH230" s="100"/>
      <c r="AI230" s="100"/>
      <c r="AJ230" s="100"/>
      <c r="AK230" s="100"/>
      <c r="AL230" s="100"/>
    </row>
    <row r="231" spans="1:38" s="67" customFormat="1" x14ac:dyDescent="0.25">
      <c r="A231" s="100">
        <f t="shared" si="100"/>
        <v>36</v>
      </c>
      <c r="B231" s="100">
        <f t="shared" si="88"/>
        <v>48694</v>
      </c>
      <c r="C231" s="100" t="str">
        <f t="shared" si="89"/>
        <v>2017512</v>
      </c>
      <c r="D231" s="100">
        <v>2017</v>
      </c>
      <c r="E231" s="100">
        <v>5</v>
      </c>
      <c r="F231" s="100">
        <v>12</v>
      </c>
      <c r="G231" s="100">
        <v>13</v>
      </c>
      <c r="H231" s="100">
        <v>31</v>
      </c>
      <c r="I231" s="100">
        <v>34</v>
      </c>
      <c r="J231" s="100">
        <v>828</v>
      </c>
      <c r="K231" s="100" t="s">
        <v>47</v>
      </c>
      <c r="L231" s="100">
        <v>1</v>
      </c>
      <c r="M231" s="100" t="s">
        <v>21</v>
      </c>
      <c r="N231" s="100" t="s">
        <v>27</v>
      </c>
      <c r="O231" s="100">
        <v>0</v>
      </c>
      <c r="P231" s="100" t="str">
        <f t="shared" si="94"/>
        <v/>
      </c>
      <c r="Q231" s="100" t="str">
        <f t="shared" si="87"/>
        <v/>
      </c>
      <c r="R231" s="100" t="str">
        <f t="shared" si="104"/>
        <v/>
      </c>
      <c r="S231" s="100" t="str">
        <f t="shared" si="95"/>
        <v/>
      </c>
      <c r="T231" s="100" t="str">
        <f t="shared" si="90"/>
        <v/>
      </c>
      <c r="U231" s="100" t="str">
        <f t="shared" si="91"/>
        <v/>
      </c>
      <c r="V231" s="100" t="str">
        <f t="shared" si="92"/>
        <v/>
      </c>
      <c r="W231" s="100" t="str">
        <f t="shared" si="96"/>
        <v/>
      </c>
      <c r="X231" s="100" t="str">
        <f t="shared" si="105"/>
        <v/>
      </c>
      <c r="Y231" s="100" t="str">
        <f t="shared" si="101"/>
        <v/>
      </c>
      <c r="Z231" s="100" t="str">
        <f t="shared" si="97"/>
        <v/>
      </c>
      <c r="AA231" s="100" t="str">
        <f t="shared" si="102"/>
        <v/>
      </c>
      <c r="AB231" s="100" t="str">
        <f t="shared" si="103"/>
        <v/>
      </c>
      <c r="AC231" s="100" t="str">
        <f t="shared" si="93"/>
        <v/>
      </c>
      <c r="AD231" s="100" t="str">
        <f t="shared" si="106"/>
        <v/>
      </c>
      <c r="AE231" s="100" t="str">
        <f t="shared" si="98"/>
        <v/>
      </c>
      <c r="AF231" s="100" t="str">
        <f t="shared" si="99"/>
        <v/>
      </c>
      <c r="AG231" s="100" t="str">
        <f t="shared" si="107"/>
        <v/>
      </c>
      <c r="AH231" s="100"/>
      <c r="AI231" s="100"/>
      <c r="AJ231" s="100"/>
      <c r="AK231" s="100"/>
      <c r="AL231" s="100"/>
    </row>
    <row r="232" spans="1:38" s="67" customFormat="1" x14ac:dyDescent="0.25">
      <c r="A232" s="100">
        <f t="shared" si="100"/>
        <v>36</v>
      </c>
      <c r="B232" s="100">
        <f t="shared" si="88"/>
        <v>48694</v>
      </c>
      <c r="C232" s="100" t="str">
        <f t="shared" si="89"/>
        <v>2017512</v>
      </c>
      <c r="D232" s="100">
        <v>2017</v>
      </c>
      <c r="E232" s="100">
        <v>5</v>
      </c>
      <c r="F232" s="100">
        <v>12</v>
      </c>
      <c r="G232" s="100">
        <v>13</v>
      </c>
      <c r="H232" s="100">
        <v>31</v>
      </c>
      <c r="I232" s="100">
        <v>34</v>
      </c>
      <c r="J232" s="100">
        <v>838</v>
      </c>
      <c r="K232" s="100" t="s">
        <v>47</v>
      </c>
      <c r="L232" s="100">
        <v>1</v>
      </c>
      <c r="M232" s="100" t="s">
        <v>21</v>
      </c>
      <c r="N232" s="100" t="s">
        <v>27</v>
      </c>
      <c r="O232" s="100">
        <v>0</v>
      </c>
      <c r="P232" s="100" t="str">
        <f t="shared" si="94"/>
        <v/>
      </c>
      <c r="Q232" s="100">
        <f t="shared" si="87"/>
        <v>48694.838000000003</v>
      </c>
      <c r="R232" s="100" t="str">
        <f t="shared" si="104"/>
        <v/>
      </c>
      <c r="S232" s="100" t="str">
        <f t="shared" si="95"/>
        <v/>
      </c>
      <c r="T232" s="100" t="str">
        <f t="shared" si="90"/>
        <v/>
      </c>
      <c r="U232" s="100" t="str">
        <f t="shared" si="91"/>
        <v/>
      </c>
      <c r="V232" s="100" t="str">
        <f t="shared" si="92"/>
        <v/>
      </c>
      <c r="W232" s="100" t="str">
        <f t="shared" si="96"/>
        <v/>
      </c>
      <c r="X232" s="100" t="str">
        <f t="shared" si="105"/>
        <v/>
      </c>
      <c r="Y232" s="100" t="str">
        <f t="shared" si="101"/>
        <v/>
      </c>
      <c r="Z232" s="100" t="str">
        <f t="shared" si="97"/>
        <v/>
      </c>
      <c r="AA232" s="100" t="str">
        <f t="shared" si="102"/>
        <v/>
      </c>
      <c r="AB232" s="100" t="str">
        <f t="shared" si="103"/>
        <v/>
      </c>
      <c r="AC232" s="100" t="str">
        <f t="shared" si="93"/>
        <v/>
      </c>
      <c r="AD232" s="100" t="str">
        <f t="shared" si="106"/>
        <v/>
      </c>
      <c r="AE232" s="100" t="str">
        <f t="shared" si="98"/>
        <v/>
      </c>
      <c r="AF232" s="100" t="str">
        <f t="shared" si="99"/>
        <v/>
      </c>
      <c r="AG232" s="100" t="str">
        <f t="shared" si="107"/>
        <v/>
      </c>
      <c r="AH232" s="100"/>
      <c r="AI232" s="100"/>
      <c r="AJ232" s="100"/>
      <c r="AK232" s="100"/>
      <c r="AL232" s="100"/>
    </row>
    <row r="233" spans="1:38" s="67" customFormat="1" x14ac:dyDescent="0.25">
      <c r="A233" s="102">
        <f t="shared" si="100"/>
        <v>37</v>
      </c>
      <c r="B233" s="102">
        <f t="shared" si="88"/>
        <v>48789</v>
      </c>
      <c r="C233" s="102" t="str">
        <f t="shared" si="89"/>
        <v>2017512</v>
      </c>
      <c r="D233" s="102">
        <v>2017</v>
      </c>
      <c r="E233" s="102">
        <v>5</v>
      </c>
      <c r="F233" s="102">
        <v>12</v>
      </c>
      <c r="G233" s="102">
        <v>13</v>
      </c>
      <c r="H233" s="102">
        <v>33</v>
      </c>
      <c r="I233" s="102">
        <v>9</v>
      </c>
      <c r="J233" s="102">
        <v>264</v>
      </c>
      <c r="K233" s="102" t="s">
        <v>224</v>
      </c>
      <c r="L233" s="102">
        <v>1</v>
      </c>
      <c r="M233" s="102" t="s">
        <v>21</v>
      </c>
      <c r="N233" s="102" t="s">
        <v>27</v>
      </c>
      <c r="O233" s="102">
        <v>230</v>
      </c>
      <c r="P233" s="102">
        <f t="shared" si="94"/>
        <v>48789.264000000003</v>
      </c>
      <c r="Q233" s="102">
        <f t="shared" si="87"/>
        <v>48789.494000000006</v>
      </c>
      <c r="R233" s="102">
        <f t="shared" si="104"/>
        <v>48789.494000000006</v>
      </c>
      <c r="S233" s="102">
        <f t="shared" si="95"/>
        <v>230.00000000320142</v>
      </c>
      <c r="T233" s="102" t="str">
        <f t="shared" si="90"/>
        <v/>
      </c>
      <c r="U233" s="102" t="str">
        <f t="shared" si="91"/>
        <v/>
      </c>
      <c r="V233" s="102" t="str">
        <f t="shared" si="92"/>
        <v/>
      </c>
      <c r="W233" s="102">
        <f t="shared" si="96"/>
        <v>48789</v>
      </c>
      <c r="X233" s="102">
        <f t="shared" si="105"/>
        <v>0</v>
      </c>
      <c r="Y233" s="102">
        <f t="shared" si="101"/>
        <v>1</v>
      </c>
      <c r="Z233" s="102">
        <f t="shared" si="97"/>
        <v>0</v>
      </c>
      <c r="AA233" s="102">
        <f t="shared" si="102"/>
        <v>0</v>
      </c>
      <c r="AB233" s="102">
        <f t="shared" si="103"/>
        <v>0</v>
      </c>
      <c r="AC233" s="102" t="str">
        <f t="shared" si="93"/>
        <v/>
      </c>
      <c r="AD233" s="102">
        <f t="shared" si="106"/>
        <v>1</v>
      </c>
      <c r="AE233" s="102" t="str">
        <f t="shared" si="98"/>
        <v>2017512</v>
      </c>
      <c r="AF233" s="102" t="str">
        <f t="shared" si="99"/>
        <v/>
      </c>
      <c r="AG233" s="102">
        <f t="shared" si="107"/>
        <v>0</v>
      </c>
      <c r="AH233" s="102"/>
      <c r="AI233" s="102"/>
      <c r="AJ233" s="102"/>
      <c r="AK233" s="102"/>
      <c r="AL233" s="102"/>
    </row>
    <row r="234" spans="1:38" s="127" customFormat="1" ht="15" x14ac:dyDescent="0.25">
      <c r="A234" s="126">
        <f t="shared" si="100"/>
        <v>38</v>
      </c>
      <c r="B234" s="126">
        <f t="shared" si="88"/>
        <v>66156</v>
      </c>
      <c r="C234" s="126" t="str">
        <f t="shared" si="89"/>
        <v>2017925</v>
      </c>
      <c r="D234" s="126">
        <v>2017</v>
      </c>
      <c r="E234" s="126">
        <v>9</v>
      </c>
      <c r="F234" s="126">
        <v>25</v>
      </c>
      <c r="G234" s="126">
        <v>18</v>
      </c>
      <c r="H234" s="126">
        <v>22</v>
      </c>
      <c r="I234" s="126">
        <v>36</v>
      </c>
      <c r="J234" s="126">
        <v>158</v>
      </c>
      <c r="K234" s="143" t="s">
        <v>44</v>
      </c>
      <c r="L234" s="126">
        <v>1</v>
      </c>
      <c r="M234" s="126" t="s">
        <v>21</v>
      </c>
      <c r="N234" s="126" t="s">
        <v>27</v>
      </c>
      <c r="O234" s="126">
        <f>395-158</f>
        <v>237</v>
      </c>
      <c r="P234" s="126">
        <f t="shared" si="94"/>
        <v>66156.157999999996</v>
      </c>
      <c r="Q234" s="126">
        <f t="shared" si="87"/>
        <v>66156.39499999999</v>
      </c>
      <c r="R234" s="126">
        <f t="shared" si="104"/>
        <v>66156.39499999999</v>
      </c>
      <c r="S234" s="126">
        <f t="shared" si="95"/>
        <v>236.99999999371357</v>
      </c>
      <c r="T234" s="126" t="str">
        <f t="shared" si="90"/>
        <v/>
      </c>
      <c r="U234" s="126" t="str">
        <f t="shared" si="91"/>
        <v/>
      </c>
      <c r="V234" s="126" t="str">
        <f t="shared" si="92"/>
        <v/>
      </c>
      <c r="W234" s="126">
        <f t="shared" si="96"/>
        <v>66156</v>
      </c>
      <c r="X234" s="126">
        <f t="shared" si="105"/>
        <v>0</v>
      </c>
      <c r="Y234" s="126">
        <f t="shared" si="101"/>
        <v>1</v>
      </c>
      <c r="Z234" s="126">
        <f t="shared" si="97"/>
        <v>0</v>
      </c>
      <c r="AA234" s="126">
        <f t="shared" si="102"/>
        <v>0</v>
      </c>
      <c r="AB234" s="126">
        <f t="shared" si="103"/>
        <v>0</v>
      </c>
      <c r="AC234" s="126" t="str">
        <f t="shared" si="93"/>
        <v/>
      </c>
      <c r="AD234" s="126">
        <f t="shared" si="106"/>
        <v>1</v>
      </c>
      <c r="AE234" s="126" t="str">
        <f t="shared" si="98"/>
        <v>2017925</v>
      </c>
      <c r="AF234" s="126" t="str">
        <f t="shared" si="99"/>
        <v/>
      </c>
      <c r="AG234" s="126">
        <f t="shared" si="107"/>
        <v>0</v>
      </c>
      <c r="AH234" s="126"/>
      <c r="AI234" s="126" t="s">
        <v>255</v>
      </c>
      <c r="AJ234" s="126"/>
      <c r="AK234" s="126"/>
      <c r="AL234" s="126"/>
    </row>
    <row r="235" spans="1:38" s="118" customFormat="1" ht="15" x14ac:dyDescent="0.25">
      <c r="A235" s="117">
        <f t="shared" si="100"/>
        <v>39</v>
      </c>
      <c r="B235" s="117">
        <f t="shared" si="88"/>
        <v>66314</v>
      </c>
      <c r="C235" s="117" t="str">
        <f t="shared" si="89"/>
        <v>2017925</v>
      </c>
      <c r="D235" s="117">
        <v>2017</v>
      </c>
      <c r="E235" s="117">
        <v>9</v>
      </c>
      <c r="F235" s="117">
        <v>25</v>
      </c>
      <c r="G235" s="117">
        <v>18</v>
      </c>
      <c r="H235" s="117">
        <v>25</v>
      </c>
      <c r="I235" s="117">
        <v>14</v>
      </c>
      <c r="J235" s="117">
        <v>994</v>
      </c>
      <c r="K235" s="129" t="s">
        <v>44</v>
      </c>
      <c r="L235" s="117">
        <v>1</v>
      </c>
      <c r="M235" s="117" t="s">
        <v>21</v>
      </c>
      <c r="N235" s="117" t="s">
        <v>27</v>
      </c>
      <c r="O235" s="117">
        <v>103</v>
      </c>
      <c r="P235" s="117">
        <f t="shared" si="94"/>
        <v>66314.994000000006</v>
      </c>
      <c r="Q235" s="117">
        <f t="shared" si="87"/>
        <v>66315.097000000009</v>
      </c>
      <c r="R235" s="117">
        <f t="shared" si="104"/>
        <v>66315.097000000009</v>
      </c>
      <c r="S235" s="117">
        <f t="shared" si="95"/>
        <v>103.00000000279397</v>
      </c>
      <c r="T235" s="117" t="str">
        <f t="shared" si="90"/>
        <v/>
      </c>
      <c r="U235" s="117" t="str">
        <f t="shared" si="91"/>
        <v/>
      </c>
      <c r="V235" s="117" t="str">
        <f t="shared" si="92"/>
        <v/>
      </c>
      <c r="W235" s="117">
        <f t="shared" si="96"/>
        <v>66314</v>
      </c>
      <c r="X235" s="117">
        <f t="shared" si="105"/>
        <v>0</v>
      </c>
      <c r="Y235" s="117">
        <f t="shared" si="101"/>
        <v>1</v>
      </c>
      <c r="Z235" s="117">
        <f t="shared" si="97"/>
        <v>0</v>
      </c>
      <c r="AA235" s="117">
        <f t="shared" si="102"/>
        <v>0</v>
      </c>
      <c r="AB235" s="117">
        <f t="shared" si="103"/>
        <v>0</v>
      </c>
      <c r="AC235" s="117" t="str">
        <f t="shared" si="93"/>
        <v/>
      </c>
      <c r="AD235" s="117">
        <f t="shared" si="106"/>
        <v>1</v>
      </c>
      <c r="AE235" s="117" t="str">
        <f t="shared" si="98"/>
        <v>2017925</v>
      </c>
      <c r="AF235" s="117" t="str">
        <f t="shared" si="99"/>
        <v/>
      </c>
      <c r="AG235" s="117">
        <f t="shared" si="107"/>
        <v>0</v>
      </c>
      <c r="AH235" s="117"/>
      <c r="AI235" s="117" t="s">
        <v>256</v>
      </c>
      <c r="AJ235" s="117"/>
      <c r="AK235" s="117"/>
      <c r="AL235" s="117"/>
    </row>
    <row r="236" spans="1:38" s="67" customFormat="1" x14ac:dyDescent="0.25">
      <c r="A236" s="51">
        <f t="shared" si="100"/>
        <v>40</v>
      </c>
      <c r="B236" s="51">
        <f t="shared" si="88"/>
        <v>66478</v>
      </c>
      <c r="C236" s="51" t="str">
        <f t="shared" si="89"/>
        <v>2017925</v>
      </c>
      <c r="D236" s="51">
        <v>2017</v>
      </c>
      <c r="E236" s="51">
        <v>9</v>
      </c>
      <c r="F236" s="51">
        <v>25</v>
      </c>
      <c r="G236" s="51">
        <v>18</v>
      </c>
      <c r="H236" s="51">
        <v>27</v>
      </c>
      <c r="I236" s="51">
        <v>58</v>
      </c>
      <c r="J236" s="51">
        <v>799</v>
      </c>
      <c r="K236" s="51" t="s">
        <v>44</v>
      </c>
      <c r="L236" s="51">
        <v>1</v>
      </c>
      <c r="M236" s="51" t="s">
        <v>21</v>
      </c>
      <c r="N236" s="51" t="s">
        <v>27</v>
      </c>
      <c r="O236" s="51">
        <v>584</v>
      </c>
      <c r="P236" s="51">
        <f t="shared" si="94"/>
        <v>66478.798999999999</v>
      </c>
      <c r="Q236" s="51" t="str">
        <f t="shared" si="87"/>
        <v/>
      </c>
      <c r="R236" s="51">
        <f t="shared" si="104"/>
        <v>66479.418000000005</v>
      </c>
      <c r="S236" s="51">
        <f t="shared" si="95"/>
        <v>619.0000000060536</v>
      </c>
      <c r="T236" s="51" t="str">
        <f t="shared" si="90"/>
        <v/>
      </c>
      <c r="U236" s="51" t="str">
        <f t="shared" si="91"/>
        <v/>
      </c>
      <c r="V236" s="51" t="str">
        <f t="shared" si="92"/>
        <v/>
      </c>
      <c r="W236" s="51">
        <f t="shared" si="96"/>
        <v>66478</v>
      </c>
      <c r="X236" s="51">
        <f t="shared" si="105"/>
        <v>0</v>
      </c>
      <c r="Y236" s="51">
        <f t="shared" si="101"/>
        <v>1</v>
      </c>
      <c r="Z236" s="51">
        <f t="shared" si="97"/>
        <v>0</v>
      </c>
      <c r="AA236" s="51">
        <f t="shared" si="102"/>
        <v>0</v>
      </c>
      <c r="AB236" s="51">
        <f t="shared" si="103"/>
        <v>0</v>
      </c>
      <c r="AC236" s="51" t="str">
        <f t="shared" si="93"/>
        <v/>
      </c>
      <c r="AD236" s="51">
        <f t="shared" si="106"/>
        <v>1</v>
      </c>
      <c r="AE236" s="51" t="str">
        <f t="shared" si="98"/>
        <v>2017925</v>
      </c>
      <c r="AF236" s="51" t="str">
        <f t="shared" si="99"/>
        <v/>
      </c>
      <c r="AG236" s="51">
        <f t="shared" si="107"/>
        <v>0</v>
      </c>
      <c r="AH236" s="51"/>
      <c r="AI236" s="51" t="s">
        <v>56</v>
      </c>
      <c r="AJ236" s="51"/>
      <c r="AK236" s="51"/>
      <c r="AL236" s="51"/>
    </row>
    <row r="237" spans="1:38" s="67" customFormat="1" x14ac:dyDescent="0.25">
      <c r="A237" s="66">
        <f t="shared" si="100"/>
        <v>40</v>
      </c>
      <c r="B237" s="66">
        <f t="shared" si="88"/>
        <v>66479</v>
      </c>
      <c r="C237" s="66" t="str">
        <f t="shared" si="89"/>
        <v>2017925</v>
      </c>
      <c r="D237" s="66">
        <v>2017</v>
      </c>
      <c r="E237" s="66">
        <v>9</v>
      </c>
      <c r="F237" s="66">
        <v>25</v>
      </c>
      <c r="G237" s="66">
        <v>18</v>
      </c>
      <c r="H237" s="66">
        <v>27</v>
      </c>
      <c r="I237" s="66">
        <v>59</v>
      </c>
      <c r="J237" s="66">
        <v>153</v>
      </c>
      <c r="K237" s="68" t="s">
        <v>47</v>
      </c>
      <c r="L237" s="66">
        <v>1</v>
      </c>
      <c r="M237" s="66" t="s">
        <v>21</v>
      </c>
      <c r="N237" s="66" t="s">
        <v>27</v>
      </c>
      <c r="O237" s="66">
        <v>0</v>
      </c>
      <c r="P237" s="66" t="str">
        <f t="shared" si="94"/>
        <v/>
      </c>
      <c r="Q237" s="66" t="str">
        <f t="shared" si="87"/>
        <v/>
      </c>
      <c r="R237" s="66" t="str">
        <f t="shared" si="104"/>
        <v/>
      </c>
      <c r="S237" s="66" t="str">
        <f t="shared" si="95"/>
        <v/>
      </c>
      <c r="T237" s="66" t="str">
        <f t="shared" si="90"/>
        <v/>
      </c>
      <c r="U237" s="66" t="str">
        <f t="shared" si="91"/>
        <v/>
      </c>
      <c r="V237" s="66" t="str">
        <f t="shared" si="92"/>
        <v/>
      </c>
      <c r="W237" s="66" t="str">
        <f t="shared" si="96"/>
        <v/>
      </c>
      <c r="X237" s="66" t="str">
        <f t="shared" si="105"/>
        <v/>
      </c>
      <c r="Y237" s="66" t="str">
        <f t="shared" si="101"/>
        <v/>
      </c>
      <c r="Z237" s="66" t="str">
        <f t="shared" si="97"/>
        <v/>
      </c>
      <c r="AA237" s="66" t="str">
        <f t="shared" si="102"/>
        <v/>
      </c>
      <c r="AB237" s="66" t="str">
        <f t="shared" si="103"/>
        <v/>
      </c>
      <c r="AC237" s="66" t="str">
        <f t="shared" si="93"/>
        <v/>
      </c>
      <c r="AD237" s="66" t="str">
        <f t="shared" si="106"/>
        <v/>
      </c>
      <c r="AE237" s="66" t="str">
        <f t="shared" si="98"/>
        <v/>
      </c>
      <c r="AF237" s="66" t="str">
        <f t="shared" si="99"/>
        <v/>
      </c>
      <c r="AG237" s="66" t="str">
        <f t="shared" si="107"/>
        <v/>
      </c>
      <c r="AH237" s="66"/>
      <c r="AI237" s="66"/>
      <c r="AJ237" s="66"/>
      <c r="AK237" s="66"/>
      <c r="AL237" s="66"/>
    </row>
    <row r="238" spans="1:38" s="67" customFormat="1" x14ac:dyDescent="0.25">
      <c r="A238" s="66">
        <f t="shared" si="100"/>
        <v>40</v>
      </c>
      <c r="B238" s="66">
        <f t="shared" si="88"/>
        <v>66479</v>
      </c>
      <c r="C238" s="66" t="str">
        <f t="shared" si="89"/>
        <v>2017925</v>
      </c>
      <c r="D238" s="66">
        <v>2017</v>
      </c>
      <c r="E238" s="66">
        <v>9</v>
      </c>
      <c r="F238" s="66">
        <v>25</v>
      </c>
      <c r="G238" s="66">
        <v>18</v>
      </c>
      <c r="H238" s="66">
        <v>27</v>
      </c>
      <c r="I238" s="66">
        <v>59</v>
      </c>
      <c r="J238" s="66">
        <v>170</v>
      </c>
      <c r="K238" s="68" t="s">
        <v>47</v>
      </c>
      <c r="L238" s="66">
        <v>1</v>
      </c>
      <c r="M238" s="66" t="s">
        <v>21</v>
      </c>
      <c r="N238" s="66" t="s">
        <v>27</v>
      </c>
      <c r="O238" s="66">
        <v>0</v>
      </c>
      <c r="P238" s="66" t="str">
        <f t="shared" si="94"/>
        <v/>
      </c>
      <c r="Q238" s="66" t="str">
        <f t="shared" si="87"/>
        <v/>
      </c>
      <c r="R238" s="66" t="str">
        <f t="shared" si="104"/>
        <v/>
      </c>
      <c r="S238" s="66" t="str">
        <f t="shared" si="95"/>
        <v/>
      </c>
      <c r="T238" s="66" t="str">
        <f t="shared" si="90"/>
        <v/>
      </c>
      <c r="U238" s="66" t="str">
        <f t="shared" si="91"/>
        <v/>
      </c>
      <c r="V238" s="66" t="str">
        <f t="shared" si="92"/>
        <v/>
      </c>
      <c r="W238" s="66" t="str">
        <f t="shared" si="96"/>
        <v/>
      </c>
      <c r="X238" s="66" t="str">
        <f t="shared" si="105"/>
        <v/>
      </c>
      <c r="Y238" s="66" t="str">
        <f t="shared" si="101"/>
        <v/>
      </c>
      <c r="Z238" s="66" t="str">
        <f t="shared" si="97"/>
        <v/>
      </c>
      <c r="AA238" s="66" t="str">
        <f t="shared" si="102"/>
        <v/>
      </c>
      <c r="AB238" s="66" t="str">
        <f t="shared" si="103"/>
        <v/>
      </c>
      <c r="AC238" s="66" t="str">
        <f t="shared" si="93"/>
        <v/>
      </c>
      <c r="AD238" s="66" t="str">
        <f t="shared" si="106"/>
        <v/>
      </c>
      <c r="AE238" s="66" t="str">
        <f t="shared" si="98"/>
        <v/>
      </c>
      <c r="AF238" s="66" t="str">
        <f t="shared" si="99"/>
        <v/>
      </c>
      <c r="AG238" s="66" t="str">
        <f t="shared" si="107"/>
        <v/>
      </c>
      <c r="AH238" s="66"/>
      <c r="AI238" s="66"/>
      <c r="AJ238" s="66"/>
      <c r="AK238" s="66"/>
      <c r="AL238" s="66"/>
    </row>
    <row r="239" spans="1:38" s="67" customFormat="1" x14ac:dyDescent="0.25">
      <c r="A239" s="66">
        <f t="shared" si="100"/>
        <v>40</v>
      </c>
      <c r="B239" s="66">
        <f t="shared" si="88"/>
        <v>66479</v>
      </c>
      <c r="C239" s="66" t="str">
        <f t="shared" si="89"/>
        <v>2017925</v>
      </c>
      <c r="D239" s="66">
        <v>2017</v>
      </c>
      <c r="E239" s="66">
        <v>9</v>
      </c>
      <c r="F239" s="66">
        <v>25</v>
      </c>
      <c r="G239" s="66">
        <v>18</v>
      </c>
      <c r="H239" s="66">
        <v>27</v>
      </c>
      <c r="I239" s="66">
        <v>59</v>
      </c>
      <c r="J239" s="66">
        <v>177</v>
      </c>
      <c r="K239" s="68" t="s">
        <v>47</v>
      </c>
      <c r="L239" s="66">
        <v>1</v>
      </c>
      <c r="M239" s="66" t="s">
        <v>21</v>
      </c>
      <c r="N239" s="66" t="s">
        <v>27</v>
      </c>
      <c r="O239" s="66">
        <v>0</v>
      </c>
      <c r="P239" s="66" t="str">
        <f t="shared" si="94"/>
        <v/>
      </c>
      <c r="Q239" s="66" t="str">
        <f t="shared" si="87"/>
        <v/>
      </c>
      <c r="R239" s="66" t="str">
        <f t="shared" si="104"/>
        <v/>
      </c>
      <c r="S239" s="66" t="str">
        <f t="shared" si="95"/>
        <v/>
      </c>
      <c r="T239" s="66" t="str">
        <f t="shared" si="90"/>
        <v/>
      </c>
      <c r="U239" s="66" t="str">
        <f t="shared" si="91"/>
        <v/>
      </c>
      <c r="V239" s="66" t="str">
        <f t="shared" si="92"/>
        <v/>
      </c>
      <c r="W239" s="66" t="str">
        <f t="shared" si="96"/>
        <v/>
      </c>
      <c r="X239" s="66" t="str">
        <f t="shared" si="105"/>
        <v/>
      </c>
      <c r="Y239" s="66" t="str">
        <f t="shared" si="101"/>
        <v/>
      </c>
      <c r="Z239" s="66" t="str">
        <f t="shared" si="97"/>
        <v/>
      </c>
      <c r="AA239" s="66" t="str">
        <f t="shared" si="102"/>
        <v/>
      </c>
      <c r="AB239" s="66" t="str">
        <f t="shared" si="103"/>
        <v/>
      </c>
      <c r="AC239" s="66" t="str">
        <f t="shared" si="93"/>
        <v/>
      </c>
      <c r="AD239" s="66" t="str">
        <f t="shared" si="106"/>
        <v/>
      </c>
      <c r="AE239" s="66" t="str">
        <f t="shared" si="98"/>
        <v/>
      </c>
      <c r="AF239" s="66" t="str">
        <f t="shared" si="99"/>
        <v/>
      </c>
      <c r="AG239" s="66" t="str">
        <f t="shared" si="107"/>
        <v/>
      </c>
      <c r="AH239" s="66"/>
      <c r="AI239" s="66"/>
      <c r="AJ239" s="66"/>
      <c r="AK239" s="66"/>
      <c r="AL239" s="66"/>
    </row>
    <row r="240" spans="1:38" s="67" customFormat="1" x14ac:dyDescent="0.25">
      <c r="A240" s="66">
        <f t="shared" si="100"/>
        <v>40</v>
      </c>
      <c r="B240" s="66">
        <f t="shared" si="88"/>
        <v>66479</v>
      </c>
      <c r="C240" s="66" t="str">
        <f t="shared" si="89"/>
        <v>2017925</v>
      </c>
      <c r="D240" s="66">
        <v>2017</v>
      </c>
      <c r="E240" s="66">
        <v>9</v>
      </c>
      <c r="F240" s="66">
        <v>25</v>
      </c>
      <c r="G240" s="66">
        <v>18</v>
      </c>
      <c r="H240" s="66">
        <v>27</v>
      </c>
      <c r="I240" s="66">
        <v>59</v>
      </c>
      <c r="J240" s="66">
        <v>200</v>
      </c>
      <c r="K240" s="68" t="s">
        <v>47</v>
      </c>
      <c r="L240" s="66">
        <v>1</v>
      </c>
      <c r="M240" s="66" t="s">
        <v>21</v>
      </c>
      <c r="N240" s="66" t="s">
        <v>27</v>
      </c>
      <c r="O240" s="66">
        <v>0</v>
      </c>
      <c r="P240" s="66" t="str">
        <f t="shared" si="94"/>
        <v/>
      </c>
      <c r="Q240" s="66" t="str">
        <f t="shared" si="87"/>
        <v/>
      </c>
      <c r="R240" s="66" t="str">
        <f t="shared" si="104"/>
        <v/>
      </c>
      <c r="S240" s="66" t="str">
        <f t="shared" si="95"/>
        <v/>
      </c>
      <c r="T240" s="66" t="str">
        <f t="shared" si="90"/>
        <v/>
      </c>
      <c r="U240" s="66" t="str">
        <f t="shared" si="91"/>
        <v/>
      </c>
      <c r="V240" s="66" t="str">
        <f t="shared" si="92"/>
        <v/>
      </c>
      <c r="W240" s="66" t="str">
        <f t="shared" si="96"/>
        <v/>
      </c>
      <c r="X240" s="66" t="str">
        <f t="shared" si="105"/>
        <v/>
      </c>
      <c r="Y240" s="66" t="str">
        <f t="shared" si="101"/>
        <v/>
      </c>
      <c r="Z240" s="66" t="str">
        <f t="shared" si="97"/>
        <v/>
      </c>
      <c r="AA240" s="66" t="str">
        <f t="shared" si="102"/>
        <v/>
      </c>
      <c r="AB240" s="66" t="str">
        <f t="shared" si="103"/>
        <v/>
      </c>
      <c r="AC240" s="66" t="str">
        <f t="shared" si="93"/>
        <v/>
      </c>
      <c r="AD240" s="66" t="str">
        <f t="shared" si="106"/>
        <v/>
      </c>
      <c r="AE240" s="66" t="str">
        <f t="shared" si="98"/>
        <v/>
      </c>
      <c r="AF240" s="66" t="str">
        <f t="shared" si="99"/>
        <v/>
      </c>
      <c r="AG240" s="66" t="str">
        <f t="shared" si="107"/>
        <v/>
      </c>
      <c r="AH240" s="66"/>
      <c r="AI240" s="66"/>
      <c r="AJ240" s="66"/>
      <c r="AK240" s="66"/>
      <c r="AL240" s="66"/>
    </row>
    <row r="241" spans="1:38" s="67" customFormat="1" x14ac:dyDescent="0.25">
      <c r="A241" s="66">
        <f t="shared" si="100"/>
        <v>40</v>
      </c>
      <c r="B241" s="66">
        <f t="shared" si="88"/>
        <v>66479</v>
      </c>
      <c r="C241" s="66" t="str">
        <f t="shared" si="89"/>
        <v>2017925</v>
      </c>
      <c r="D241" s="66">
        <v>2017</v>
      </c>
      <c r="E241" s="66">
        <v>9</v>
      </c>
      <c r="F241" s="66">
        <v>25</v>
      </c>
      <c r="G241" s="66">
        <v>18</v>
      </c>
      <c r="H241" s="66">
        <v>27</v>
      </c>
      <c r="I241" s="66">
        <v>59</v>
      </c>
      <c r="J241" s="66">
        <v>213</v>
      </c>
      <c r="K241" s="68" t="s">
        <v>47</v>
      </c>
      <c r="L241" s="66">
        <v>1</v>
      </c>
      <c r="M241" s="66" t="s">
        <v>21</v>
      </c>
      <c r="N241" s="66" t="s">
        <v>27</v>
      </c>
      <c r="O241" s="66">
        <v>0</v>
      </c>
      <c r="P241" s="66" t="str">
        <f t="shared" si="94"/>
        <v/>
      </c>
      <c r="Q241" s="66" t="str">
        <f t="shared" si="87"/>
        <v/>
      </c>
      <c r="R241" s="66" t="str">
        <f t="shared" si="104"/>
        <v/>
      </c>
      <c r="S241" s="66" t="str">
        <f t="shared" si="95"/>
        <v/>
      </c>
      <c r="T241" s="66" t="str">
        <f t="shared" si="90"/>
        <v/>
      </c>
      <c r="U241" s="66" t="str">
        <f t="shared" si="91"/>
        <v/>
      </c>
      <c r="V241" s="66" t="str">
        <f t="shared" si="92"/>
        <v/>
      </c>
      <c r="W241" s="66" t="str">
        <f t="shared" si="96"/>
        <v/>
      </c>
      <c r="X241" s="66" t="str">
        <f t="shared" si="105"/>
        <v/>
      </c>
      <c r="Y241" s="66" t="str">
        <f t="shared" si="101"/>
        <v/>
      </c>
      <c r="Z241" s="66" t="str">
        <f t="shared" si="97"/>
        <v/>
      </c>
      <c r="AA241" s="66" t="str">
        <f t="shared" si="102"/>
        <v/>
      </c>
      <c r="AB241" s="66" t="str">
        <f t="shared" si="103"/>
        <v/>
      </c>
      <c r="AC241" s="66" t="str">
        <f t="shared" si="93"/>
        <v/>
      </c>
      <c r="AD241" s="66" t="str">
        <f t="shared" si="106"/>
        <v/>
      </c>
      <c r="AE241" s="66" t="str">
        <f t="shared" si="98"/>
        <v/>
      </c>
      <c r="AF241" s="66" t="str">
        <f t="shared" si="99"/>
        <v/>
      </c>
      <c r="AG241" s="66" t="str">
        <f t="shared" si="107"/>
        <v/>
      </c>
      <c r="AH241" s="66"/>
      <c r="AI241" s="66"/>
      <c r="AJ241" s="66"/>
      <c r="AK241" s="66"/>
      <c r="AL241" s="66"/>
    </row>
    <row r="242" spans="1:38" s="67" customFormat="1" x14ac:dyDescent="0.25">
      <c r="A242" s="66">
        <f t="shared" si="100"/>
        <v>40</v>
      </c>
      <c r="B242" s="66">
        <f t="shared" si="88"/>
        <v>66479</v>
      </c>
      <c r="C242" s="66" t="str">
        <f t="shared" si="89"/>
        <v>2017925</v>
      </c>
      <c r="D242" s="66">
        <v>2017</v>
      </c>
      <c r="E242" s="66">
        <v>9</v>
      </c>
      <c r="F242" s="66">
        <v>25</v>
      </c>
      <c r="G242" s="66">
        <v>18</v>
      </c>
      <c r="H242" s="66">
        <v>27</v>
      </c>
      <c r="I242" s="66">
        <v>59</v>
      </c>
      <c r="J242" s="66">
        <v>225</v>
      </c>
      <c r="K242" s="68" t="s">
        <v>47</v>
      </c>
      <c r="L242" s="66">
        <v>1</v>
      </c>
      <c r="M242" s="66" t="s">
        <v>21</v>
      </c>
      <c r="N242" s="66" t="s">
        <v>27</v>
      </c>
      <c r="O242" s="66">
        <v>0</v>
      </c>
      <c r="P242" s="66" t="str">
        <f t="shared" si="94"/>
        <v/>
      </c>
      <c r="Q242" s="66" t="str">
        <f t="shared" si="87"/>
        <v/>
      </c>
      <c r="R242" s="66" t="str">
        <f t="shared" si="104"/>
        <v/>
      </c>
      <c r="S242" s="66" t="str">
        <f t="shared" si="95"/>
        <v/>
      </c>
      <c r="T242" s="66" t="str">
        <f t="shared" si="90"/>
        <v/>
      </c>
      <c r="U242" s="66" t="str">
        <f t="shared" si="91"/>
        <v/>
      </c>
      <c r="V242" s="66" t="str">
        <f t="shared" si="92"/>
        <v/>
      </c>
      <c r="W242" s="66" t="str">
        <f t="shared" si="96"/>
        <v/>
      </c>
      <c r="X242" s="66" t="str">
        <f t="shared" si="105"/>
        <v/>
      </c>
      <c r="Y242" s="66" t="str">
        <f t="shared" si="101"/>
        <v/>
      </c>
      <c r="Z242" s="66" t="str">
        <f t="shared" si="97"/>
        <v/>
      </c>
      <c r="AA242" s="66" t="str">
        <f t="shared" si="102"/>
        <v/>
      </c>
      <c r="AB242" s="66" t="str">
        <f t="shared" si="103"/>
        <v/>
      </c>
      <c r="AC242" s="66" t="str">
        <f t="shared" si="93"/>
        <v/>
      </c>
      <c r="AD242" s="66" t="str">
        <f t="shared" si="106"/>
        <v/>
      </c>
      <c r="AE242" s="66" t="str">
        <f t="shared" si="98"/>
        <v/>
      </c>
      <c r="AF242" s="66" t="str">
        <f t="shared" si="99"/>
        <v/>
      </c>
      <c r="AG242" s="66" t="str">
        <f t="shared" si="107"/>
        <v/>
      </c>
      <c r="AH242" s="66"/>
      <c r="AI242" s="66"/>
      <c r="AJ242" s="66"/>
      <c r="AK242" s="66"/>
      <c r="AL242" s="66"/>
    </row>
    <row r="243" spans="1:38" s="67" customFormat="1" x14ac:dyDescent="0.25">
      <c r="A243" s="66">
        <f t="shared" si="100"/>
        <v>40</v>
      </c>
      <c r="B243" s="66">
        <f t="shared" si="88"/>
        <v>66479</v>
      </c>
      <c r="C243" s="66" t="str">
        <f t="shared" si="89"/>
        <v>2017925</v>
      </c>
      <c r="D243" s="66">
        <v>2017</v>
      </c>
      <c r="E243" s="66">
        <v>9</v>
      </c>
      <c r="F243" s="66">
        <v>25</v>
      </c>
      <c r="G243" s="66">
        <v>18</v>
      </c>
      <c r="H243" s="66">
        <v>27</v>
      </c>
      <c r="I243" s="66">
        <v>59</v>
      </c>
      <c r="J243" s="66">
        <v>234</v>
      </c>
      <c r="K243" s="68" t="s">
        <v>47</v>
      </c>
      <c r="L243" s="66">
        <v>1</v>
      </c>
      <c r="M243" s="66" t="s">
        <v>21</v>
      </c>
      <c r="N243" s="66" t="s">
        <v>27</v>
      </c>
      <c r="O243" s="66">
        <v>0</v>
      </c>
      <c r="P243" s="66" t="str">
        <f t="shared" si="94"/>
        <v/>
      </c>
      <c r="Q243" s="66" t="str">
        <f t="shared" si="87"/>
        <v/>
      </c>
      <c r="R243" s="66" t="str">
        <f t="shared" si="104"/>
        <v/>
      </c>
      <c r="S243" s="66" t="str">
        <f t="shared" si="95"/>
        <v/>
      </c>
      <c r="T243" s="66" t="str">
        <f t="shared" si="90"/>
        <v/>
      </c>
      <c r="U243" s="66" t="str">
        <f t="shared" si="91"/>
        <v/>
      </c>
      <c r="V243" s="66" t="str">
        <f t="shared" si="92"/>
        <v/>
      </c>
      <c r="W243" s="66" t="str">
        <f t="shared" si="96"/>
        <v/>
      </c>
      <c r="X243" s="66" t="str">
        <f t="shared" si="105"/>
        <v/>
      </c>
      <c r="Y243" s="66" t="str">
        <f t="shared" si="101"/>
        <v/>
      </c>
      <c r="Z243" s="66" t="str">
        <f t="shared" si="97"/>
        <v/>
      </c>
      <c r="AA243" s="66" t="str">
        <f t="shared" si="102"/>
        <v/>
      </c>
      <c r="AB243" s="66" t="str">
        <f t="shared" si="103"/>
        <v/>
      </c>
      <c r="AC243" s="66" t="str">
        <f t="shared" si="93"/>
        <v/>
      </c>
      <c r="AD243" s="66" t="str">
        <f t="shared" si="106"/>
        <v/>
      </c>
      <c r="AE243" s="66" t="str">
        <f t="shared" si="98"/>
        <v/>
      </c>
      <c r="AF243" s="66" t="str">
        <f t="shared" si="99"/>
        <v/>
      </c>
      <c r="AG243" s="66" t="str">
        <f t="shared" si="107"/>
        <v/>
      </c>
      <c r="AH243" s="66"/>
      <c r="AI243" s="66"/>
      <c r="AJ243" s="66"/>
      <c r="AK243" s="66"/>
      <c r="AL243" s="66"/>
    </row>
    <row r="244" spans="1:38" s="67" customFormat="1" x14ac:dyDescent="0.25">
      <c r="A244" s="66">
        <f t="shared" si="100"/>
        <v>40</v>
      </c>
      <c r="B244" s="66">
        <f t="shared" si="88"/>
        <v>66479</v>
      </c>
      <c r="C244" s="66" t="str">
        <f t="shared" si="89"/>
        <v>2017925</v>
      </c>
      <c r="D244" s="66">
        <v>2017</v>
      </c>
      <c r="E244" s="66">
        <v>9</v>
      </c>
      <c r="F244" s="66">
        <v>25</v>
      </c>
      <c r="G244" s="66">
        <v>18</v>
      </c>
      <c r="H244" s="66">
        <v>27</v>
      </c>
      <c r="I244" s="66">
        <v>59</v>
      </c>
      <c r="J244" s="66">
        <v>238</v>
      </c>
      <c r="K244" s="68" t="s">
        <v>47</v>
      </c>
      <c r="L244" s="66">
        <v>1</v>
      </c>
      <c r="M244" s="66" t="s">
        <v>21</v>
      </c>
      <c r="N244" s="66" t="s">
        <v>27</v>
      </c>
      <c r="O244" s="66">
        <v>0</v>
      </c>
      <c r="P244" s="66" t="str">
        <f t="shared" si="94"/>
        <v/>
      </c>
      <c r="Q244" s="66" t="str">
        <f t="shared" si="87"/>
        <v/>
      </c>
      <c r="R244" s="66" t="str">
        <f t="shared" si="104"/>
        <v/>
      </c>
      <c r="S244" s="66" t="str">
        <f t="shared" si="95"/>
        <v/>
      </c>
      <c r="T244" s="66" t="str">
        <f t="shared" si="90"/>
        <v/>
      </c>
      <c r="U244" s="66" t="str">
        <f t="shared" si="91"/>
        <v/>
      </c>
      <c r="V244" s="66" t="str">
        <f t="shared" si="92"/>
        <v/>
      </c>
      <c r="W244" s="66" t="str">
        <f t="shared" si="96"/>
        <v/>
      </c>
      <c r="X244" s="66" t="str">
        <f t="shared" si="105"/>
        <v/>
      </c>
      <c r="Y244" s="66" t="str">
        <f t="shared" si="101"/>
        <v/>
      </c>
      <c r="Z244" s="66" t="str">
        <f t="shared" si="97"/>
        <v/>
      </c>
      <c r="AA244" s="66" t="str">
        <f t="shared" si="102"/>
        <v/>
      </c>
      <c r="AB244" s="66" t="str">
        <f t="shared" si="103"/>
        <v/>
      </c>
      <c r="AC244" s="66" t="str">
        <f t="shared" si="93"/>
        <v/>
      </c>
      <c r="AD244" s="66" t="str">
        <f t="shared" si="106"/>
        <v/>
      </c>
      <c r="AE244" s="66" t="str">
        <f t="shared" si="98"/>
        <v/>
      </c>
      <c r="AF244" s="66" t="str">
        <f t="shared" si="99"/>
        <v/>
      </c>
      <c r="AG244" s="66" t="str">
        <f t="shared" si="107"/>
        <v/>
      </c>
      <c r="AH244" s="66"/>
      <c r="AI244" s="66"/>
      <c r="AJ244" s="66"/>
      <c r="AK244" s="66"/>
      <c r="AL244" s="66"/>
    </row>
    <row r="245" spans="1:38" s="67" customFormat="1" x14ac:dyDescent="0.25">
      <c r="A245" s="66">
        <f t="shared" si="100"/>
        <v>40</v>
      </c>
      <c r="B245" s="66">
        <f t="shared" si="88"/>
        <v>66479</v>
      </c>
      <c r="C245" s="66" t="str">
        <f t="shared" si="89"/>
        <v>2017925</v>
      </c>
      <c r="D245" s="66">
        <v>2017</v>
      </c>
      <c r="E245" s="66">
        <v>9</v>
      </c>
      <c r="F245" s="66">
        <v>25</v>
      </c>
      <c r="G245" s="66">
        <v>18</v>
      </c>
      <c r="H245" s="66">
        <v>27</v>
      </c>
      <c r="I245" s="66">
        <v>59</v>
      </c>
      <c r="J245" s="66">
        <v>341</v>
      </c>
      <c r="K245" s="68" t="s">
        <v>47</v>
      </c>
      <c r="L245" s="66">
        <v>1</v>
      </c>
      <c r="M245" s="66" t="s">
        <v>21</v>
      </c>
      <c r="N245" s="66" t="s">
        <v>27</v>
      </c>
      <c r="O245" s="66">
        <v>0</v>
      </c>
      <c r="P245" s="66" t="str">
        <f t="shared" si="94"/>
        <v/>
      </c>
      <c r="Q245" s="66" t="str">
        <f t="shared" si="87"/>
        <v/>
      </c>
      <c r="R245" s="66" t="str">
        <f t="shared" si="104"/>
        <v/>
      </c>
      <c r="S245" s="66" t="str">
        <f t="shared" si="95"/>
        <v/>
      </c>
      <c r="T245" s="66" t="str">
        <f t="shared" si="90"/>
        <v/>
      </c>
      <c r="U245" s="66" t="str">
        <f t="shared" si="91"/>
        <v/>
      </c>
      <c r="V245" s="66" t="str">
        <f t="shared" si="92"/>
        <v/>
      </c>
      <c r="W245" s="66" t="str">
        <f t="shared" si="96"/>
        <v/>
      </c>
      <c r="X245" s="66" t="str">
        <f t="shared" si="105"/>
        <v/>
      </c>
      <c r="Y245" s="66" t="str">
        <f t="shared" si="101"/>
        <v/>
      </c>
      <c r="Z245" s="66" t="str">
        <f t="shared" si="97"/>
        <v/>
      </c>
      <c r="AA245" s="66" t="str">
        <f t="shared" si="102"/>
        <v/>
      </c>
      <c r="AB245" s="66" t="str">
        <f t="shared" si="103"/>
        <v/>
      </c>
      <c r="AC245" s="66" t="str">
        <f t="shared" si="93"/>
        <v/>
      </c>
      <c r="AD245" s="66" t="str">
        <f t="shared" si="106"/>
        <v/>
      </c>
      <c r="AE245" s="66" t="str">
        <f t="shared" si="98"/>
        <v/>
      </c>
      <c r="AF245" s="66" t="str">
        <f t="shared" si="99"/>
        <v/>
      </c>
      <c r="AG245" s="66" t="str">
        <f t="shared" si="107"/>
        <v/>
      </c>
      <c r="AH245" s="66"/>
      <c r="AI245" s="66"/>
      <c r="AJ245" s="66"/>
      <c r="AK245" s="66"/>
      <c r="AL245" s="66"/>
    </row>
    <row r="246" spans="1:38" s="67" customFormat="1" x14ac:dyDescent="0.25">
      <c r="A246" s="66">
        <f t="shared" si="100"/>
        <v>40</v>
      </c>
      <c r="B246" s="66">
        <f t="shared" si="88"/>
        <v>66479</v>
      </c>
      <c r="C246" s="66" t="str">
        <f t="shared" si="89"/>
        <v>2017925</v>
      </c>
      <c r="D246" s="66">
        <v>2017</v>
      </c>
      <c r="E246" s="66">
        <v>9</v>
      </c>
      <c r="F246" s="66">
        <v>25</v>
      </c>
      <c r="G246" s="66">
        <v>18</v>
      </c>
      <c r="H246" s="66">
        <v>27</v>
      </c>
      <c r="I246" s="66">
        <v>59</v>
      </c>
      <c r="J246" s="66">
        <v>356</v>
      </c>
      <c r="K246" s="68" t="s">
        <v>47</v>
      </c>
      <c r="L246" s="66">
        <v>1</v>
      </c>
      <c r="M246" s="66" t="s">
        <v>21</v>
      </c>
      <c r="N246" s="66" t="s">
        <v>27</v>
      </c>
      <c r="O246" s="66">
        <v>0</v>
      </c>
      <c r="P246" s="66" t="str">
        <f t="shared" si="94"/>
        <v/>
      </c>
      <c r="Q246" s="66" t="str">
        <f t="shared" si="87"/>
        <v/>
      </c>
      <c r="R246" s="66" t="str">
        <f t="shared" si="104"/>
        <v/>
      </c>
      <c r="S246" s="66" t="str">
        <f t="shared" si="95"/>
        <v/>
      </c>
      <c r="T246" s="66" t="str">
        <f t="shared" si="90"/>
        <v/>
      </c>
      <c r="U246" s="66" t="str">
        <f t="shared" si="91"/>
        <v/>
      </c>
      <c r="V246" s="66" t="str">
        <f t="shared" si="92"/>
        <v/>
      </c>
      <c r="W246" s="66" t="str">
        <f t="shared" si="96"/>
        <v/>
      </c>
      <c r="X246" s="66" t="str">
        <f t="shared" si="105"/>
        <v/>
      </c>
      <c r="Y246" s="66" t="str">
        <f t="shared" si="101"/>
        <v/>
      </c>
      <c r="Z246" s="66" t="str">
        <f t="shared" si="97"/>
        <v/>
      </c>
      <c r="AA246" s="66" t="str">
        <f t="shared" si="102"/>
        <v/>
      </c>
      <c r="AB246" s="66" t="str">
        <f t="shared" si="103"/>
        <v/>
      </c>
      <c r="AC246" s="66" t="str">
        <f t="shared" si="93"/>
        <v/>
      </c>
      <c r="AD246" s="66" t="str">
        <f t="shared" si="106"/>
        <v/>
      </c>
      <c r="AE246" s="66" t="str">
        <f t="shared" si="98"/>
        <v/>
      </c>
      <c r="AF246" s="66" t="str">
        <f t="shared" si="99"/>
        <v/>
      </c>
      <c r="AG246" s="66" t="str">
        <f t="shared" si="107"/>
        <v/>
      </c>
      <c r="AH246" s="66"/>
      <c r="AI246" s="66"/>
      <c r="AJ246" s="66"/>
      <c r="AK246" s="66"/>
      <c r="AL246" s="66"/>
    </row>
    <row r="247" spans="1:38" s="67" customFormat="1" x14ac:dyDescent="0.25">
      <c r="A247" s="66">
        <f t="shared" si="100"/>
        <v>40</v>
      </c>
      <c r="B247" s="66">
        <f t="shared" si="88"/>
        <v>66479</v>
      </c>
      <c r="C247" s="66" t="str">
        <f t="shared" si="89"/>
        <v>2017925</v>
      </c>
      <c r="D247" s="66">
        <v>2017</v>
      </c>
      <c r="E247" s="66">
        <v>9</v>
      </c>
      <c r="F247" s="66">
        <v>25</v>
      </c>
      <c r="G247" s="66">
        <v>18</v>
      </c>
      <c r="H247" s="66">
        <v>27</v>
      </c>
      <c r="I247" s="66">
        <v>59</v>
      </c>
      <c r="J247" s="66">
        <v>358</v>
      </c>
      <c r="K247" s="68" t="s">
        <v>47</v>
      </c>
      <c r="L247" s="66">
        <v>1</v>
      </c>
      <c r="M247" s="66" t="s">
        <v>21</v>
      </c>
      <c r="N247" s="66" t="s">
        <v>27</v>
      </c>
      <c r="O247" s="66">
        <v>0</v>
      </c>
      <c r="P247" s="66" t="str">
        <f t="shared" si="94"/>
        <v/>
      </c>
      <c r="Q247" s="66" t="str">
        <f t="shared" si="87"/>
        <v/>
      </c>
      <c r="R247" s="66" t="str">
        <f t="shared" si="104"/>
        <v/>
      </c>
      <c r="S247" s="66" t="str">
        <f t="shared" si="95"/>
        <v/>
      </c>
      <c r="T247" s="66" t="str">
        <f t="shared" si="90"/>
        <v/>
      </c>
      <c r="U247" s="66" t="str">
        <f t="shared" si="91"/>
        <v/>
      </c>
      <c r="V247" s="66" t="str">
        <f t="shared" si="92"/>
        <v/>
      </c>
      <c r="W247" s="66" t="str">
        <f t="shared" si="96"/>
        <v/>
      </c>
      <c r="X247" s="66" t="str">
        <f t="shared" si="105"/>
        <v/>
      </c>
      <c r="Y247" s="66" t="str">
        <f t="shared" si="101"/>
        <v/>
      </c>
      <c r="Z247" s="66" t="str">
        <f t="shared" si="97"/>
        <v/>
      </c>
      <c r="AA247" s="66" t="str">
        <f t="shared" si="102"/>
        <v/>
      </c>
      <c r="AB247" s="66" t="str">
        <f t="shared" si="103"/>
        <v/>
      </c>
      <c r="AC247" s="66" t="str">
        <f t="shared" si="93"/>
        <v/>
      </c>
      <c r="AD247" s="66" t="str">
        <f t="shared" si="106"/>
        <v/>
      </c>
      <c r="AE247" s="66" t="str">
        <f t="shared" si="98"/>
        <v/>
      </c>
      <c r="AF247" s="66" t="str">
        <f t="shared" si="99"/>
        <v/>
      </c>
      <c r="AG247" s="66" t="str">
        <f t="shared" si="107"/>
        <v/>
      </c>
      <c r="AH247" s="66"/>
      <c r="AI247" s="66"/>
      <c r="AJ247" s="66"/>
      <c r="AK247" s="66"/>
      <c r="AL247" s="66"/>
    </row>
    <row r="248" spans="1:38" s="67" customFormat="1" x14ac:dyDescent="0.25">
      <c r="A248" s="66">
        <f t="shared" si="100"/>
        <v>40</v>
      </c>
      <c r="B248" s="66">
        <f t="shared" si="88"/>
        <v>66479</v>
      </c>
      <c r="C248" s="66" t="str">
        <f t="shared" si="89"/>
        <v>2017925</v>
      </c>
      <c r="D248" s="66">
        <v>2017</v>
      </c>
      <c r="E248" s="66">
        <v>9</v>
      </c>
      <c r="F248" s="66">
        <v>25</v>
      </c>
      <c r="G248" s="66">
        <v>18</v>
      </c>
      <c r="H248" s="66">
        <v>27</v>
      </c>
      <c r="I248" s="66">
        <v>59</v>
      </c>
      <c r="J248" s="66">
        <v>392</v>
      </c>
      <c r="K248" s="68" t="s">
        <v>47</v>
      </c>
      <c r="L248" s="66">
        <v>1</v>
      </c>
      <c r="M248" s="66" t="s">
        <v>21</v>
      </c>
      <c r="N248" s="66" t="s">
        <v>27</v>
      </c>
      <c r="O248" s="66">
        <v>0</v>
      </c>
      <c r="P248" s="66" t="str">
        <f t="shared" si="94"/>
        <v/>
      </c>
      <c r="Q248" s="66" t="str">
        <f t="shared" si="87"/>
        <v/>
      </c>
      <c r="R248" s="66" t="str">
        <f t="shared" si="104"/>
        <v/>
      </c>
      <c r="S248" s="66" t="str">
        <f t="shared" si="95"/>
        <v/>
      </c>
      <c r="T248" s="66" t="str">
        <f t="shared" si="90"/>
        <v/>
      </c>
      <c r="U248" s="66" t="str">
        <f t="shared" si="91"/>
        <v/>
      </c>
      <c r="V248" s="66" t="str">
        <f t="shared" si="92"/>
        <v/>
      </c>
      <c r="W248" s="66" t="str">
        <f t="shared" si="96"/>
        <v/>
      </c>
      <c r="X248" s="66" t="str">
        <f t="shared" si="105"/>
        <v/>
      </c>
      <c r="Y248" s="66" t="str">
        <f t="shared" si="101"/>
        <v/>
      </c>
      <c r="Z248" s="66" t="str">
        <f t="shared" si="97"/>
        <v/>
      </c>
      <c r="AA248" s="66" t="str">
        <f t="shared" si="102"/>
        <v/>
      </c>
      <c r="AB248" s="66" t="str">
        <f t="shared" si="103"/>
        <v/>
      </c>
      <c r="AC248" s="66" t="str">
        <f t="shared" si="93"/>
        <v/>
      </c>
      <c r="AD248" s="66" t="str">
        <f t="shared" si="106"/>
        <v/>
      </c>
      <c r="AE248" s="66" t="str">
        <f t="shared" si="98"/>
        <v/>
      </c>
      <c r="AF248" s="66" t="str">
        <f t="shared" si="99"/>
        <v/>
      </c>
      <c r="AG248" s="66" t="str">
        <f t="shared" si="107"/>
        <v/>
      </c>
      <c r="AH248" s="66"/>
      <c r="AI248" s="66"/>
      <c r="AJ248" s="66"/>
      <c r="AK248" s="66"/>
      <c r="AL248" s="66"/>
    </row>
    <row r="249" spans="1:38" s="67" customFormat="1" x14ac:dyDescent="0.25">
      <c r="A249" s="66">
        <f t="shared" si="100"/>
        <v>40</v>
      </c>
      <c r="B249" s="66">
        <f t="shared" si="88"/>
        <v>66479</v>
      </c>
      <c r="C249" s="66" t="str">
        <f t="shared" si="89"/>
        <v>2017925</v>
      </c>
      <c r="D249" s="66">
        <v>2017</v>
      </c>
      <c r="E249" s="66">
        <v>9</v>
      </c>
      <c r="F249" s="66">
        <v>25</v>
      </c>
      <c r="G249" s="66">
        <v>18</v>
      </c>
      <c r="H249" s="66">
        <v>27</v>
      </c>
      <c r="I249" s="66">
        <v>59</v>
      </c>
      <c r="J249" s="66">
        <v>418</v>
      </c>
      <c r="K249" s="66" t="s">
        <v>40</v>
      </c>
      <c r="L249" s="66">
        <v>1</v>
      </c>
      <c r="M249" s="66" t="s">
        <v>198</v>
      </c>
      <c r="N249" s="66" t="s">
        <v>27</v>
      </c>
      <c r="O249" s="66">
        <v>0</v>
      </c>
      <c r="P249" s="66" t="str">
        <f t="shared" si="94"/>
        <v/>
      </c>
      <c r="Q249" s="66">
        <f t="shared" si="87"/>
        <v>66479.418000000005</v>
      </c>
      <c r="R249" s="66" t="str">
        <f t="shared" si="104"/>
        <v/>
      </c>
      <c r="S249" s="66" t="str">
        <f t="shared" si="95"/>
        <v/>
      </c>
      <c r="T249" s="66" t="str">
        <f t="shared" si="90"/>
        <v/>
      </c>
      <c r="U249" s="66" t="str">
        <f t="shared" si="91"/>
        <v/>
      </c>
      <c r="V249" s="66" t="str">
        <f t="shared" si="92"/>
        <v/>
      </c>
      <c r="W249" s="66" t="str">
        <f t="shared" si="96"/>
        <v/>
      </c>
      <c r="X249" s="66" t="str">
        <f t="shared" si="105"/>
        <v/>
      </c>
      <c r="Y249" s="66" t="str">
        <f t="shared" si="101"/>
        <v/>
      </c>
      <c r="Z249" s="66" t="str">
        <f t="shared" si="97"/>
        <v/>
      </c>
      <c r="AA249" s="66" t="str">
        <f t="shared" si="102"/>
        <v/>
      </c>
      <c r="AB249" s="66" t="str">
        <f t="shared" si="103"/>
        <v/>
      </c>
      <c r="AC249" s="66" t="str">
        <f t="shared" si="93"/>
        <v/>
      </c>
      <c r="AD249" s="66" t="str">
        <f t="shared" si="106"/>
        <v/>
      </c>
      <c r="AE249" s="66" t="str">
        <f t="shared" si="98"/>
        <v/>
      </c>
      <c r="AF249" s="66" t="str">
        <f t="shared" si="99"/>
        <v/>
      </c>
      <c r="AG249" s="66" t="str">
        <f t="shared" si="107"/>
        <v/>
      </c>
      <c r="AH249" s="66"/>
      <c r="AI249" s="66"/>
      <c r="AJ249" s="66"/>
      <c r="AK249" s="66"/>
      <c r="AL249" s="66"/>
    </row>
    <row r="250" spans="1:38" s="67" customFormat="1" x14ac:dyDescent="0.25">
      <c r="A250" s="51">
        <f t="shared" si="100"/>
        <v>41</v>
      </c>
      <c r="B250" s="51">
        <f t="shared" si="88"/>
        <v>66728</v>
      </c>
      <c r="C250" s="51" t="str">
        <f t="shared" si="89"/>
        <v>2017925</v>
      </c>
      <c r="D250" s="51">
        <v>2017</v>
      </c>
      <c r="E250" s="51">
        <v>9</v>
      </c>
      <c r="F250" s="51">
        <v>25</v>
      </c>
      <c r="G250" s="51">
        <v>18</v>
      </c>
      <c r="H250" s="51">
        <v>32</v>
      </c>
      <c r="I250" s="51">
        <v>8</v>
      </c>
      <c r="J250" s="51">
        <v>806</v>
      </c>
      <c r="K250" s="54" t="s">
        <v>44</v>
      </c>
      <c r="L250" s="51">
        <v>1</v>
      </c>
      <c r="M250" s="51" t="s">
        <v>21</v>
      </c>
      <c r="N250" s="51" t="s">
        <v>27</v>
      </c>
      <c r="O250" s="51">
        <v>643</v>
      </c>
      <c r="P250" s="51">
        <f t="shared" si="94"/>
        <v>66728.805999999997</v>
      </c>
      <c r="Q250" s="51" t="str">
        <f t="shared" si="87"/>
        <v/>
      </c>
      <c r="R250" s="51">
        <f t="shared" si="104"/>
        <v>66729.474000000002</v>
      </c>
      <c r="S250" s="51">
        <f t="shared" si="95"/>
        <v>668.00000000512227</v>
      </c>
      <c r="T250" s="51" t="str">
        <f t="shared" si="90"/>
        <v/>
      </c>
      <c r="U250" s="51" t="str">
        <f t="shared" si="91"/>
        <v/>
      </c>
      <c r="V250" s="51" t="str">
        <f t="shared" si="92"/>
        <v/>
      </c>
      <c r="W250" s="51">
        <f t="shared" si="96"/>
        <v>66728</v>
      </c>
      <c r="X250" s="51">
        <f t="shared" si="105"/>
        <v>0</v>
      </c>
      <c r="Y250" s="51">
        <f t="shared" si="101"/>
        <v>1</v>
      </c>
      <c r="Z250" s="51">
        <f t="shared" si="97"/>
        <v>0</v>
      </c>
      <c r="AA250" s="51">
        <f t="shared" si="102"/>
        <v>0</v>
      </c>
      <c r="AB250" s="51">
        <f t="shared" si="103"/>
        <v>0</v>
      </c>
      <c r="AC250" s="51" t="str">
        <f t="shared" si="93"/>
        <v/>
      </c>
      <c r="AD250" s="51">
        <f t="shared" si="106"/>
        <v>1</v>
      </c>
      <c r="AE250" s="51" t="str">
        <f t="shared" si="98"/>
        <v>2017925</v>
      </c>
      <c r="AF250" s="51" t="str">
        <f t="shared" si="99"/>
        <v/>
      </c>
      <c r="AG250" s="51">
        <f t="shared" si="107"/>
        <v>1</v>
      </c>
      <c r="AH250" s="51"/>
      <c r="AI250" s="51" t="s">
        <v>46</v>
      </c>
      <c r="AJ250" s="51"/>
      <c r="AK250" s="51"/>
      <c r="AL250" s="51"/>
    </row>
    <row r="251" spans="1:38" s="67" customFormat="1" x14ac:dyDescent="0.25">
      <c r="A251" s="50">
        <f t="shared" si="100"/>
        <v>41</v>
      </c>
      <c r="B251" s="50">
        <f t="shared" si="88"/>
        <v>66729</v>
      </c>
      <c r="C251" s="50" t="str">
        <f t="shared" si="89"/>
        <v>2017925</v>
      </c>
      <c r="D251" s="50">
        <v>2017</v>
      </c>
      <c r="E251" s="50">
        <v>9</v>
      </c>
      <c r="F251" s="50">
        <v>25</v>
      </c>
      <c r="G251" s="50">
        <v>18</v>
      </c>
      <c r="H251" s="50">
        <v>32</v>
      </c>
      <c r="I251" s="50">
        <v>9</v>
      </c>
      <c r="J251" s="50">
        <v>36</v>
      </c>
      <c r="K251" s="55" t="s">
        <v>47</v>
      </c>
      <c r="L251" s="50">
        <v>1</v>
      </c>
      <c r="M251" s="50" t="s">
        <v>21</v>
      </c>
      <c r="N251" s="50" t="s">
        <v>27</v>
      </c>
      <c r="O251" s="50">
        <v>0</v>
      </c>
      <c r="P251" s="50" t="str">
        <f t="shared" si="94"/>
        <v/>
      </c>
      <c r="Q251" s="50" t="str">
        <f t="shared" si="87"/>
        <v/>
      </c>
      <c r="R251" s="50" t="str">
        <f t="shared" si="104"/>
        <v/>
      </c>
      <c r="S251" s="50" t="str">
        <f t="shared" si="95"/>
        <v/>
      </c>
      <c r="T251" s="50" t="str">
        <f t="shared" si="90"/>
        <v/>
      </c>
      <c r="U251" s="50" t="str">
        <f t="shared" si="91"/>
        <v/>
      </c>
      <c r="V251" s="50" t="str">
        <f t="shared" si="92"/>
        <v/>
      </c>
      <c r="W251" s="50" t="str">
        <f t="shared" si="96"/>
        <v/>
      </c>
      <c r="X251" s="50" t="str">
        <f t="shared" si="105"/>
        <v/>
      </c>
      <c r="Y251" s="50" t="str">
        <f t="shared" si="101"/>
        <v/>
      </c>
      <c r="Z251" s="50" t="str">
        <f t="shared" si="97"/>
        <v/>
      </c>
      <c r="AA251" s="50" t="str">
        <f t="shared" si="102"/>
        <v/>
      </c>
      <c r="AB251" s="50" t="str">
        <f t="shared" si="103"/>
        <v/>
      </c>
      <c r="AC251" s="50" t="str">
        <f t="shared" si="93"/>
        <v/>
      </c>
      <c r="AD251" s="50" t="str">
        <f t="shared" si="106"/>
        <v/>
      </c>
      <c r="AE251" s="50" t="str">
        <f t="shared" si="98"/>
        <v/>
      </c>
      <c r="AF251" s="50" t="str">
        <f t="shared" si="99"/>
        <v/>
      </c>
      <c r="AG251" s="50" t="str">
        <f t="shared" si="107"/>
        <v/>
      </c>
      <c r="AH251" s="50"/>
      <c r="AI251" s="50"/>
      <c r="AJ251" s="50"/>
      <c r="AK251" s="50"/>
      <c r="AL251" s="50"/>
    </row>
    <row r="252" spans="1:38" s="67" customFormat="1" x14ac:dyDescent="0.25">
      <c r="A252" s="50">
        <f t="shared" si="100"/>
        <v>41</v>
      </c>
      <c r="B252" s="50">
        <f t="shared" si="88"/>
        <v>66729</v>
      </c>
      <c r="C252" s="50" t="str">
        <f t="shared" si="89"/>
        <v>2017925</v>
      </c>
      <c r="D252" s="50">
        <v>2017</v>
      </c>
      <c r="E252" s="50">
        <v>9</v>
      </c>
      <c r="F252" s="50">
        <v>25</v>
      </c>
      <c r="G252" s="50">
        <v>18</v>
      </c>
      <c r="H252" s="50">
        <v>32</v>
      </c>
      <c r="I252" s="50">
        <v>9</v>
      </c>
      <c r="J252" s="50">
        <v>56</v>
      </c>
      <c r="K252" s="55" t="s">
        <v>47</v>
      </c>
      <c r="L252" s="50">
        <v>1</v>
      </c>
      <c r="M252" s="50" t="s">
        <v>21</v>
      </c>
      <c r="N252" s="50" t="s">
        <v>27</v>
      </c>
      <c r="O252" s="50">
        <v>0</v>
      </c>
      <c r="P252" s="50" t="str">
        <f t="shared" si="94"/>
        <v/>
      </c>
      <c r="Q252" s="50" t="str">
        <f t="shared" si="87"/>
        <v/>
      </c>
      <c r="R252" s="50" t="str">
        <f t="shared" si="104"/>
        <v/>
      </c>
      <c r="S252" s="50" t="str">
        <f t="shared" si="95"/>
        <v/>
      </c>
      <c r="T252" s="50" t="str">
        <f t="shared" si="90"/>
        <v/>
      </c>
      <c r="U252" s="50" t="str">
        <f t="shared" si="91"/>
        <v/>
      </c>
      <c r="V252" s="50" t="str">
        <f t="shared" si="92"/>
        <v/>
      </c>
      <c r="W252" s="50" t="str">
        <f t="shared" si="96"/>
        <v/>
      </c>
      <c r="X252" s="50" t="str">
        <f t="shared" si="105"/>
        <v/>
      </c>
      <c r="Y252" s="50" t="str">
        <f t="shared" si="101"/>
        <v/>
      </c>
      <c r="Z252" s="50" t="str">
        <f t="shared" si="97"/>
        <v/>
      </c>
      <c r="AA252" s="50" t="str">
        <f t="shared" si="102"/>
        <v/>
      </c>
      <c r="AB252" s="50" t="str">
        <f t="shared" si="103"/>
        <v/>
      </c>
      <c r="AC252" s="50" t="str">
        <f t="shared" si="93"/>
        <v/>
      </c>
      <c r="AD252" s="50" t="str">
        <f t="shared" si="106"/>
        <v/>
      </c>
      <c r="AE252" s="50" t="str">
        <f t="shared" si="98"/>
        <v/>
      </c>
      <c r="AF252" s="50" t="str">
        <f t="shared" si="99"/>
        <v/>
      </c>
      <c r="AG252" s="50" t="str">
        <f t="shared" si="107"/>
        <v/>
      </c>
      <c r="AH252" s="50"/>
      <c r="AI252" s="50"/>
      <c r="AJ252" s="50"/>
      <c r="AK252" s="50"/>
      <c r="AL252" s="50"/>
    </row>
    <row r="253" spans="1:38" s="67" customFormat="1" x14ac:dyDescent="0.25">
      <c r="A253" s="50">
        <f t="shared" si="100"/>
        <v>41</v>
      </c>
      <c r="B253" s="50">
        <f t="shared" si="88"/>
        <v>66729</v>
      </c>
      <c r="C253" s="50" t="str">
        <f t="shared" si="89"/>
        <v>2017925</v>
      </c>
      <c r="D253" s="50">
        <v>2017</v>
      </c>
      <c r="E253" s="50">
        <v>9</v>
      </c>
      <c r="F253" s="50">
        <v>25</v>
      </c>
      <c r="G253" s="50">
        <v>18</v>
      </c>
      <c r="H253" s="50">
        <v>32</v>
      </c>
      <c r="I253" s="50">
        <v>9</v>
      </c>
      <c r="J253" s="50">
        <v>69</v>
      </c>
      <c r="K253" s="55" t="s">
        <v>47</v>
      </c>
      <c r="L253" s="50">
        <v>1</v>
      </c>
      <c r="M253" s="50" t="s">
        <v>21</v>
      </c>
      <c r="N253" s="50" t="s">
        <v>27</v>
      </c>
      <c r="O253" s="50">
        <v>0</v>
      </c>
      <c r="P253" s="50" t="str">
        <f t="shared" si="94"/>
        <v/>
      </c>
      <c r="Q253" s="50" t="str">
        <f t="shared" si="87"/>
        <v/>
      </c>
      <c r="R253" s="50" t="str">
        <f t="shared" si="104"/>
        <v/>
      </c>
      <c r="S253" s="50" t="str">
        <f t="shared" si="95"/>
        <v/>
      </c>
      <c r="T253" s="50" t="str">
        <f t="shared" si="90"/>
        <v/>
      </c>
      <c r="U253" s="50" t="str">
        <f t="shared" si="91"/>
        <v/>
      </c>
      <c r="V253" s="50" t="str">
        <f t="shared" si="92"/>
        <v/>
      </c>
      <c r="W253" s="50" t="str">
        <f t="shared" si="96"/>
        <v/>
      </c>
      <c r="X253" s="50" t="str">
        <f t="shared" si="105"/>
        <v/>
      </c>
      <c r="Y253" s="50" t="str">
        <f t="shared" si="101"/>
        <v/>
      </c>
      <c r="Z253" s="50" t="str">
        <f t="shared" si="97"/>
        <v/>
      </c>
      <c r="AA253" s="50" t="str">
        <f t="shared" si="102"/>
        <v/>
      </c>
      <c r="AB253" s="50" t="str">
        <f t="shared" si="103"/>
        <v/>
      </c>
      <c r="AC253" s="50" t="str">
        <f t="shared" si="93"/>
        <v/>
      </c>
      <c r="AD253" s="50" t="str">
        <f t="shared" si="106"/>
        <v/>
      </c>
      <c r="AE253" s="50" t="str">
        <f t="shared" si="98"/>
        <v/>
      </c>
      <c r="AF253" s="50" t="str">
        <f t="shared" si="99"/>
        <v/>
      </c>
      <c r="AG253" s="50" t="str">
        <f t="shared" si="107"/>
        <v/>
      </c>
      <c r="AH253" s="50"/>
      <c r="AI253" s="50"/>
      <c r="AJ253" s="50"/>
      <c r="AK253" s="50"/>
      <c r="AL253" s="50"/>
    </row>
    <row r="254" spans="1:38" s="67" customFormat="1" x14ac:dyDescent="0.25">
      <c r="A254" s="50">
        <f t="shared" si="100"/>
        <v>41</v>
      </c>
      <c r="B254" s="50">
        <f t="shared" si="88"/>
        <v>66729</v>
      </c>
      <c r="C254" s="50" t="str">
        <f t="shared" si="89"/>
        <v>2017925</v>
      </c>
      <c r="D254" s="50">
        <v>2017</v>
      </c>
      <c r="E254" s="50">
        <v>9</v>
      </c>
      <c r="F254" s="50">
        <v>25</v>
      </c>
      <c r="G254" s="50">
        <v>18</v>
      </c>
      <c r="H254" s="50">
        <v>32</v>
      </c>
      <c r="I254" s="50">
        <v>9</v>
      </c>
      <c r="J254" s="50">
        <v>82</v>
      </c>
      <c r="K254" s="55" t="s">
        <v>47</v>
      </c>
      <c r="L254" s="50">
        <v>1</v>
      </c>
      <c r="M254" s="50" t="s">
        <v>21</v>
      </c>
      <c r="N254" s="50" t="s">
        <v>27</v>
      </c>
      <c r="O254" s="50">
        <v>0</v>
      </c>
      <c r="P254" s="50" t="str">
        <f t="shared" si="94"/>
        <v/>
      </c>
      <c r="Q254" s="50" t="str">
        <f t="shared" si="87"/>
        <v/>
      </c>
      <c r="R254" s="50" t="str">
        <f t="shared" si="104"/>
        <v/>
      </c>
      <c r="S254" s="50" t="str">
        <f t="shared" si="95"/>
        <v/>
      </c>
      <c r="T254" s="50" t="str">
        <f t="shared" si="90"/>
        <v/>
      </c>
      <c r="U254" s="50" t="str">
        <f t="shared" si="91"/>
        <v/>
      </c>
      <c r="V254" s="50" t="str">
        <f t="shared" si="92"/>
        <v/>
      </c>
      <c r="W254" s="50" t="str">
        <f t="shared" si="96"/>
        <v/>
      </c>
      <c r="X254" s="50" t="str">
        <f t="shared" si="105"/>
        <v/>
      </c>
      <c r="Y254" s="50" t="str">
        <f t="shared" si="101"/>
        <v/>
      </c>
      <c r="Z254" s="50" t="str">
        <f t="shared" si="97"/>
        <v/>
      </c>
      <c r="AA254" s="50" t="str">
        <f t="shared" si="102"/>
        <v/>
      </c>
      <c r="AB254" s="50" t="str">
        <f t="shared" si="103"/>
        <v/>
      </c>
      <c r="AC254" s="50" t="str">
        <f t="shared" si="93"/>
        <v/>
      </c>
      <c r="AD254" s="50" t="str">
        <f t="shared" si="106"/>
        <v/>
      </c>
      <c r="AE254" s="50" t="str">
        <f t="shared" si="98"/>
        <v/>
      </c>
      <c r="AF254" s="50" t="str">
        <f t="shared" si="99"/>
        <v/>
      </c>
      <c r="AG254" s="50" t="str">
        <f t="shared" si="107"/>
        <v/>
      </c>
      <c r="AH254" s="50"/>
      <c r="AI254" s="50"/>
      <c r="AJ254" s="50"/>
      <c r="AK254" s="50"/>
      <c r="AL254" s="50"/>
    </row>
    <row r="255" spans="1:38" s="67" customFormat="1" x14ac:dyDescent="0.25">
      <c r="A255" s="50">
        <f t="shared" si="100"/>
        <v>41</v>
      </c>
      <c r="B255" s="50">
        <f t="shared" si="88"/>
        <v>66729</v>
      </c>
      <c r="C255" s="50" t="str">
        <f t="shared" si="89"/>
        <v>2017925</v>
      </c>
      <c r="D255" s="50">
        <v>2017</v>
      </c>
      <c r="E255" s="50">
        <v>9</v>
      </c>
      <c r="F255" s="50">
        <v>25</v>
      </c>
      <c r="G255" s="50">
        <v>18</v>
      </c>
      <c r="H255" s="50">
        <v>32</v>
      </c>
      <c r="I255" s="50">
        <v>9</v>
      </c>
      <c r="J255" s="50">
        <v>103</v>
      </c>
      <c r="K255" s="55" t="s">
        <v>47</v>
      </c>
      <c r="L255" s="50">
        <v>1</v>
      </c>
      <c r="M255" s="50" t="s">
        <v>21</v>
      </c>
      <c r="N255" s="50" t="s">
        <v>27</v>
      </c>
      <c r="O255" s="50">
        <v>0</v>
      </c>
      <c r="P255" s="50" t="str">
        <f t="shared" si="94"/>
        <v/>
      </c>
      <c r="Q255" s="50" t="str">
        <f t="shared" si="87"/>
        <v/>
      </c>
      <c r="R255" s="50" t="str">
        <f t="shared" si="104"/>
        <v/>
      </c>
      <c r="S255" s="50" t="str">
        <f t="shared" si="95"/>
        <v/>
      </c>
      <c r="T255" s="50" t="str">
        <f t="shared" si="90"/>
        <v/>
      </c>
      <c r="U255" s="50" t="str">
        <f t="shared" si="91"/>
        <v/>
      </c>
      <c r="V255" s="50" t="str">
        <f t="shared" si="92"/>
        <v/>
      </c>
      <c r="W255" s="50" t="str">
        <f t="shared" si="96"/>
        <v/>
      </c>
      <c r="X255" s="50" t="str">
        <f t="shared" si="105"/>
        <v/>
      </c>
      <c r="Y255" s="50" t="str">
        <f t="shared" si="101"/>
        <v/>
      </c>
      <c r="Z255" s="50" t="str">
        <f t="shared" si="97"/>
        <v/>
      </c>
      <c r="AA255" s="50" t="str">
        <f t="shared" si="102"/>
        <v/>
      </c>
      <c r="AB255" s="50" t="str">
        <f t="shared" si="103"/>
        <v/>
      </c>
      <c r="AC255" s="50" t="str">
        <f t="shared" si="93"/>
        <v/>
      </c>
      <c r="AD255" s="50" t="str">
        <f t="shared" si="106"/>
        <v/>
      </c>
      <c r="AE255" s="50" t="str">
        <f t="shared" si="98"/>
        <v/>
      </c>
      <c r="AF255" s="50" t="str">
        <f t="shared" si="99"/>
        <v/>
      </c>
      <c r="AG255" s="50" t="str">
        <f t="shared" si="107"/>
        <v/>
      </c>
      <c r="AH255" s="50"/>
      <c r="AI255" s="50"/>
      <c r="AJ255" s="50"/>
      <c r="AK255" s="50"/>
      <c r="AL255" s="50"/>
    </row>
    <row r="256" spans="1:38" s="67" customFormat="1" x14ac:dyDescent="0.25">
      <c r="A256" s="50">
        <f t="shared" si="100"/>
        <v>41</v>
      </c>
      <c r="B256" s="50">
        <f t="shared" si="88"/>
        <v>66729</v>
      </c>
      <c r="C256" s="50" t="str">
        <f t="shared" si="89"/>
        <v>2017925</v>
      </c>
      <c r="D256" s="50">
        <v>2017</v>
      </c>
      <c r="E256" s="50">
        <v>9</v>
      </c>
      <c r="F256" s="50">
        <v>25</v>
      </c>
      <c r="G256" s="50">
        <v>18</v>
      </c>
      <c r="H256" s="50">
        <v>32</v>
      </c>
      <c r="I256" s="50">
        <v>9</v>
      </c>
      <c r="J256" s="50">
        <v>128</v>
      </c>
      <c r="K256" s="55" t="s">
        <v>47</v>
      </c>
      <c r="L256" s="50">
        <v>1</v>
      </c>
      <c r="M256" s="50" t="s">
        <v>21</v>
      </c>
      <c r="N256" s="50" t="s">
        <v>27</v>
      </c>
      <c r="O256" s="50">
        <v>0</v>
      </c>
      <c r="P256" s="50" t="str">
        <f t="shared" si="94"/>
        <v/>
      </c>
      <c r="Q256" s="50" t="str">
        <f t="shared" si="87"/>
        <v/>
      </c>
      <c r="R256" s="50" t="str">
        <f t="shared" si="104"/>
        <v/>
      </c>
      <c r="S256" s="50" t="str">
        <f t="shared" si="95"/>
        <v/>
      </c>
      <c r="T256" s="50" t="str">
        <f t="shared" si="90"/>
        <v/>
      </c>
      <c r="U256" s="50" t="str">
        <f t="shared" si="91"/>
        <v/>
      </c>
      <c r="V256" s="50" t="str">
        <f t="shared" si="92"/>
        <v/>
      </c>
      <c r="W256" s="50" t="str">
        <f t="shared" si="96"/>
        <v/>
      </c>
      <c r="X256" s="50" t="str">
        <f t="shared" si="105"/>
        <v/>
      </c>
      <c r="Y256" s="50" t="str">
        <f t="shared" si="101"/>
        <v/>
      </c>
      <c r="Z256" s="50" t="str">
        <f t="shared" si="97"/>
        <v/>
      </c>
      <c r="AA256" s="50" t="str">
        <f t="shared" si="102"/>
        <v/>
      </c>
      <c r="AB256" s="50" t="str">
        <f t="shared" si="103"/>
        <v/>
      </c>
      <c r="AC256" s="50" t="str">
        <f t="shared" si="93"/>
        <v/>
      </c>
      <c r="AD256" s="50" t="str">
        <f t="shared" si="106"/>
        <v/>
      </c>
      <c r="AE256" s="50" t="str">
        <f t="shared" si="98"/>
        <v/>
      </c>
      <c r="AF256" s="50" t="str">
        <f t="shared" si="99"/>
        <v/>
      </c>
      <c r="AG256" s="50" t="str">
        <f t="shared" si="107"/>
        <v/>
      </c>
      <c r="AH256" s="50"/>
      <c r="AI256" s="50"/>
      <c r="AJ256" s="50"/>
      <c r="AK256" s="50"/>
      <c r="AL256" s="50"/>
    </row>
    <row r="257" spans="1:38" s="67" customFormat="1" x14ac:dyDescent="0.25">
      <c r="A257" s="50">
        <f t="shared" si="100"/>
        <v>41</v>
      </c>
      <c r="B257" s="50">
        <f t="shared" si="88"/>
        <v>66729</v>
      </c>
      <c r="C257" s="50" t="str">
        <f t="shared" si="89"/>
        <v>2017925</v>
      </c>
      <c r="D257" s="50">
        <v>2017</v>
      </c>
      <c r="E257" s="50">
        <v>9</v>
      </c>
      <c r="F257" s="50">
        <v>25</v>
      </c>
      <c r="G257" s="50">
        <v>18</v>
      </c>
      <c r="H257" s="50">
        <v>32</v>
      </c>
      <c r="I257" s="50">
        <v>9</v>
      </c>
      <c r="J257" s="50">
        <v>163</v>
      </c>
      <c r="K257" s="55" t="s">
        <v>47</v>
      </c>
      <c r="L257" s="50">
        <v>1</v>
      </c>
      <c r="M257" s="50" t="s">
        <v>21</v>
      </c>
      <c r="N257" s="50" t="s">
        <v>27</v>
      </c>
      <c r="O257" s="50">
        <v>0</v>
      </c>
      <c r="P257" s="50" t="str">
        <f t="shared" si="94"/>
        <v/>
      </c>
      <c r="Q257" s="50" t="str">
        <f t="shared" si="87"/>
        <v/>
      </c>
      <c r="R257" s="50" t="str">
        <f t="shared" si="104"/>
        <v/>
      </c>
      <c r="S257" s="50" t="str">
        <f t="shared" si="95"/>
        <v/>
      </c>
      <c r="T257" s="50" t="str">
        <f t="shared" si="90"/>
        <v/>
      </c>
      <c r="U257" s="50" t="str">
        <f t="shared" si="91"/>
        <v/>
      </c>
      <c r="V257" s="50" t="str">
        <f t="shared" si="92"/>
        <v/>
      </c>
      <c r="W257" s="50" t="str">
        <f t="shared" si="96"/>
        <v/>
      </c>
      <c r="X257" s="50" t="str">
        <f t="shared" si="105"/>
        <v/>
      </c>
      <c r="Y257" s="50" t="str">
        <f t="shared" si="101"/>
        <v/>
      </c>
      <c r="Z257" s="50" t="str">
        <f t="shared" si="97"/>
        <v/>
      </c>
      <c r="AA257" s="50" t="str">
        <f t="shared" si="102"/>
        <v/>
      </c>
      <c r="AB257" s="50" t="str">
        <f t="shared" si="103"/>
        <v/>
      </c>
      <c r="AC257" s="50" t="str">
        <f t="shared" si="93"/>
        <v/>
      </c>
      <c r="AD257" s="50" t="str">
        <f t="shared" si="106"/>
        <v/>
      </c>
      <c r="AE257" s="50" t="str">
        <f t="shared" si="98"/>
        <v/>
      </c>
      <c r="AF257" s="50" t="str">
        <f t="shared" si="99"/>
        <v/>
      </c>
      <c r="AG257" s="50" t="str">
        <f t="shared" si="107"/>
        <v/>
      </c>
      <c r="AH257" s="50"/>
      <c r="AI257" s="50"/>
      <c r="AJ257" s="50"/>
      <c r="AK257" s="50"/>
      <c r="AL257" s="50"/>
    </row>
    <row r="258" spans="1:38" s="67" customFormat="1" x14ac:dyDescent="0.25">
      <c r="A258" s="50">
        <f t="shared" si="100"/>
        <v>41</v>
      </c>
      <c r="B258" s="50">
        <f t="shared" si="88"/>
        <v>66729</v>
      </c>
      <c r="C258" s="50" t="str">
        <f t="shared" si="89"/>
        <v>2017925</v>
      </c>
      <c r="D258" s="50">
        <v>2017</v>
      </c>
      <c r="E258" s="50">
        <v>9</v>
      </c>
      <c r="F258" s="50">
        <v>25</v>
      </c>
      <c r="G258" s="50">
        <v>18</v>
      </c>
      <c r="H258" s="50">
        <v>32</v>
      </c>
      <c r="I258" s="50">
        <v>9</v>
      </c>
      <c r="J258" s="50">
        <v>202</v>
      </c>
      <c r="K258" s="55" t="s">
        <v>47</v>
      </c>
      <c r="L258" s="50">
        <v>1</v>
      </c>
      <c r="M258" s="50" t="s">
        <v>21</v>
      </c>
      <c r="N258" s="50" t="s">
        <v>27</v>
      </c>
      <c r="O258" s="50">
        <v>0</v>
      </c>
      <c r="P258" s="50" t="str">
        <f t="shared" si="94"/>
        <v/>
      </c>
      <c r="Q258" s="50" t="str">
        <f t="shared" si="87"/>
        <v/>
      </c>
      <c r="R258" s="50" t="str">
        <f t="shared" si="104"/>
        <v/>
      </c>
      <c r="S258" s="50" t="str">
        <f t="shared" si="95"/>
        <v/>
      </c>
      <c r="T258" s="50" t="str">
        <f t="shared" si="90"/>
        <v/>
      </c>
      <c r="U258" s="50" t="str">
        <f t="shared" si="91"/>
        <v/>
      </c>
      <c r="V258" s="50" t="str">
        <f t="shared" si="92"/>
        <v/>
      </c>
      <c r="W258" s="50" t="str">
        <f t="shared" si="96"/>
        <v/>
      </c>
      <c r="X258" s="50" t="str">
        <f t="shared" si="105"/>
        <v/>
      </c>
      <c r="Y258" s="50" t="str">
        <f t="shared" si="101"/>
        <v/>
      </c>
      <c r="Z258" s="50" t="str">
        <f t="shared" si="97"/>
        <v/>
      </c>
      <c r="AA258" s="50" t="str">
        <f t="shared" si="102"/>
        <v/>
      </c>
      <c r="AB258" s="50" t="str">
        <f t="shared" si="103"/>
        <v/>
      </c>
      <c r="AC258" s="50" t="str">
        <f t="shared" si="93"/>
        <v/>
      </c>
      <c r="AD258" s="50" t="str">
        <f t="shared" si="106"/>
        <v/>
      </c>
      <c r="AE258" s="50" t="str">
        <f t="shared" si="98"/>
        <v/>
      </c>
      <c r="AF258" s="50" t="str">
        <f t="shared" si="99"/>
        <v/>
      </c>
      <c r="AG258" s="50" t="str">
        <f t="shared" si="107"/>
        <v/>
      </c>
      <c r="AH258" s="50"/>
      <c r="AI258" s="50" t="s">
        <v>48</v>
      </c>
      <c r="AJ258" s="50"/>
      <c r="AK258" s="50"/>
      <c r="AL258" s="50"/>
    </row>
    <row r="259" spans="1:38" s="67" customFormat="1" x14ac:dyDescent="0.25">
      <c r="A259" s="50">
        <f t="shared" si="100"/>
        <v>41</v>
      </c>
      <c r="B259" s="50">
        <f t="shared" si="88"/>
        <v>66729</v>
      </c>
      <c r="C259" s="50" t="str">
        <f t="shared" si="89"/>
        <v>2017925</v>
      </c>
      <c r="D259" s="50">
        <v>2017</v>
      </c>
      <c r="E259" s="50">
        <v>9</v>
      </c>
      <c r="F259" s="50">
        <v>25</v>
      </c>
      <c r="G259" s="50">
        <v>18</v>
      </c>
      <c r="H259" s="50">
        <v>32</v>
      </c>
      <c r="I259" s="50">
        <v>9</v>
      </c>
      <c r="J259" s="50">
        <v>372</v>
      </c>
      <c r="K259" s="55" t="s">
        <v>47</v>
      </c>
      <c r="L259" s="50">
        <v>1</v>
      </c>
      <c r="M259" s="50" t="s">
        <v>21</v>
      </c>
      <c r="N259" s="50" t="s">
        <v>27</v>
      </c>
      <c r="O259" s="50">
        <v>0</v>
      </c>
      <c r="P259" s="50" t="str">
        <f t="shared" si="94"/>
        <v/>
      </c>
      <c r="Q259" s="50" t="str">
        <f t="shared" si="87"/>
        <v/>
      </c>
      <c r="R259" s="50" t="str">
        <f t="shared" si="104"/>
        <v/>
      </c>
      <c r="S259" s="50" t="str">
        <f t="shared" si="95"/>
        <v/>
      </c>
      <c r="T259" s="50" t="str">
        <f t="shared" si="90"/>
        <v/>
      </c>
      <c r="U259" s="50" t="str">
        <f t="shared" si="91"/>
        <v/>
      </c>
      <c r="V259" s="50" t="str">
        <f t="shared" si="92"/>
        <v/>
      </c>
      <c r="W259" s="50" t="str">
        <f t="shared" si="96"/>
        <v/>
      </c>
      <c r="X259" s="50" t="str">
        <f t="shared" si="105"/>
        <v/>
      </c>
      <c r="Y259" s="50" t="str">
        <f t="shared" si="101"/>
        <v/>
      </c>
      <c r="Z259" s="50" t="str">
        <f t="shared" si="97"/>
        <v/>
      </c>
      <c r="AA259" s="50" t="str">
        <f t="shared" si="102"/>
        <v/>
      </c>
      <c r="AB259" s="50" t="str">
        <f t="shared" si="103"/>
        <v/>
      </c>
      <c r="AC259" s="50" t="str">
        <f t="shared" si="93"/>
        <v/>
      </c>
      <c r="AD259" s="50" t="str">
        <f t="shared" si="106"/>
        <v/>
      </c>
      <c r="AE259" s="50" t="str">
        <f t="shared" si="98"/>
        <v/>
      </c>
      <c r="AF259" s="50" t="str">
        <f t="shared" si="99"/>
        <v/>
      </c>
      <c r="AG259" s="50" t="str">
        <f t="shared" si="107"/>
        <v/>
      </c>
      <c r="AH259" s="50"/>
      <c r="AI259" s="50"/>
      <c r="AJ259" s="50"/>
      <c r="AK259" s="50"/>
      <c r="AL259" s="50"/>
    </row>
    <row r="260" spans="1:38" s="67" customFormat="1" x14ac:dyDescent="0.25">
      <c r="A260" s="50">
        <f t="shared" si="100"/>
        <v>41</v>
      </c>
      <c r="B260" s="50">
        <f t="shared" si="88"/>
        <v>66729</v>
      </c>
      <c r="C260" s="50" t="str">
        <f t="shared" si="89"/>
        <v>2017925</v>
      </c>
      <c r="D260" s="50">
        <v>2017</v>
      </c>
      <c r="E260" s="50">
        <v>9</v>
      </c>
      <c r="F260" s="50">
        <v>25</v>
      </c>
      <c r="G260" s="50">
        <v>18</v>
      </c>
      <c r="H260" s="50">
        <v>32</v>
      </c>
      <c r="I260" s="50">
        <v>9</v>
      </c>
      <c r="J260" s="50">
        <v>401</v>
      </c>
      <c r="K260" s="55" t="s">
        <v>47</v>
      </c>
      <c r="L260" s="50">
        <v>1</v>
      </c>
      <c r="M260" s="50" t="s">
        <v>21</v>
      </c>
      <c r="N260" s="50" t="s">
        <v>27</v>
      </c>
      <c r="O260" s="50">
        <v>0</v>
      </c>
      <c r="P260" s="50" t="str">
        <f t="shared" si="94"/>
        <v/>
      </c>
      <c r="Q260" s="50" t="str">
        <f t="shared" ref="Q260:Q323" si="108">IF(A261&lt;&gt;A260,(B260+(J260*0.001)+(O260*0.001)),"")</f>
        <v/>
      </c>
      <c r="R260" s="50" t="str">
        <f t="shared" si="104"/>
        <v/>
      </c>
      <c r="S260" s="50" t="str">
        <f t="shared" si="95"/>
        <v/>
      </c>
      <c r="T260" s="50" t="str">
        <f t="shared" si="90"/>
        <v/>
      </c>
      <c r="U260" s="50" t="str">
        <f t="shared" si="91"/>
        <v/>
      </c>
      <c r="V260" s="50" t="str">
        <f t="shared" si="92"/>
        <v/>
      </c>
      <c r="W260" s="50" t="str">
        <f t="shared" si="96"/>
        <v/>
      </c>
      <c r="X260" s="50" t="str">
        <f t="shared" si="105"/>
        <v/>
      </c>
      <c r="Y260" s="50" t="str">
        <f t="shared" si="101"/>
        <v/>
      </c>
      <c r="Z260" s="50" t="str">
        <f t="shared" si="97"/>
        <v/>
      </c>
      <c r="AA260" s="50" t="str">
        <f t="shared" si="102"/>
        <v/>
      </c>
      <c r="AB260" s="50" t="str">
        <f t="shared" si="103"/>
        <v/>
      </c>
      <c r="AC260" s="50" t="str">
        <f t="shared" si="93"/>
        <v/>
      </c>
      <c r="AD260" s="50" t="str">
        <f t="shared" si="106"/>
        <v/>
      </c>
      <c r="AE260" s="50" t="str">
        <f t="shared" si="98"/>
        <v/>
      </c>
      <c r="AF260" s="50" t="str">
        <f t="shared" si="99"/>
        <v/>
      </c>
      <c r="AG260" s="50" t="str">
        <f t="shared" si="107"/>
        <v/>
      </c>
      <c r="AH260" s="50"/>
      <c r="AI260" s="50"/>
      <c r="AJ260" s="50"/>
      <c r="AK260" s="50"/>
      <c r="AL260" s="50"/>
    </row>
    <row r="261" spans="1:38" x14ac:dyDescent="0.25">
      <c r="A261" s="50">
        <f t="shared" si="100"/>
        <v>41</v>
      </c>
      <c r="B261" s="50">
        <f t="shared" si="88"/>
        <v>66729</v>
      </c>
      <c r="C261" s="50" t="str">
        <f t="shared" si="89"/>
        <v>2017925</v>
      </c>
      <c r="D261" s="50">
        <v>2017</v>
      </c>
      <c r="E261" s="50">
        <v>9</v>
      </c>
      <c r="F261" s="50">
        <v>25</v>
      </c>
      <c r="G261" s="50">
        <v>18</v>
      </c>
      <c r="H261" s="50">
        <v>32</v>
      </c>
      <c r="I261" s="50">
        <v>9</v>
      </c>
      <c r="J261" s="50">
        <v>416</v>
      </c>
      <c r="K261" s="55" t="s">
        <v>47</v>
      </c>
      <c r="L261" s="50">
        <v>1</v>
      </c>
      <c r="M261" s="50" t="s">
        <v>21</v>
      </c>
      <c r="N261" s="50" t="s">
        <v>27</v>
      </c>
      <c r="O261" s="50">
        <v>0</v>
      </c>
      <c r="P261" s="50" t="str">
        <f t="shared" si="94"/>
        <v/>
      </c>
      <c r="Q261" s="50" t="str">
        <f t="shared" si="108"/>
        <v/>
      </c>
      <c r="R261" s="50" t="str">
        <f t="shared" si="104"/>
        <v/>
      </c>
      <c r="S261" s="50" t="str">
        <f t="shared" si="95"/>
        <v/>
      </c>
      <c r="T261" s="50" t="str">
        <f t="shared" si="90"/>
        <v/>
      </c>
      <c r="U261" s="50" t="str">
        <f t="shared" si="91"/>
        <v/>
      </c>
      <c r="V261" s="50" t="str">
        <f t="shared" si="92"/>
        <v/>
      </c>
      <c r="W261" s="50" t="str">
        <f t="shared" si="96"/>
        <v/>
      </c>
      <c r="X261" s="50" t="str">
        <f t="shared" si="105"/>
        <v/>
      </c>
      <c r="Y261" s="50" t="str">
        <f t="shared" si="101"/>
        <v/>
      </c>
      <c r="Z261" s="50" t="str">
        <f t="shared" si="97"/>
        <v/>
      </c>
      <c r="AA261" s="50" t="str">
        <f t="shared" si="102"/>
        <v/>
      </c>
      <c r="AB261" s="50" t="str">
        <f t="shared" si="103"/>
        <v/>
      </c>
      <c r="AC261" s="50" t="str">
        <f t="shared" si="93"/>
        <v/>
      </c>
      <c r="AD261" s="50" t="str">
        <f t="shared" si="106"/>
        <v/>
      </c>
      <c r="AE261" s="50" t="str">
        <f t="shared" si="98"/>
        <v/>
      </c>
      <c r="AF261" s="50" t="str">
        <f t="shared" si="99"/>
        <v/>
      </c>
      <c r="AG261" s="50" t="str">
        <f t="shared" si="107"/>
        <v/>
      </c>
      <c r="AH261" s="50"/>
      <c r="AI261" s="50"/>
      <c r="AJ261" s="50"/>
      <c r="AK261" s="50"/>
      <c r="AL261" s="50"/>
    </row>
    <row r="262" spans="1:38" x14ac:dyDescent="0.25">
      <c r="A262" s="50">
        <f t="shared" si="100"/>
        <v>41</v>
      </c>
      <c r="B262" s="50">
        <f t="shared" si="88"/>
        <v>66729</v>
      </c>
      <c r="C262" s="50" t="str">
        <f t="shared" si="89"/>
        <v>2017925</v>
      </c>
      <c r="D262" s="50">
        <v>2017</v>
      </c>
      <c r="E262" s="50">
        <v>9</v>
      </c>
      <c r="F262" s="50">
        <v>25</v>
      </c>
      <c r="G262" s="50">
        <v>18</v>
      </c>
      <c r="H262" s="50">
        <v>32</v>
      </c>
      <c r="I262" s="50">
        <v>9</v>
      </c>
      <c r="J262" s="50">
        <v>433</v>
      </c>
      <c r="K262" s="55" t="s">
        <v>47</v>
      </c>
      <c r="L262" s="50">
        <v>1</v>
      </c>
      <c r="M262" s="50" t="s">
        <v>21</v>
      </c>
      <c r="N262" s="50" t="s">
        <v>27</v>
      </c>
      <c r="O262" s="50">
        <v>0</v>
      </c>
      <c r="P262" s="50" t="str">
        <f t="shared" si="94"/>
        <v/>
      </c>
      <c r="Q262" s="50" t="str">
        <f t="shared" si="108"/>
        <v/>
      </c>
      <c r="R262" s="50" t="str">
        <f t="shared" si="104"/>
        <v/>
      </c>
      <c r="S262" s="50" t="str">
        <f t="shared" si="95"/>
        <v/>
      </c>
      <c r="T262" s="50" t="str">
        <f t="shared" si="90"/>
        <v/>
      </c>
      <c r="U262" s="50" t="str">
        <f t="shared" si="91"/>
        <v/>
      </c>
      <c r="V262" s="50" t="str">
        <f t="shared" si="92"/>
        <v/>
      </c>
      <c r="W262" s="50" t="str">
        <f t="shared" si="96"/>
        <v/>
      </c>
      <c r="X262" s="50" t="str">
        <f t="shared" si="105"/>
        <v/>
      </c>
      <c r="Y262" s="50" t="str">
        <f t="shared" si="101"/>
        <v/>
      </c>
      <c r="Z262" s="50" t="str">
        <f t="shared" si="97"/>
        <v/>
      </c>
      <c r="AA262" s="50" t="str">
        <f t="shared" si="102"/>
        <v/>
      </c>
      <c r="AB262" s="50" t="str">
        <f t="shared" si="103"/>
        <v/>
      </c>
      <c r="AC262" s="50" t="str">
        <f t="shared" si="93"/>
        <v/>
      </c>
      <c r="AD262" s="50" t="str">
        <f t="shared" si="106"/>
        <v/>
      </c>
      <c r="AE262" s="50" t="str">
        <f t="shared" si="98"/>
        <v/>
      </c>
      <c r="AF262" s="50" t="str">
        <f t="shared" si="99"/>
        <v/>
      </c>
      <c r="AG262" s="50" t="str">
        <f t="shared" si="107"/>
        <v/>
      </c>
      <c r="AH262" s="50"/>
      <c r="AI262" s="50"/>
      <c r="AJ262" s="50"/>
      <c r="AK262" s="50"/>
      <c r="AL262" s="50"/>
    </row>
    <row r="263" spans="1:38" x14ac:dyDescent="0.25">
      <c r="A263" s="50">
        <f t="shared" si="100"/>
        <v>41</v>
      </c>
      <c r="B263" s="50">
        <f t="shared" si="88"/>
        <v>66729</v>
      </c>
      <c r="C263" s="50" t="str">
        <f t="shared" si="89"/>
        <v>2017925</v>
      </c>
      <c r="D263" s="50">
        <v>2017</v>
      </c>
      <c r="E263" s="50">
        <v>9</v>
      </c>
      <c r="F263" s="50">
        <v>25</v>
      </c>
      <c r="G263" s="50">
        <v>18</v>
      </c>
      <c r="H263" s="50">
        <v>32</v>
      </c>
      <c r="I263" s="50">
        <v>9</v>
      </c>
      <c r="J263" s="50">
        <v>459</v>
      </c>
      <c r="K263" s="50" t="s">
        <v>49</v>
      </c>
      <c r="L263" s="50">
        <v>1</v>
      </c>
      <c r="M263" s="50" t="s">
        <v>21</v>
      </c>
      <c r="N263" s="50" t="s">
        <v>27</v>
      </c>
      <c r="O263" s="50">
        <v>15</v>
      </c>
      <c r="P263" s="50" t="str">
        <f t="shared" si="94"/>
        <v/>
      </c>
      <c r="Q263" s="50">
        <f t="shared" si="108"/>
        <v>66729.474000000002</v>
      </c>
      <c r="R263" s="50" t="str">
        <f t="shared" si="104"/>
        <v/>
      </c>
      <c r="S263" s="50" t="str">
        <f t="shared" si="95"/>
        <v/>
      </c>
      <c r="T263" s="50" t="str">
        <f t="shared" si="90"/>
        <v/>
      </c>
      <c r="U263" s="50" t="str">
        <f t="shared" si="91"/>
        <v/>
      </c>
      <c r="V263" s="50" t="str">
        <f t="shared" si="92"/>
        <v/>
      </c>
      <c r="W263" s="50" t="str">
        <f t="shared" si="96"/>
        <v/>
      </c>
      <c r="X263" s="50" t="str">
        <f t="shared" si="105"/>
        <v/>
      </c>
      <c r="Y263" s="50" t="str">
        <f t="shared" si="101"/>
        <v/>
      </c>
      <c r="Z263" s="50" t="str">
        <f t="shared" si="97"/>
        <v/>
      </c>
      <c r="AA263" s="50" t="str">
        <f t="shared" si="102"/>
        <v/>
      </c>
      <c r="AB263" s="50" t="str">
        <f t="shared" si="103"/>
        <v/>
      </c>
      <c r="AC263" s="50" t="str">
        <f t="shared" si="93"/>
        <v/>
      </c>
      <c r="AD263" s="50" t="str">
        <f t="shared" si="106"/>
        <v/>
      </c>
      <c r="AE263" s="50" t="str">
        <f t="shared" si="98"/>
        <v/>
      </c>
      <c r="AF263" s="50" t="str">
        <f t="shared" si="99"/>
        <v/>
      </c>
      <c r="AG263" s="50" t="str">
        <f t="shared" si="107"/>
        <v/>
      </c>
      <c r="AH263" s="50"/>
      <c r="AI263" s="50"/>
      <c r="AJ263" s="50"/>
      <c r="AK263" s="50"/>
      <c r="AL263" s="50"/>
    </row>
    <row r="264" spans="1:38" x14ac:dyDescent="0.25">
      <c r="A264" s="51">
        <f t="shared" si="100"/>
        <v>42</v>
      </c>
      <c r="B264" s="51">
        <f t="shared" si="88"/>
        <v>62299</v>
      </c>
      <c r="C264" s="51" t="str">
        <f t="shared" si="89"/>
        <v>20171021</v>
      </c>
      <c r="D264" s="51">
        <v>2017</v>
      </c>
      <c r="E264" s="51">
        <v>10</v>
      </c>
      <c r="F264" s="51">
        <v>21</v>
      </c>
      <c r="G264" s="51">
        <v>17</v>
      </c>
      <c r="H264" s="51">
        <v>18</v>
      </c>
      <c r="I264" s="51">
        <v>19</v>
      </c>
      <c r="J264" s="51">
        <v>896</v>
      </c>
      <c r="K264" s="54" t="s">
        <v>37</v>
      </c>
      <c r="L264" s="51">
        <v>1</v>
      </c>
      <c r="M264" s="51" t="s">
        <v>21</v>
      </c>
      <c r="N264" s="51" t="s">
        <v>27</v>
      </c>
      <c r="O264" s="51">
        <v>3</v>
      </c>
      <c r="P264" s="51">
        <f t="shared" si="94"/>
        <v>62299.896000000001</v>
      </c>
      <c r="Q264" s="51" t="str">
        <f t="shared" si="108"/>
        <v/>
      </c>
      <c r="R264" s="51">
        <f t="shared" si="104"/>
        <v>62300.324999999997</v>
      </c>
      <c r="S264" s="51">
        <f t="shared" si="95"/>
        <v>428.99999999644933</v>
      </c>
      <c r="T264" s="51">
        <f t="shared" si="90"/>
        <v>87</v>
      </c>
      <c r="U264" s="51">
        <f t="shared" si="91"/>
        <v>84</v>
      </c>
      <c r="V264" s="51" t="str">
        <f t="shared" si="92"/>
        <v/>
      </c>
      <c r="W264" s="51">
        <f t="shared" si="96"/>
        <v>62299</v>
      </c>
      <c r="X264" s="51">
        <f t="shared" si="105"/>
        <v>9</v>
      </c>
      <c r="Y264" s="51">
        <f t="shared" si="101"/>
        <v>0</v>
      </c>
      <c r="Z264" s="51">
        <f t="shared" si="97"/>
        <v>0</v>
      </c>
      <c r="AA264" s="51">
        <f t="shared" si="102"/>
        <v>0</v>
      </c>
      <c r="AB264" s="51">
        <f t="shared" si="103"/>
        <v>9</v>
      </c>
      <c r="AC264" s="51" t="str">
        <f t="shared" si="93"/>
        <v/>
      </c>
      <c r="AD264" s="51">
        <f t="shared" si="106"/>
        <v>0</v>
      </c>
      <c r="AE264" s="51" t="str">
        <f t="shared" si="98"/>
        <v/>
      </c>
      <c r="AF264" s="51" t="str">
        <f t="shared" si="99"/>
        <v/>
      </c>
      <c r="AG264" s="51">
        <f t="shared" si="107"/>
        <v>0</v>
      </c>
      <c r="AH264" s="51"/>
      <c r="AI264" s="51"/>
      <c r="AJ264" s="51"/>
      <c r="AK264" s="51"/>
      <c r="AL264" s="51"/>
    </row>
    <row r="265" spans="1:38" s="67" customFormat="1" x14ac:dyDescent="0.25">
      <c r="A265" s="50">
        <f t="shared" si="100"/>
        <v>42</v>
      </c>
      <c r="B265" s="50">
        <f t="shared" si="88"/>
        <v>62299</v>
      </c>
      <c r="C265" s="50" t="str">
        <f t="shared" si="89"/>
        <v>20171021</v>
      </c>
      <c r="D265" s="50">
        <v>2017</v>
      </c>
      <c r="E265" s="50">
        <v>10</v>
      </c>
      <c r="F265" s="50">
        <v>21</v>
      </c>
      <c r="G265" s="50">
        <v>17</v>
      </c>
      <c r="H265" s="50">
        <v>18</v>
      </c>
      <c r="I265" s="50">
        <v>19</v>
      </c>
      <c r="J265" s="50">
        <v>983</v>
      </c>
      <c r="K265" s="50" t="s">
        <v>37</v>
      </c>
      <c r="L265" s="50">
        <v>1</v>
      </c>
      <c r="M265" s="50" t="s">
        <v>21</v>
      </c>
      <c r="N265" s="50" t="s">
        <v>27</v>
      </c>
      <c r="O265" s="50">
        <v>1</v>
      </c>
      <c r="P265" s="50" t="str">
        <f t="shared" si="94"/>
        <v/>
      </c>
      <c r="Q265" s="50" t="str">
        <f t="shared" si="108"/>
        <v/>
      </c>
      <c r="R265" s="50" t="str">
        <f t="shared" si="104"/>
        <v/>
      </c>
      <c r="S265" s="50" t="str">
        <f t="shared" si="95"/>
        <v/>
      </c>
      <c r="T265" s="50">
        <f t="shared" si="90"/>
        <v>72</v>
      </c>
      <c r="U265" s="50">
        <f t="shared" si="91"/>
        <v>71</v>
      </c>
      <c r="V265" s="50" t="str">
        <f t="shared" si="92"/>
        <v/>
      </c>
      <c r="W265" s="50" t="str">
        <f t="shared" si="96"/>
        <v/>
      </c>
      <c r="X265" s="50" t="str">
        <f t="shared" si="105"/>
        <v/>
      </c>
      <c r="Y265" s="50" t="str">
        <f t="shared" si="101"/>
        <v/>
      </c>
      <c r="Z265" s="50" t="str">
        <f t="shared" si="97"/>
        <v/>
      </c>
      <c r="AA265" s="50" t="str">
        <f t="shared" si="102"/>
        <v/>
      </c>
      <c r="AB265" s="50" t="str">
        <f t="shared" si="103"/>
        <v/>
      </c>
      <c r="AC265" s="50" t="str">
        <f t="shared" si="93"/>
        <v/>
      </c>
      <c r="AD265" s="50" t="str">
        <f t="shared" si="106"/>
        <v/>
      </c>
      <c r="AE265" s="50" t="str">
        <f t="shared" si="98"/>
        <v/>
      </c>
      <c r="AF265" s="50" t="str">
        <f t="shared" si="99"/>
        <v/>
      </c>
      <c r="AG265" s="50" t="str">
        <f t="shared" si="107"/>
        <v/>
      </c>
      <c r="AH265" s="50"/>
      <c r="AI265" s="50"/>
      <c r="AJ265" s="50"/>
      <c r="AK265" s="50"/>
      <c r="AL265" s="50"/>
    </row>
    <row r="266" spans="1:38" s="67" customFormat="1" x14ac:dyDescent="0.25">
      <c r="A266" s="50">
        <f t="shared" si="100"/>
        <v>42</v>
      </c>
      <c r="B266" s="50">
        <f t="shared" si="88"/>
        <v>62300</v>
      </c>
      <c r="C266" s="9" t="str">
        <f t="shared" si="89"/>
        <v>20171021</v>
      </c>
      <c r="D266" s="9">
        <v>2017</v>
      </c>
      <c r="E266" s="9">
        <v>10</v>
      </c>
      <c r="F266" s="9">
        <v>21</v>
      </c>
      <c r="G266" s="9">
        <v>17</v>
      </c>
      <c r="H266" s="9">
        <v>18</v>
      </c>
      <c r="I266" s="9">
        <v>20</v>
      </c>
      <c r="J266" s="9">
        <v>55</v>
      </c>
      <c r="K266" s="9" t="s">
        <v>37</v>
      </c>
      <c r="L266" s="9">
        <v>1</v>
      </c>
      <c r="M266" s="9" t="s">
        <v>21</v>
      </c>
      <c r="N266" s="9" t="s">
        <v>27</v>
      </c>
      <c r="O266" s="9">
        <v>1</v>
      </c>
      <c r="P266" s="9" t="str">
        <f t="shared" si="94"/>
        <v/>
      </c>
      <c r="Q266" s="9" t="str">
        <f t="shared" si="108"/>
        <v/>
      </c>
      <c r="R266" s="9" t="str">
        <f t="shared" si="104"/>
        <v/>
      </c>
      <c r="S266" s="9" t="str">
        <f t="shared" si="95"/>
        <v/>
      </c>
      <c r="T266" s="9">
        <f t="shared" si="90"/>
        <v>65</v>
      </c>
      <c r="U266" s="50">
        <f t="shared" si="91"/>
        <v>64</v>
      </c>
      <c r="V266" s="9" t="str">
        <f t="shared" si="92"/>
        <v/>
      </c>
      <c r="W266" s="50" t="str">
        <f t="shared" si="96"/>
        <v/>
      </c>
      <c r="X266" s="50" t="str">
        <f t="shared" si="105"/>
        <v/>
      </c>
      <c r="Y266" s="50" t="str">
        <f t="shared" si="101"/>
        <v/>
      </c>
      <c r="Z266" s="50" t="str">
        <f t="shared" si="97"/>
        <v/>
      </c>
      <c r="AA266" s="50" t="str">
        <f t="shared" si="102"/>
        <v/>
      </c>
      <c r="AB266" s="50" t="str">
        <f t="shared" si="103"/>
        <v/>
      </c>
      <c r="AC266" s="50" t="str">
        <f t="shared" si="93"/>
        <v/>
      </c>
      <c r="AD266" s="50" t="str">
        <f t="shared" si="106"/>
        <v/>
      </c>
      <c r="AE266" s="50" t="str">
        <f t="shared" si="98"/>
        <v/>
      </c>
      <c r="AF266" s="50" t="str">
        <f t="shared" si="99"/>
        <v/>
      </c>
      <c r="AG266" s="50" t="str">
        <f t="shared" si="107"/>
        <v/>
      </c>
      <c r="AH266" s="50"/>
      <c r="AI266" s="50"/>
      <c r="AJ266" s="50"/>
      <c r="AK266" s="50"/>
      <c r="AL266" s="50"/>
    </row>
    <row r="267" spans="1:38" s="67" customFormat="1" x14ac:dyDescent="0.25">
      <c r="A267" s="50">
        <f t="shared" si="100"/>
        <v>42</v>
      </c>
      <c r="B267" s="50">
        <f t="shared" si="88"/>
        <v>62300</v>
      </c>
      <c r="C267" s="50" t="str">
        <f t="shared" si="89"/>
        <v>20171021</v>
      </c>
      <c r="D267" s="50">
        <v>2017</v>
      </c>
      <c r="E267" s="50">
        <v>10</v>
      </c>
      <c r="F267" s="50">
        <v>21</v>
      </c>
      <c r="G267" s="50">
        <v>17</v>
      </c>
      <c r="H267" s="50">
        <v>18</v>
      </c>
      <c r="I267" s="50">
        <v>20</v>
      </c>
      <c r="J267" s="50">
        <v>120</v>
      </c>
      <c r="K267" s="50" t="s">
        <v>37</v>
      </c>
      <c r="L267" s="50">
        <v>1</v>
      </c>
      <c r="M267" s="50" t="s">
        <v>21</v>
      </c>
      <c r="N267" s="50" t="s">
        <v>27</v>
      </c>
      <c r="O267" s="50">
        <v>1</v>
      </c>
      <c r="P267" s="50" t="str">
        <f t="shared" si="94"/>
        <v/>
      </c>
      <c r="Q267" s="50" t="str">
        <f t="shared" si="108"/>
        <v/>
      </c>
      <c r="R267" s="50" t="str">
        <f t="shared" si="104"/>
        <v/>
      </c>
      <c r="S267" s="50" t="str">
        <f t="shared" si="95"/>
        <v/>
      </c>
      <c r="T267" s="50">
        <f t="shared" si="90"/>
        <v>49</v>
      </c>
      <c r="U267" s="50">
        <f t="shared" si="91"/>
        <v>48</v>
      </c>
      <c r="V267" s="50" t="str">
        <f t="shared" si="92"/>
        <v/>
      </c>
      <c r="W267" s="50" t="str">
        <f t="shared" si="96"/>
        <v/>
      </c>
      <c r="X267" s="50" t="str">
        <f t="shared" si="105"/>
        <v/>
      </c>
      <c r="Y267" s="50" t="str">
        <f t="shared" si="101"/>
        <v/>
      </c>
      <c r="Z267" s="50" t="str">
        <f t="shared" si="97"/>
        <v/>
      </c>
      <c r="AA267" s="50" t="str">
        <f t="shared" si="102"/>
        <v/>
      </c>
      <c r="AB267" s="50" t="str">
        <f t="shared" si="103"/>
        <v/>
      </c>
      <c r="AC267" s="50" t="str">
        <f t="shared" si="93"/>
        <v/>
      </c>
      <c r="AD267" s="50" t="str">
        <f t="shared" si="106"/>
        <v/>
      </c>
      <c r="AE267" s="50" t="str">
        <f t="shared" si="98"/>
        <v/>
      </c>
      <c r="AF267" s="50" t="str">
        <f t="shared" si="99"/>
        <v/>
      </c>
      <c r="AG267" s="50" t="str">
        <f t="shared" si="107"/>
        <v/>
      </c>
      <c r="AH267" s="50"/>
      <c r="AI267" s="50"/>
      <c r="AJ267" s="50"/>
      <c r="AK267" s="50"/>
      <c r="AL267" s="50"/>
    </row>
    <row r="268" spans="1:38" s="67" customFormat="1" x14ac:dyDescent="0.25">
      <c r="A268" s="50">
        <f t="shared" si="100"/>
        <v>42</v>
      </c>
      <c r="B268" s="50">
        <f t="shared" si="88"/>
        <v>62300</v>
      </c>
      <c r="C268" s="50" t="str">
        <f t="shared" si="89"/>
        <v>20171021</v>
      </c>
      <c r="D268" s="50">
        <v>2017</v>
      </c>
      <c r="E268" s="50">
        <v>10</v>
      </c>
      <c r="F268" s="50">
        <v>21</v>
      </c>
      <c r="G268" s="50">
        <v>17</v>
      </c>
      <c r="H268" s="50">
        <v>18</v>
      </c>
      <c r="I268" s="50">
        <v>20</v>
      </c>
      <c r="J268" s="50">
        <v>169</v>
      </c>
      <c r="K268" s="50" t="s">
        <v>37</v>
      </c>
      <c r="L268" s="50">
        <v>1</v>
      </c>
      <c r="M268" s="50" t="s">
        <v>21</v>
      </c>
      <c r="N268" s="50" t="s">
        <v>27</v>
      </c>
      <c r="O268" s="50">
        <v>1</v>
      </c>
      <c r="P268" s="50" t="str">
        <f t="shared" si="94"/>
        <v/>
      </c>
      <c r="Q268" s="50" t="str">
        <f t="shared" si="108"/>
        <v/>
      </c>
      <c r="R268" s="50" t="str">
        <f t="shared" si="104"/>
        <v/>
      </c>
      <c r="S268" s="50" t="str">
        <f t="shared" si="95"/>
        <v/>
      </c>
      <c r="T268" s="50">
        <f t="shared" si="90"/>
        <v>26</v>
      </c>
      <c r="U268" s="50">
        <f t="shared" si="91"/>
        <v>25</v>
      </c>
      <c r="V268" s="50" t="str">
        <f t="shared" si="92"/>
        <v/>
      </c>
      <c r="W268" s="50" t="str">
        <f t="shared" si="96"/>
        <v/>
      </c>
      <c r="X268" s="50" t="str">
        <f t="shared" si="105"/>
        <v/>
      </c>
      <c r="Y268" s="50" t="str">
        <f t="shared" si="101"/>
        <v/>
      </c>
      <c r="Z268" s="50" t="str">
        <f t="shared" si="97"/>
        <v/>
      </c>
      <c r="AA268" s="50" t="str">
        <f t="shared" si="102"/>
        <v/>
      </c>
      <c r="AB268" s="50" t="str">
        <f t="shared" si="103"/>
        <v/>
      </c>
      <c r="AC268" s="50" t="str">
        <f t="shared" si="93"/>
        <v/>
      </c>
      <c r="AD268" s="50" t="str">
        <f t="shared" si="106"/>
        <v/>
      </c>
      <c r="AE268" s="50" t="str">
        <f t="shared" si="98"/>
        <v/>
      </c>
      <c r="AF268" s="50" t="str">
        <f t="shared" si="99"/>
        <v/>
      </c>
      <c r="AG268" s="50" t="str">
        <f t="shared" si="107"/>
        <v/>
      </c>
      <c r="AH268" s="50"/>
      <c r="AI268" s="50"/>
      <c r="AJ268" s="50"/>
      <c r="AK268" s="50"/>
      <c r="AL268" s="50"/>
    </row>
    <row r="269" spans="1:38" s="67" customFormat="1" x14ac:dyDescent="0.25">
      <c r="A269" s="50">
        <f t="shared" si="100"/>
        <v>42</v>
      </c>
      <c r="B269" s="50">
        <f t="shared" si="88"/>
        <v>62300</v>
      </c>
      <c r="C269" s="50" t="str">
        <f t="shared" si="89"/>
        <v>20171021</v>
      </c>
      <c r="D269" s="50">
        <v>2017</v>
      </c>
      <c r="E269" s="50">
        <v>10</v>
      </c>
      <c r="F269" s="50">
        <v>21</v>
      </c>
      <c r="G269" s="50">
        <v>17</v>
      </c>
      <c r="H269" s="50">
        <v>18</v>
      </c>
      <c r="I269" s="50">
        <v>20</v>
      </c>
      <c r="J269" s="50">
        <v>195</v>
      </c>
      <c r="K269" s="50" t="s">
        <v>37</v>
      </c>
      <c r="L269" s="50">
        <v>1</v>
      </c>
      <c r="M269" s="50" t="s">
        <v>21</v>
      </c>
      <c r="N269" s="50" t="s">
        <v>27</v>
      </c>
      <c r="O269" s="50">
        <v>1</v>
      </c>
      <c r="P269" s="50" t="str">
        <f t="shared" si="94"/>
        <v/>
      </c>
      <c r="Q269" s="50" t="str">
        <f t="shared" si="108"/>
        <v/>
      </c>
      <c r="R269" s="50" t="str">
        <f t="shared" si="104"/>
        <v/>
      </c>
      <c r="S269" s="50" t="str">
        <f t="shared" si="95"/>
        <v/>
      </c>
      <c r="T269" s="50">
        <f t="shared" si="90"/>
        <v>26</v>
      </c>
      <c r="U269" s="50">
        <f t="shared" si="91"/>
        <v>25</v>
      </c>
      <c r="V269" s="50" t="str">
        <f t="shared" si="92"/>
        <v/>
      </c>
      <c r="W269" s="50" t="str">
        <f t="shared" si="96"/>
        <v/>
      </c>
      <c r="X269" s="50" t="str">
        <f t="shared" si="105"/>
        <v/>
      </c>
      <c r="Y269" s="50" t="str">
        <f t="shared" si="101"/>
        <v/>
      </c>
      <c r="Z269" s="50" t="str">
        <f t="shared" si="97"/>
        <v/>
      </c>
      <c r="AA269" s="50" t="str">
        <f t="shared" si="102"/>
        <v/>
      </c>
      <c r="AB269" s="50" t="str">
        <f t="shared" si="103"/>
        <v/>
      </c>
      <c r="AC269" s="50" t="str">
        <f t="shared" si="93"/>
        <v/>
      </c>
      <c r="AD269" s="50" t="str">
        <f t="shared" si="106"/>
        <v/>
      </c>
      <c r="AE269" s="50" t="str">
        <f t="shared" si="98"/>
        <v/>
      </c>
      <c r="AF269" s="50" t="str">
        <f t="shared" si="99"/>
        <v/>
      </c>
      <c r="AG269" s="50" t="str">
        <f t="shared" si="107"/>
        <v/>
      </c>
      <c r="AH269" s="50"/>
      <c r="AI269" s="50"/>
      <c r="AJ269" s="50"/>
      <c r="AK269" s="50"/>
      <c r="AL269" s="50"/>
    </row>
    <row r="270" spans="1:38" s="67" customFormat="1" x14ac:dyDescent="0.25">
      <c r="A270" s="50">
        <f t="shared" si="100"/>
        <v>42</v>
      </c>
      <c r="B270" s="50">
        <f t="shared" si="88"/>
        <v>62300</v>
      </c>
      <c r="C270" s="50" t="str">
        <f t="shared" si="89"/>
        <v>20171021</v>
      </c>
      <c r="D270" s="50">
        <v>2017</v>
      </c>
      <c r="E270" s="50">
        <v>10</v>
      </c>
      <c r="F270" s="50">
        <v>21</v>
      </c>
      <c r="G270" s="50">
        <v>17</v>
      </c>
      <c r="H270" s="50">
        <v>18</v>
      </c>
      <c r="I270" s="50">
        <v>20</v>
      </c>
      <c r="J270" s="50">
        <v>221</v>
      </c>
      <c r="K270" s="50" t="s">
        <v>37</v>
      </c>
      <c r="L270" s="50">
        <v>1</v>
      </c>
      <c r="M270" s="50" t="s">
        <v>21</v>
      </c>
      <c r="N270" s="50" t="s">
        <v>27</v>
      </c>
      <c r="O270" s="50">
        <v>1</v>
      </c>
      <c r="P270" s="50" t="str">
        <f t="shared" si="94"/>
        <v/>
      </c>
      <c r="Q270" s="50" t="str">
        <f t="shared" si="108"/>
        <v/>
      </c>
      <c r="R270" s="50" t="str">
        <f t="shared" si="104"/>
        <v/>
      </c>
      <c r="S270" s="50" t="str">
        <f t="shared" si="95"/>
        <v/>
      </c>
      <c r="T270" s="50">
        <f t="shared" si="90"/>
        <v>23</v>
      </c>
      <c r="U270" s="50">
        <f t="shared" si="91"/>
        <v>22</v>
      </c>
      <c r="V270" s="50" t="str">
        <f t="shared" si="92"/>
        <v/>
      </c>
      <c r="W270" s="50" t="str">
        <f t="shared" si="96"/>
        <v/>
      </c>
      <c r="X270" s="50" t="str">
        <f t="shared" si="105"/>
        <v/>
      </c>
      <c r="Y270" s="50" t="str">
        <f t="shared" si="101"/>
        <v/>
      </c>
      <c r="Z270" s="50" t="str">
        <f t="shared" si="97"/>
        <v/>
      </c>
      <c r="AA270" s="50" t="str">
        <f t="shared" si="102"/>
        <v/>
      </c>
      <c r="AB270" s="50" t="str">
        <f t="shared" si="103"/>
        <v/>
      </c>
      <c r="AC270" s="50" t="str">
        <f t="shared" si="93"/>
        <v/>
      </c>
      <c r="AD270" s="50" t="str">
        <f t="shared" si="106"/>
        <v/>
      </c>
      <c r="AE270" s="50" t="str">
        <f t="shared" si="98"/>
        <v/>
      </c>
      <c r="AF270" s="50" t="str">
        <f t="shared" si="99"/>
        <v/>
      </c>
      <c r="AG270" s="50" t="str">
        <f t="shared" si="107"/>
        <v/>
      </c>
      <c r="AH270" s="50"/>
      <c r="AI270" s="50"/>
      <c r="AJ270" s="50"/>
      <c r="AK270" s="50"/>
      <c r="AL270" s="50"/>
    </row>
    <row r="271" spans="1:38" s="67" customFormat="1" x14ac:dyDescent="0.25">
      <c r="A271" s="50">
        <f t="shared" si="100"/>
        <v>42</v>
      </c>
      <c r="B271" s="50">
        <f t="shared" si="88"/>
        <v>62300</v>
      </c>
      <c r="C271" s="50" t="str">
        <f t="shared" si="89"/>
        <v>20171021</v>
      </c>
      <c r="D271" s="50">
        <v>2017</v>
      </c>
      <c r="E271" s="50">
        <v>10</v>
      </c>
      <c r="F271" s="50">
        <v>21</v>
      </c>
      <c r="G271" s="50">
        <v>17</v>
      </c>
      <c r="H271" s="50">
        <v>18</v>
      </c>
      <c r="I271" s="50">
        <v>20</v>
      </c>
      <c r="J271" s="50">
        <v>244</v>
      </c>
      <c r="K271" s="50" t="s">
        <v>37</v>
      </c>
      <c r="L271" s="50">
        <v>1</v>
      </c>
      <c r="M271" s="50" t="s">
        <v>21</v>
      </c>
      <c r="N271" s="50" t="s">
        <v>27</v>
      </c>
      <c r="O271" s="50">
        <v>1</v>
      </c>
      <c r="P271" s="50" t="str">
        <f t="shared" si="94"/>
        <v/>
      </c>
      <c r="Q271" s="50" t="str">
        <f t="shared" si="108"/>
        <v/>
      </c>
      <c r="R271" s="50" t="str">
        <f t="shared" si="104"/>
        <v/>
      </c>
      <c r="S271" s="50" t="str">
        <f t="shared" si="95"/>
        <v/>
      </c>
      <c r="T271" s="50">
        <f t="shared" si="90"/>
        <v>74</v>
      </c>
      <c r="U271" s="50">
        <f t="shared" si="91"/>
        <v>73</v>
      </c>
      <c r="V271" s="50" t="str">
        <f t="shared" si="92"/>
        <v/>
      </c>
      <c r="W271" s="50" t="str">
        <f t="shared" si="96"/>
        <v/>
      </c>
      <c r="X271" s="50" t="str">
        <f t="shared" si="105"/>
        <v/>
      </c>
      <c r="Y271" s="50" t="str">
        <f t="shared" si="101"/>
        <v/>
      </c>
      <c r="Z271" s="50" t="str">
        <f t="shared" si="97"/>
        <v/>
      </c>
      <c r="AA271" s="50" t="str">
        <f t="shared" si="102"/>
        <v/>
      </c>
      <c r="AB271" s="50" t="str">
        <f t="shared" si="103"/>
        <v/>
      </c>
      <c r="AC271" s="50" t="str">
        <f t="shared" si="93"/>
        <v/>
      </c>
      <c r="AD271" s="50" t="str">
        <f t="shared" si="106"/>
        <v/>
      </c>
      <c r="AE271" s="50" t="str">
        <f t="shared" si="98"/>
        <v/>
      </c>
      <c r="AF271" s="50" t="str">
        <f t="shared" si="99"/>
        <v/>
      </c>
      <c r="AG271" s="50" t="str">
        <f t="shared" si="107"/>
        <v/>
      </c>
      <c r="AH271" s="50"/>
      <c r="AI271" s="50"/>
      <c r="AJ271" s="50"/>
      <c r="AK271" s="50"/>
      <c r="AL271" s="50"/>
    </row>
    <row r="272" spans="1:38" s="67" customFormat="1" x14ac:dyDescent="0.25">
      <c r="A272" s="50">
        <f t="shared" si="100"/>
        <v>42</v>
      </c>
      <c r="B272" s="50">
        <f t="shared" si="88"/>
        <v>62300</v>
      </c>
      <c r="C272" s="50" t="str">
        <f t="shared" si="89"/>
        <v>20171021</v>
      </c>
      <c r="D272" s="50">
        <v>2017</v>
      </c>
      <c r="E272" s="50">
        <v>10</v>
      </c>
      <c r="F272" s="50">
        <v>21</v>
      </c>
      <c r="G272" s="50">
        <v>17</v>
      </c>
      <c r="H272" s="50">
        <v>18</v>
      </c>
      <c r="I272" s="50">
        <v>20</v>
      </c>
      <c r="J272" s="50">
        <v>318</v>
      </c>
      <c r="K272" s="50" t="s">
        <v>37</v>
      </c>
      <c r="L272" s="50">
        <v>1</v>
      </c>
      <c r="M272" s="50" t="s">
        <v>21</v>
      </c>
      <c r="N272" s="50" t="s">
        <v>27</v>
      </c>
      <c r="O272" s="50">
        <v>7</v>
      </c>
      <c r="P272" s="50" t="str">
        <f t="shared" si="94"/>
        <v/>
      </c>
      <c r="Q272" s="50">
        <f t="shared" si="108"/>
        <v>62300.324999999997</v>
      </c>
      <c r="R272" s="50" t="str">
        <f t="shared" si="104"/>
        <v/>
      </c>
      <c r="S272" s="50" t="str">
        <f t="shared" si="95"/>
        <v/>
      </c>
      <c r="T272" s="50" t="str">
        <f t="shared" si="90"/>
        <v/>
      </c>
      <c r="U272" s="50" t="str">
        <f t="shared" si="91"/>
        <v/>
      </c>
      <c r="V272" s="50" t="str">
        <f t="shared" si="92"/>
        <v/>
      </c>
      <c r="W272" s="50" t="str">
        <f t="shared" si="96"/>
        <v/>
      </c>
      <c r="X272" s="50" t="str">
        <f t="shared" si="105"/>
        <v/>
      </c>
      <c r="Y272" s="50" t="str">
        <f t="shared" si="101"/>
        <v/>
      </c>
      <c r="Z272" s="50" t="str">
        <f t="shared" si="97"/>
        <v/>
      </c>
      <c r="AA272" s="50" t="str">
        <f t="shared" si="102"/>
        <v/>
      </c>
      <c r="AB272" s="50" t="str">
        <f t="shared" si="103"/>
        <v/>
      </c>
      <c r="AC272" s="50" t="str">
        <f t="shared" si="93"/>
        <v/>
      </c>
      <c r="AD272" s="50" t="str">
        <f t="shared" si="106"/>
        <v/>
      </c>
      <c r="AE272" s="50" t="str">
        <f t="shared" si="98"/>
        <v/>
      </c>
      <c r="AF272" s="50" t="str">
        <f t="shared" si="99"/>
        <v/>
      </c>
      <c r="AG272" s="50" t="str">
        <f t="shared" si="107"/>
        <v/>
      </c>
      <c r="AH272" s="50"/>
      <c r="AI272" s="50"/>
      <c r="AJ272" s="50"/>
      <c r="AK272" s="50"/>
      <c r="AL272" s="50"/>
    </row>
    <row r="273" spans="1:38" s="67" customFormat="1" x14ac:dyDescent="0.25">
      <c r="A273" s="51">
        <f t="shared" si="100"/>
        <v>43</v>
      </c>
      <c r="B273" s="51">
        <f t="shared" si="88"/>
        <v>62466</v>
      </c>
      <c r="C273" s="51" t="str">
        <f t="shared" si="89"/>
        <v>20171021</v>
      </c>
      <c r="D273" s="51">
        <v>2017</v>
      </c>
      <c r="E273" s="51">
        <v>10</v>
      </c>
      <c r="F273" s="51">
        <v>21</v>
      </c>
      <c r="G273" s="51">
        <v>17</v>
      </c>
      <c r="H273" s="51">
        <v>21</v>
      </c>
      <c r="I273" s="51">
        <v>6</v>
      </c>
      <c r="J273" s="51">
        <v>143</v>
      </c>
      <c r="K273" s="51" t="s">
        <v>37</v>
      </c>
      <c r="L273" s="51">
        <v>1</v>
      </c>
      <c r="M273" s="51" t="s">
        <v>21</v>
      </c>
      <c r="N273" s="51" t="s">
        <v>27</v>
      </c>
      <c r="O273" s="51">
        <v>2</v>
      </c>
      <c r="P273" s="51">
        <f t="shared" si="94"/>
        <v>62466.142999999996</v>
      </c>
      <c r="Q273" s="51" t="str">
        <f t="shared" si="108"/>
        <v/>
      </c>
      <c r="R273" s="51">
        <f t="shared" si="104"/>
        <v>62466.793999999994</v>
      </c>
      <c r="S273" s="51">
        <f t="shared" si="95"/>
        <v>650.99999999802094</v>
      </c>
      <c r="T273" s="51">
        <f t="shared" si="90"/>
        <v>14</v>
      </c>
      <c r="U273" s="51">
        <f t="shared" si="91"/>
        <v>12</v>
      </c>
      <c r="V273" s="51" t="str">
        <f t="shared" si="92"/>
        <v/>
      </c>
      <c r="W273" s="51">
        <f t="shared" si="96"/>
        <v>62466</v>
      </c>
      <c r="X273" s="51">
        <f t="shared" si="105"/>
        <v>12</v>
      </c>
      <c r="Y273" s="51">
        <f t="shared" si="101"/>
        <v>1</v>
      </c>
      <c r="Z273" s="51">
        <f t="shared" si="97"/>
        <v>0</v>
      </c>
      <c r="AA273" s="51">
        <f t="shared" si="102"/>
        <v>0</v>
      </c>
      <c r="AB273" s="51">
        <f t="shared" si="103"/>
        <v>12</v>
      </c>
      <c r="AC273" s="51" t="str">
        <f t="shared" si="93"/>
        <v/>
      </c>
      <c r="AD273" s="51">
        <f t="shared" si="106"/>
        <v>0</v>
      </c>
      <c r="AE273" s="51" t="str">
        <f t="shared" si="98"/>
        <v/>
      </c>
      <c r="AF273" s="51" t="str">
        <f t="shared" si="99"/>
        <v/>
      </c>
      <c r="AG273" s="51">
        <f t="shared" si="107"/>
        <v>0</v>
      </c>
      <c r="AH273" s="51"/>
      <c r="AI273" s="51"/>
      <c r="AJ273" s="51"/>
      <c r="AK273" s="51"/>
      <c r="AL273" s="51"/>
    </row>
    <row r="274" spans="1:38" s="67" customFormat="1" x14ac:dyDescent="0.25">
      <c r="A274" s="50">
        <f t="shared" si="100"/>
        <v>43</v>
      </c>
      <c r="B274" s="50">
        <f t="shared" si="88"/>
        <v>62466</v>
      </c>
      <c r="C274" s="9" t="str">
        <f t="shared" si="89"/>
        <v>20171021</v>
      </c>
      <c r="D274" s="9">
        <v>2017</v>
      </c>
      <c r="E274" s="9">
        <v>10</v>
      </c>
      <c r="F274" s="9">
        <v>21</v>
      </c>
      <c r="G274" s="9">
        <v>17</v>
      </c>
      <c r="H274" s="9">
        <v>21</v>
      </c>
      <c r="I274" s="9">
        <v>6</v>
      </c>
      <c r="J274" s="9">
        <v>157</v>
      </c>
      <c r="K274" s="9" t="s">
        <v>37</v>
      </c>
      <c r="L274" s="9">
        <v>1</v>
      </c>
      <c r="M274" s="9" t="s">
        <v>21</v>
      </c>
      <c r="N274" s="9" t="s">
        <v>27</v>
      </c>
      <c r="O274" s="9">
        <v>1</v>
      </c>
      <c r="P274" s="9" t="str">
        <f t="shared" si="94"/>
        <v/>
      </c>
      <c r="Q274" s="9" t="str">
        <f t="shared" si="108"/>
        <v/>
      </c>
      <c r="R274" s="9" t="str">
        <f t="shared" si="104"/>
        <v/>
      </c>
      <c r="S274" s="9" t="str">
        <f t="shared" si="95"/>
        <v/>
      </c>
      <c r="T274" s="9">
        <f t="shared" si="90"/>
        <v>31</v>
      </c>
      <c r="U274" s="50">
        <f t="shared" si="91"/>
        <v>30</v>
      </c>
      <c r="V274" s="9" t="str">
        <f t="shared" si="92"/>
        <v/>
      </c>
      <c r="W274" s="50" t="str">
        <f t="shared" si="96"/>
        <v/>
      </c>
      <c r="X274" s="50" t="str">
        <f t="shared" si="105"/>
        <v/>
      </c>
      <c r="Y274" s="50" t="str">
        <f t="shared" si="101"/>
        <v/>
      </c>
      <c r="Z274" s="50" t="str">
        <f t="shared" si="97"/>
        <v/>
      </c>
      <c r="AA274" s="50" t="str">
        <f t="shared" si="102"/>
        <v/>
      </c>
      <c r="AB274" s="50" t="str">
        <f t="shared" si="103"/>
        <v/>
      </c>
      <c r="AC274" s="50" t="str">
        <f t="shared" si="93"/>
        <v/>
      </c>
      <c r="AD274" s="50" t="str">
        <f t="shared" si="106"/>
        <v/>
      </c>
      <c r="AE274" s="50" t="str">
        <f t="shared" si="98"/>
        <v/>
      </c>
      <c r="AF274" s="50" t="str">
        <f t="shared" si="99"/>
        <v/>
      </c>
      <c r="AG274" s="50" t="str">
        <f t="shared" si="107"/>
        <v/>
      </c>
      <c r="AH274" s="50"/>
      <c r="AI274" s="50"/>
      <c r="AJ274" s="50"/>
      <c r="AK274" s="50"/>
      <c r="AL274" s="50"/>
    </row>
    <row r="275" spans="1:38" s="67" customFormat="1" x14ac:dyDescent="0.25">
      <c r="A275" s="50">
        <f t="shared" si="100"/>
        <v>43</v>
      </c>
      <c r="B275" s="50">
        <f t="shared" si="88"/>
        <v>62466</v>
      </c>
      <c r="C275" s="50" t="str">
        <f t="shared" si="89"/>
        <v>20171021</v>
      </c>
      <c r="D275" s="50">
        <v>2017</v>
      </c>
      <c r="E275" s="50">
        <v>10</v>
      </c>
      <c r="F275" s="50">
        <v>21</v>
      </c>
      <c r="G275" s="50">
        <v>17</v>
      </c>
      <c r="H275" s="50">
        <v>21</v>
      </c>
      <c r="I275" s="50">
        <v>6</v>
      </c>
      <c r="J275" s="50">
        <v>188</v>
      </c>
      <c r="K275" s="50" t="s">
        <v>37</v>
      </c>
      <c r="L275" s="50">
        <v>1</v>
      </c>
      <c r="M275" s="50" t="s">
        <v>21</v>
      </c>
      <c r="N275" s="50" t="s">
        <v>27</v>
      </c>
      <c r="O275" s="50">
        <v>2</v>
      </c>
      <c r="P275" s="50" t="str">
        <f t="shared" si="94"/>
        <v/>
      </c>
      <c r="Q275" s="50" t="str">
        <f t="shared" si="108"/>
        <v/>
      </c>
      <c r="R275" s="50" t="str">
        <f t="shared" si="104"/>
        <v/>
      </c>
      <c r="S275" s="50" t="str">
        <f t="shared" si="95"/>
        <v/>
      </c>
      <c r="T275" s="50">
        <f t="shared" si="90"/>
        <v>17</v>
      </c>
      <c r="U275" s="50">
        <f t="shared" si="91"/>
        <v>15</v>
      </c>
      <c r="V275" s="50" t="str">
        <f t="shared" si="92"/>
        <v/>
      </c>
      <c r="W275" s="50" t="str">
        <f t="shared" si="96"/>
        <v/>
      </c>
      <c r="X275" s="50" t="str">
        <f t="shared" si="105"/>
        <v/>
      </c>
      <c r="Y275" s="50" t="str">
        <f t="shared" si="101"/>
        <v/>
      </c>
      <c r="Z275" s="50" t="str">
        <f t="shared" si="97"/>
        <v/>
      </c>
      <c r="AA275" s="50" t="str">
        <f t="shared" si="102"/>
        <v/>
      </c>
      <c r="AB275" s="50" t="str">
        <f t="shared" si="103"/>
        <v/>
      </c>
      <c r="AC275" s="50" t="str">
        <f t="shared" si="93"/>
        <v/>
      </c>
      <c r="AD275" s="50" t="str">
        <f t="shared" si="106"/>
        <v/>
      </c>
      <c r="AE275" s="50" t="str">
        <f t="shared" si="98"/>
        <v/>
      </c>
      <c r="AF275" s="50" t="str">
        <f t="shared" si="99"/>
        <v/>
      </c>
      <c r="AG275" s="50" t="str">
        <f t="shared" si="107"/>
        <v/>
      </c>
      <c r="AH275" s="50"/>
      <c r="AI275" s="50"/>
      <c r="AJ275" s="50"/>
      <c r="AK275" s="50"/>
      <c r="AL275" s="50"/>
    </row>
    <row r="276" spans="1:38" s="67" customFormat="1" x14ac:dyDescent="0.25">
      <c r="A276" s="50">
        <f t="shared" si="100"/>
        <v>43</v>
      </c>
      <c r="B276" s="50">
        <f t="shared" si="88"/>
        <v>62466</v>
      </c>
      <c r="C276" s="9" t="str">
        <f t="shared" si="89"/>
        <v>20171021</v>
      </c>
      <c r="D276" s="9">
        <v>2017</v>
      </c>
      <c r="E276" s="9">
        <v>10</v>
      </c>
      <c r="F276" s="9">
        <v>21</v>
      </c>
      <c r="G276" s="9">
        <v>17</v>
      </c>
      <c r="H276" s="9">
        <v>21</v>
      </c>
      <c r="I276" s="9">
        <v>6</v>
      </c>
      <c r="J276" s="9">
        <v>205</v>
      </c>
      <c r="K276" s="9" t="s">
        <v>37</v>
      </c>
      <c r="L276" s="9">
        <v>1</v>
      </c>
      <c r="M276" s="9" t="s">
        <v>21</v>
      </c>
      <c r="N276" s="9" t="s">
        <v>27</v>
      </c>
      <c r="O276" s="9">
        <v>4</v>
      </c>
      <c r="P276" s="9" t="str">
        <f t="shared" si="94"/>
        <v/>
      </c>
      <c r="Q276" s="9" t="str">
        <f t="shared" si="108"/>
        <v/>
      </c>
      <c r="R276" s="9" t="str">
        <f t="shared" si="104"/>
        <v/>
      </c>
      <c r="S276" s="9" t="str">
        <f t="shared" si="95"/>
        <v/>
      </c>
      <c r="T276" s="9">
        <f t="shared" si="90"/>
        <v>36</v>
      </c>
      <c r="U276" s="50">
        <f t="shared" si="91"/>
        <v>32</v>
      </c>
      <c r="V276" s="9" t="str">
        <f t="shared" si="92"/>
        <v/>
      </c>
      <c r="W276" s="50" t="str">
        <f t="shared" si="96"/>
        <v/>
      </c>
      <c r="X276" s="50" t="str">
        <f t="shared" si="105"/>
        <v/>
      </c>
      <c r="Y276" s="50" t="str">
        <f t="shared" si="101"/>
        <v/>
      </c>
      <c r="Z276" s="50" t="str">
        <f t="shared" si="97"/>
        <v/>
      </c>
      <c r="AA276" s="50" t="str">
        <f t="shared" si="102"/>
        <v/>
      </c>
      <c r="AB276" s="50" t="str">
        <f t="shared" si="103"/>
        <v/>
      </c>
      <c r="AC276" s="50" t="str">
        <f t="shared" si="93"/>
        <v/>
      </c>
      <c r="AD276" s="50" t="str">
        <f t="shared" si="106"/>
        <v/>
      </c>
      <c r="AE276" s="50" t="str">
        <f t="shared" si="98"/>
        <v/>
      </c>
      <c r="AF276" s="50" t="str">
        <f t="shared" si="99"/>
        <v/>
      </c>
      <c r="AG276" s="50" t="str">
        <f t="shared" si="107"/>
        <v/>
      </c>
      <c r="AH276" s="50"/>
      <c r="AI276" s="50"/>
      <c r="AJ276" s="50"/>
      <c r="AK276" s="50"/>
      <c r="AL276" s="50"/>
    </row>
    <row r="277" spans="1:38" s="67" customFormat="1" x14ac:dyDescent="0.25">
      <c r="A277" s="50">
        <f t="shared" si="100"/>
        <v>43</v>
      </c>
      <c r="B277" s="50">
        <f t="shared" si="88"/>
        <v>62466</v>
      </c>
      <c r="C277" s="104" t="str">
        <f t="shared" si="89"/>
        <v>20171021</v>
      </c>
      <c r="D277" s="106">
        <v>2017</v>
      </c>
      <c r="E277" s="106">
        <v>10</v>
      </c>
      <c r="F277" s="106">
        <v>21</v>
      </c>
      <c r="G277" s="106">
        <v>17</v>
      </c>
      <c r="H277" s="106">
        <v>21</v>
      </c>
      <c r="I277" s="106">
        <v>6</v>
      </c>
      <c r="J277" s="106">
        <v>241</v>
      </c>
      <c r="K277" s="106" t="s">
        <v>37</v>
      </c>
      <c r="L277" s="104">
        <v>1</v>
      </c>
      <c r="M277" s="106" t="s">
        <v>21</v>
      </c>
      <c r="N277" s="106" t="s">
        <v>27</v>
      </c>
      <c r="O277" s="106">
        <v>13</v>
      </c>
      <c r="P277" s="106" t="str">
        <f t="shared" si="94"/>
        <v/>
      </c>
      <c r="Q277" s="106" t="str">
        <f t="shared" si="108"/>
        <v/>
      </c>
      <c r="R277" s="106" t="str">
        <f t="shared" si="104"/>
        <v/>
      </c>
      <c r="S277" s="106" t="str">
        <f t="shared" si="95"/>
        <v/>
      </c>
      <c r="T277" s="106">
        <f t="shared" si="90"/>
        <v>65</v>
      </c>
      <c r="U277" s="50">
        <f t="shared" si="91"/>
        <v>52</v>
      </c>
      <c r="V277" s="106" t="str">
        <f t="shared" si="92"/>
        <v/>
      </c>
      <c r="W277" s="50" t="str">
        <f t="shared" si="96"/>
        <v/>
      </c>
      <c r="X277" s="50" t="str">
        <f t="shared" si="105"/>
        <v/>
      </c>
      <c r="Y277" s="50" t="str">
        <f t="shared" si="101"/>
        <v/>
      </c>
      <c r="Z277" s="50" t="str">
        <f t="shared" si="97"/>
        <v/>
      </c>
      <c r="AA277" s="50" t="str">
        <f t="shared" si="102"/>
        <v/>
      </c>
      <c r="AB277" s="50" t="str">
        <f t="shared" si="103"/>
        <v/>
      </c>
      <c r="AC277" s="50" t="str">
        <f t="shared" si="93"/>
        <v/>
      </c>
      <c r="AD277" s="50" t="str">
        <f t="shared" si="106"/>
        <v/>
      </c>
      <c r="AE277" s="50" t="str">
        <f t="shared" si="98"/>
        <v/>
      </c>
      <c r="AF277" s="50" t="str">
        <f t="shared" si="99"/>
        <v/>
      </c>
      <c r="AG277" s="50" t="str">
        <f t="shared" si="107"/>
        <v/>
      </c>
      <c r="AH277" s="50"/>
      <c r="AI277" s="50" t="s">
        <v>39</v>
      </c>
      <c r="AJ277" s="50"/>
      <c r="AK277" s="50"/>
      <c r="AL277" s="50"/>
    </row>
    <row r="278" spans="1:38" s="67" customFormat="1" x14ac:dyDescent="0.25">
      <c r="A278" s="50">
        <f t="shared" si="100"/>
        <v>43</v>
      </c>
      <c r="B278" s="50">
        <f t="shared" si="88"/>
        <v>62466</v>
      </c>
      <c r="C278" s="50" t="str">
        <f t="shared" si="89"/>
        <v>20171021</v>
      </c>
      <c r="D278" s="50">
        <v>2017</v>
      </c>
      <c r="E278" s="50">
        <v>10</v>
      </c>
      <c r="F278" s="50">
        <v>21</v>
      </c>
      <c r="G278" s="50">
        <v>17</v>
      </c>
      <c r="H278" s="50">
        <v>21</v>
      </c>
      <c r="I278" s="50">
        <v>6</v>
      </c>
      <c r="J278" s="50">
        <v>306</v>
      </c>
      <c r="K278" s="50" t="s">
        <v>37</v>
      </c>
      <c r="L278" s="50">
        <v>1</v>
      </c>
      <c r="M278" s="50" t="s">
        <v>21</v>
      </c>
      <c r="N278" s="50" t="s">
        <v>27</v>
      </c>
      <c r="O278" s="50">
        <v>3</v>
      </c>
      <c r="P278" s="50" t="str">
        <f t="shared" si="94"/>
        <v/>
      </c>
      <c r="Q278" s="50" t="str">
        <f t="shared" si="108"/>
        <v/>
      </c>
      <c r="R278" s="50" t="str">
        <f t="shared" si="104"/>
        <v/>
      </c>
      <c r="S278" s="50" t="str">
        <f t="shared" si="95"/>
        <v/>
      </c>
      <c r="T278" s="50">
        <f t="shared" si="90"/>
        <v>62</v>
      </c>
      <c r="U278" s="50">
        <f t="shared" si="91"/>
        <v>59</v>
      </c>
      <c r="V278" s="50" t="str">
        <f t="shared" si="92"/>
        <v/>
      </c>
      <c r="W278" s="50" t="str">
        <f t="shared" si="96"/>
        <v/>
      </c>
      <c r="X278" s="50" t="str">
        <f t="shared" si="105"/>
        <v/>
      </c>
      <c r="Y278" s="50" t="str">
        <f t="shared" si="101"/>
        <v/>
      </c>
      <c r="Z278" s="50" t="str">
        <f t="shared" si="97"/>
        <v/>
      </c>
      <c r="AA278" s="50" t="str">
        <f t="shared" si="102"/>
        <v/>
      </c>
      <c r="AB278" s="50" t="str">
        <f t="shared" si="103"/>
        <v/>
      </c>
      <c r="AC278" s="50" t="str">
        <f t="shared" si="93"/>
        <v/>
      </c>
      <c r="AD278" s="50" t="str">
        <f t="shared" si="106"/>
        <v/>
      </c>
      <c r="AE278" s="50" t="str">
        <f t="shared" si="98"/>
        <v/>
      </c>
      <c r="AF278" s="50" t="str">
        <f t="shared" si="99"/>
        <v/>
      </c>
      <c r="AG278" s="50" t="str">
        <f t="shared" si="107"/>
        <v/>
      </c>
      <c r="AH278" s="50"/>
      <c r="AI278" s="50"/>
      <c r="AJ278" s="50"/>
      <c r="AK278" s="50"/>
      <c r="AL278" s="50"/>
    </row>
    <row r="279" spans="1:38" x14ac:dyDescent="0.25">
      <c r="A279" s="50">
        <f t="shared" si="100"/>
        <v>43</v>
      </c>
      <c r="B279" s="50">
        <f t="shared" si="88"/>
        <v>62466</v>
      </c>
      <c r="C279" s="50" t="str">
        <f t="shared" si="89"/>
        <v>20171021</v>
      </c>
      <c r="D279" s="50">
        <v>2017</v>
      </c>
      <c r="E279" s="50">
        <v>10</v>
      </c>
      <c r="F279" s="50">
        <v>21</v>
      </c>
      <c r="G279" s="50">
        <v>17</v>
      </c>
      <c r="H279" s="50">
        <v>21</v>
      </c>
      <c r="I279" s="50">
        <v>6</v>
      </c>
      <c r="J279" s="50">
        <v>368</v>
      </c>
      <c r="K279" s="50" t="s">
        <v>37</v>
      </c>
      <c r="L279" s="50">
        <v>1</v>
      </c>
      <c r="M279" s="50" t="s">
        <v>21</v>
      </c>
      <c r="N279" s="50" t="s">
        <v>27</v>
      </c>
      <c r="O279" s="50">
        <v>4</v>
      </c>
      <c r="P279" s="50" t="str">
        <f t="shared" si="94"/>
        <v/>
      </c>
      <c r="Q279" s="50" t="str">
        <f t="shared" si="108"/>
        <v/>
      </c>
      <c r="R279" s="50" t="str">
        <f t="shared" si="104"/>
        <v/>
      </c>
      <c r="S279" s="50" t="str">
        <f t="shared" si="95"/>
        <v/>
      </c>
      <c r="T279" s="50">
        <f t="shared" si="90"/>
        <v>58</v>
      </c>
      <c r="U279" s="50">
        <f t="shared" si="91"/>
        <v>54</v>
      </c>
      <c r="V279" s="50" t="str">
        <f t="shared" si="92"/>
        <v/>
      </c>
      <c r="W279" s="50" t="str">
        <f t="shared" si="96"/>
        <v/>
      </c>
      <c r="X279" s="50" t="str">
        <f t="shared" si="105"/>
        <v/>
      </c>
      <c r="Y279" s="50" t="str">
        <f t="shared" si="101"/>
        <v/>
      </c>
      <c r="Z279" s="50" t="str">
        <f t="shared" si="97"/>
        <v/>
      </c>
      <c r="AA279" s="50" t="str">
        <f t="shared" si="102"/>
        <v/>
      </c>
      <c r="AB279" s="50" t="str">
        <f t="shared" si="103"/>
        <v/>
      </c>
      <c r="AC279" s="50" t="str">
        <f t="shared" si="93"/>
        <v/>
      </c>
      <c r="AD279" s="50" t="str">
        <f t="shared" si="106"/>
        <v/>
      </c>
      <c r="AE279" s="50" t="str">
        <f t="shared" si="98"/>
        <v/>
      </c>
      <c r="AF279" s="50" t="str">
        <f t="shared" si="99"/>
        <v/>
      </c>
      <c r="AG279" s="50" t="str">
        <f t="shared" si="107"/>
        <v/>
      </c>
      <c r="AH279" s="50"/>
      <c r="AI279" s="50" t="s">
        <v>39</v>
      </c>
      <c r="AJ279" s="50"/>
      <c r="AK279" s="50"/>
      <c r="AL279" s="50"/>
    </row>
    <row r="280" spans="1:38" x14ac:dyDescent="0.25">
      <c r="A280" s="50">
        <f t="shared" si="100"/>
        <v>43</v>
      </c>
      <c r="B280" s="50">
        <f t="shared" si="88"/>
        <v>62466</v>
      </c>
      <c r="C280" s="50" t="str">
        <f t="shared" si="89"/>
        <v>20171021</v>
      </c>
      <c r="D280" s="50">
        <v>2017</v>
      </c>
      <c r="E280" s="50">
        <v>10</v>
      </c>
      <c r="F280" s="50">
        <v>21</v>
      </c>
      <c r="G280" s="50">
        <v>17</v>
      </c>
      <c r="H280" s="50">
        <v>21</v>
      </c>
      <c r="I280" s="50">
        <v>6</v>
      </c>
      <c r="J280" s="50">
        <v>426</v>
      </c>
      <c r="K280" s="50" t="s">
        <v>37</v>
      </c>
      <c r="L280" s="50">
        <v>1</v>
      </c>
      <c r="M280" s="50" t="s">
        <v>21</v>
      </c>
      <c r="N280" s="50" t="s">
        <v>27</v>
      </c>
      <c r="O280" s="50">
        <v>9</v>
      </c>
      <c r="P280" s="50" t="str">
        <f t="shared" si="94"/>
        <v/>
      </c>
      <c r="Q280" s="50" t="str">
        <f t="shared" si="108"/>
        <v/>
      </c>
      <c r="R280" s="50" t="str">
        <f t="shared" si="104"/>
        <v/>
      </c>
      <c r="S280" s="50" t="str">
        <f t="shared" si="95"/>
        <v/>
      </c>
      <c r="T280" s="50">
        <f t="shared" si="90"/>
        <v>57</v>
      </c>
      <c r="U280" s="50">
        <f t="shared" si="91"/>
        <v>48</v>
      </c>
      <c r="V280" s="50" t="str">
        <f t="shared" si="92"/>
        <v/>
      </c>
      <c r="W280" s="50" t="str">
        <f t="shared" si="96"/>
        <v/>
      </c>
      <c r="X280" s="50" t="str">
        <f t="shared" si="105"/>
        <v/>
      </c>
      <c r="Y280" s="50" t="str">
        <f t="shared" si="101"/>
        <v/>
      </c>
      <c r="Z280" s="50" t="str">
        <f t="shared" si="97"/>
        <v/>
      </c>
      <c r="AA280" s="50" t="str">
        <f t="shared" si="102"/>
        <v/>
      </c>
      <c r="AB280" s="50" t="str">
        <f t="shared" si="103"/>
        <v/>
      </c>
      <c r="AC280" s="50" t="str">
        <f t="shared" si="93"/>
        <v/>
      </c>
      <c r="AD280" s="50" t="str">
        <f t="shared" si="106"/>
        <v/>
      </c>
      <c r="AE280" s="50" t="str">
        <f t="shared" si="98"/>
        <v/>
      </c>
      <c r="AF280" s="50" t="str">
        <f t="shared" si="99"/>
        <v/>
      </c>
      <c r="AG280" s="50" t="str">
        <f t="shared" si="107"/>
        <v/>
      </c>
      <c r="AH280" s="50"/>
      <c r="AI280" s="50" t="s">
        <v>39</v>
      </c>
      <c r="AJ280" s="50"/>
      <c r="AK280" s="50"/>
      <c r="AL280" s="50"/>
    </row>
    <row r="281" spans="1:38" x14ac:dyDescent="0.25">
      <c r="A281" s="50">
        <f t="shared" si="100"/>
        <v>43</v>
      </c>
      <c r="B281" s="50">
        <f t="shared" si="88"/>
        <v>62466</v>
      </c>
      <c r="C281" s="50" t="str">
        <f t="shared" si="89"/>
        <v>20171021</v>
      </c>
      <c r="D281" s="50">
        <v>2017</v>
      </c>
      <c r="E281" s="50">
        <v>10</v>
      </c>
      <c r="F281" s="50">
        <v>21</v>
      </c>
      <c r="G281" s="50">
        <v>17</v>
      </c>
      <c r="H281" s="50">
        <v>21</v>
      </c>
      <c r="I281" s="50">
        <v>6</v>
      </c>
      <c r="J281" s="50">
        <v>483</v>
      </c>
      <c r="K281" s="50" t="s">
        <v>37</v>
      </c>
      <c r="L281" s="50">
        <v>1</v>
      </c>
      <c r="M281" s="50" t="s">
        <v>21</v>
      </c>
      <c r="N281" s="50" t="s">
        <v>27</v>
      </c>
      <c r="O281" s="50">
        <v>11</v>
      </c>
      <c r="P281" s="50" t="str">
        <f t="shared" si="94"/>
        <v/>
      </c>
      <c r="Q281" s="50" t="str">
        <f t="shared" si="108"/>
        <v/>
      </c>
      <c r="R281" s="50" t="str">
        <f t="shared" si="104"/>
        <v/>
      </c>
      <c r="S281" s="50" t="str">
        <f t="shared" si="95"/>
        <v/>
      </c>
      <c r="T281" s="50">
        <f t="shared" si="90"/>
        <v>38</v>
      </c>
      <c r="U281" s="50">
        <f t="shared" si="91"/>
        <v>27</v>
      </c>
      <c r="V281" s="50" t="str">
        <f t="shared" si="92"/>
        <v/>
      </c>
      <c r="W281" s="50" t="str">
        <f t="shared" si="96"/>
        <v/>
      </c>
      <c r="X281" s="50" t="str">
        <f t="shared" si="105"/>
        <v/>
      </c>
      <c r="Y281" s="50" t="str">
        <f t="shared" si="101"/>
        <v/>
      </c>
      <c r="Z281" s="50" t="str">
        <f t="shared" si="97"/>
        <v/>
      </c>
      <c r="AA281" s="50" t="str">
        <f t="shared" si="102"/>
        <v/>
      </c>
      <c r="AB281" s="50" t="str">
        <f t="shared" si="103"/>
        <v/>
      </c>
      <c r="AC281" s="50" t="str">
        <f t="shared" si="93"/>
        <v/>
      </c>
      <c r="AD281" s="50" t="str">
        <f t="shared" si="106"/>
        <v/>
      </c>
      <c r="AE281" s="50" t="str">
        <f t="shared" si="98"/>
        <v/>
      </c>
      <c r="AF281" s="50" t="str">
        <f t="shared" si="99"/>
        <v/>
      </c>
      <c r="AG281" s="50" t="str">
        <f t="shared" si="107"/>
        <v/>
      </c>
      <c r="AH281" s="50"/>
      <c r="AI281" s="50" t="s">
        <v>39</v>
      </c>
      <c r="AJ281" s="50"/>
      <c r="AK281" s="50"/>
      <c r="AL281" s="50"/>
    </row>
    <row r="282" spans="1:38" x14ac:dyDescent="0.25">
      <c r="A282" s="50">
        <f t="shared" si="100"/>
        <v>43</v>
      </c>
      <c r="B282" s="50">
        <f t="shared" si="88"/>
        <v>62466</v>
      </c>
      <c r="C282" s="50" t="str">
        <f t="shared" si="89"/>
        <v>20171021</v>
      </c>
      <c r="D282" s="50">
        <v>2017</v>
      </c>
      <c r="E282" s="50">
        <v>10</v>
      </c>
      <c r="F282" s="50">
        <v>21</v>
      </c>
      <c r="G282" s="50">
        <v>17</v>
      </c>
      <c r="H282" s="50">
        <v>21</v>
      </c>
      <c r="I282" s="50">
        <v>6</v>
      </c>
      <c r="J282" s="50">
        <v>521</v>
      </c>
      <c r="K282" s="50" t="s">
        <v>37</v>
      </c>
      <c r="L282" s="50">
        <v>1</v>
      </c>
      <c r="M282" s="50" t="s">
        <v>21</v>
      </c>
      <c r="N282" s="50" t="s">
        <v>27</v>
      </c>
      <c r="O282" s="50">
        <v>60</v>
      </c>
      <c r="P282" s="50" t="str">
        <f t="shared" si="94"/>
        <v/>
      </c>
      <c r="Q282" s="50" t="str">
        <f t="shared" si="108"/>
        <v/>
      </c>
      <c r="R282" s="50" t="str">
        <f t="shared" si="104"/>
        <v/>
      </c>
      <c r="S282" s="50" t="str">
        <f t="shared" si="95"/>
        <v/>
      </c>
      <c r="T282" s="50">
        <f t="shared" si="90"/>
        <v>178</v>
      </c>
      <c r="U282" s="50">
        <f t="shared" si="91"/>
        <v>118</v>
      </c>
      <c r="V282" s="50" t="str">
        <f t="shared" si="92"/>
        <v/>
      </c>
      <c r="W282" s="50" t="str">
        <f t="shared" si="96"/>
        <v/>
      </c>
      <c r="X282" s="50" t="str">
        <f t="shared" si="105"/>
        <v/>
      </c>
      <c r="Y282" s="50" t="str">
        <f t="shared" si="101"/>
        <v/>
      </c>
      <c r="Z282" s="50" t="str">
        <f t="shared" si="97"/>
        <v/>
      </c>
      <c r="AA282" s="50" t="str">
        <f t="shared" si="102"/>
        <v/>
      </c>
      <c r="AB282" s="50" t="str">
        <f t="shared" si="103"/>
        <v/>
      </c>
      <c r="AC282" s="50" t="str">
        <f t="shared" si="93"/>
        <v/>
      </c>
      <c r="AD282" s="50" t="str">
        <f t="shared" si="106"/>
        <v/>
      </c>
      <c r="AE282" s="50" t="str">
        <f t="shared" si="98"/>
        <v/>
      </c>
      <c r="AF282" s="50" t="str">
        <f t="shared" si="99"/>
        <v/>
      </c>
      <c r="AG282" s="50" t="str">
        <f t="shared" si="107"/>
        <v/>
      </c>
      <c r="AH282" s="50"/>
      <c r="AI282" s="50"/>
      <c r="AJ282" s="50"/>
      <c r="AK282" s="50"/>
      <c r="AL282" s="50"/>
    </row>
    <row r="283" spans="1:38" x14ac:dyDescent="0.25">
      <c r="A283" s="50">
        <f t="shared" si="100"/>
        <v>43</v>
      </c>
      <c r="B283" s="50">
        <f t="shared" si="88"/>
        <v>62466</v>
      </c>
      <c r="C283" s="50" t="str">
        <f t="shared" si="89"/>
        <v>20171021</v>
      </c>
      <c r="D283" s="50">
        <v>2017</v>
      </c>
      <c r="E283" s="50">
        <v>10</v>
      </c>
      <c r="F283" s="50">
        <v>21</v>
      </c>
      <c r="G283" s="50">
        <v>17</v>
      </c>
      <c r="H283" s="50">
        <v>21</v>
      </c>
      <c r="I283" s="50">
        <v>6</v>
      </c>
      <c r="J283" s="50">
        <v>523</v>
      </c>
      <c r="K283" s="50" t="s">
        <v>29</v>
      </c>
      <c r="L283" s="50">
        <v>1</v>
      </c>
      <c r="M283" s="50" t="s">
        <v>21</v>
      </c>
      <c r="N283" s="50" t="s">
        <v>27</v>
      </c>
      <c r="O283" s="50">
        <v>0</v>
      </c>
      <c r="P283" s="50" t="str">
        <f t="shared" si="94"/>
        <v/>
      </c>
      <c r="Q283" s="50" t="str">
        <f t="shared" si="108"/>
        <v/>
      </c>
      <c r="R283" s="50" t="str">
        <f t="shared" si="104"/>
        <v/>
      </c>
      <c r="S283" s="50" t="str">
        <f t="shared" si="95"/>
        <v/>
      </c>
      <c r="T283" s="50" t="str">
        <f t="shared" si="90"/>
        <v/>
      </c>
      <c r="U283" s="50" t="str">
        <f t="shared" si="91"/>
        <v/>
      </c>
      <c r="V283" s="50" t="str">
        <f t="shared" si="92"/>
        <v/>
      </c>
      <c r="W283" s="50" t="str">
        <f t="shared" si="96"/>
        <v/>
      </c>
      <c r="X283" s="50" t="str">
        <f t="shared" si="105"/>
        <v/>
      </c>
      <c r="Y283" s="50" t="str">
        <f t="shared" si="101"/>
        <v/>
      </c>
      <c r="Z283" s="50" t="str">
        <f t="shared" si="97"/>
        <v/>
      </c>
      <c r="AA283" s="50" t="str">
        <f t="shared" si="102"/>
        <v/>
      </c>
      <c r="AB283" s="50" t="str">
        <f t="shared" si="103"/>
        <v/>
      </c>
      <c r="AC283" s="50" t="str">
        <f t="shared" si="93"/>
        <v/>
      </c>
      <c r="AD283" s="50" t="str">
        <f t="shared" si="106"/>
        <v/>
      </c>
      <c r="AE283" s="50" t="str">
        <f t="shared" si="98"/>
        <v/>
      </c>
      <c r="AF283" s="50" t="str">
        <f t="shared" si="99"/>
        <v/>
      </c>
      <c r="AG283" s="50" t="str">
        <f t="shared" si="107"/>
        <v/>
      </c>
      <c r="AH283" s="50"/>
      <c r="AI283" s="50" t="s">
        <v>50</v>
      </c>
      <c r="AJ283" s="50"/>
      <c r="AK283" s="50"/>
      <c r="AL283" s="50"/>
    </row>
    <row r="284" spans="1:38" x14ac:dyDescent="0.25">
      <c r="A284" s="50">
        <f t="shared" si="100"/>
        <v>43</v>
      </c>
      <c r="B284" s="50">
        <f t="shared" si="88"/>
        <v>62466</v>
      </c>
      <c r="C284" s="50" t="str">
        <f t="shared" si="89"/>
        <v>20171021</v>
      </c>
      <c r="D284" s="50">
        <v>2017</v>
      </c>
      <c r="E284" s="50">
        <v>10</v>
      </c>
      <c r="F284" s="50">
        <v>21</v>
      </c>
      <c r="G284" s="50">
        <v>17</v>
      </c>
      <c r="H284" s="50">
        <v>21</v>
      </c>
      <c r="I284" s="50">
        <v>6</v>
      </c>
      <c r="J284" s="50">
        <v>530</v>
      </c>
      <c r="K284" s="50" t="s">
        <v>29</v>
      </c>
      <c r="L284" s="50">
        <v>1</v>
      </c>
      <c r="M284" s="50" t="s">
        <v>21</v>
      </c>
      <c r="N284" s="50" t="s">
        <v>27</v>
      </c>
      <c r="O284" s="50">
        <v>0</v>
      </c>
      <c r="P284" s="50" t="str">
        <f t="shared" si="94"/>
        <v/>
      </c>
      <c r="Q284" s="50" t="str">
        <f t="shared" si="108"/>
        <v/>
      </c>
      <c r="R284" s="50" t="str">
        <f t="shared" si="104"/>
        <v/>
      </c>
      <c r="S284" s="50" t="str">
        <f t="shared" si="95"/>
        <v/>
      </c>
      <c r="T284" s="50" t="str">
        <f t="shared" si="90"/>
        <v/>
      </c>
      <c r="U284" s="50" t="str">
        <f t="shared" si="91"/>
        <v/>
      </c>
      <c r="V284" s="50" t="str">
        <f t="shared" si="92"/>
        <v/>
      </c>
      <c r="W284" s="50" t="str">
        <f t="shared" si="96"/>
        <v/>
      </c>
      <c r="X284" s="50" t="str">
        <f t="shared" si="105"/>
        <v/>
      </c>
      <c r="Y284" s="50" t="str">
        <f t="shared" si="101"/>
        <v/>
      </c>
      <c r="Z284" s="50" t="str">
        <f t="shared" si="97"/>
        <v/>
      </c>
      <c r="AA284" s="50" t="str">
        <f t="shared" si="102"/>
        <v/>
      </c>
      <c r="AB284" s="50" t="str">
        <f t="shared" si="103"/>
        <v/>
      </c>
      <c r="AC284" s="50" t="str">
        <f t="shared" si="93"/>
        <v/>
      </c>
      <c r="AD284" s="50" t="str">
        <f t="shared" si="106"/>
        <v/>
      </c>
      <c r="AE284" s="50" t="str">
        <f t="shared" si="98"/>
        <v/>
      </c>
      <c r="AF284" s="50" t="str">
        <f t="shared" si="99"/>
        <v/>
      </c>
      <c r="AG284" s="50" t="str">
        <f t="shared" si="107"/>
        <v/>
      </c>
      <c r="AH284" s="50"/>
      <c r="AI284" s="50"/>
      <c r="AJ284" s="50"/>
      <c r="AK284" s="50"/>
      <c r="AL284" s="50"/>
    </row>
    <row r="285" spans="1:38" x14ac:dyDescent="0.25">
      <c r="A285" s="50">
        <f t="shared" si="100"/>
        <v>43</v>
      </c>
      <c r="B285" s="50">
        <f t="shared" si="88"/>
        <v>62466</v>
      </c>
      <c r="C285" s="50" t="str">
        <f t="shared" si="89"/>
        <v>20171021</v>
      </c>
      <c r="D285" s="50">
        <v>2017</v>
      </c>
      <c r="E285" s="50">
        <v>10</v>
      </c>
      <c r="F285" s="50">
        <v>21</v>
      </c>
      <c r="G285" s="50">
        <v>17</v>
      </c>
      <c r="H285" s="50">
        <v>21</v>
      </c>
      <c r="I285" s="50">
        <v>6</v>
      </c>
      <c r="J285" s="50">
        <v>535</v>
      </c>
      <c r="K285" s="50" t="s">
        <v>29</v>
      </c>
      <c r="L285" s="50">
        <v>1</v>
      </c>
      <c r="M285" s="50" t="s">
        <v>21</v>
      </c>
      <c r="N285" s="50" t="s">
        <v>27</v>
      </c>
      <c r="O285" s="50">
        <v>0</v>
      </c>
      <c r="P285" s="50" t="str">
        <f t="shared" si="94"/>
        <v/>
      </c>
      <c r="Q285" s="50" t="str">
        <f t="shared" si="108"/>
        <v/>
      </c>
      <c r="R285" s="50" t="str">
        <f t="shared" si="104"/>
        <v/>
      </c>
      <c r="S285" s="50" t="str">
        <f t="shared" si="95"/>
        <v/>
      </c>
      <c r="T285" s="50" t="str">
        <f t="shared" si="90"/>
        <v/>
      </c>
      <c r="U285" s="50" t="str">
        <f t="shared" si="91"/>
        <v/>
      </c>
      <c r="V285" s="50" t="str">
        <f t="shared" si="92"/>
        <v/>
      </c>
      <c r="W285" s="50" t="str">
        <f t="shared" si="96"/>
        <v/>
      </c>
      <c r="X285" s="50" t="str">
        <f t="shared" si="105"/>
        <v/>
      </c>
      <c r="Y285" s="50" t="str">
        <f t="shared" si="101"/>
        <v/>
      </c>
      <c r="Z285" s="50" t="str">
        <f t="shared" si="97"/>
        <v/>
      </c>
      <c r="AA285" s="50" t="str">
        <f t="shared" si="102"/>
        <v/>
      </c>
      <c r="AB285" s="50" t="str">
        <f t="shared" si="103"/>
        <v/>
      </c>
      <c r="AC285" s="50" t="str">
        <f t="shared" si="93"/>
        <v/>
      </c>
      <c r="AD285" s="50" t="str">
        <f t="shared" si="106"/>
        <v/>
      </c>
      <c r="AE285" s="50" t="str">
        <f t="shared" si="98"/>
        <v/>
      </c>
      <c r="AF285" s="50" t="str">
        <f t="shared" si="99"/>
        <v/>
      </c>
      <c r="AG285" s="50" t="str">
        <f t="shared" si="107"/>
        <v/>
      </c>
      <c r="AH285" s="50"/>
      <c r="AI285" s="50"/>
      <c r="AJ285" s="50"/>
      <c r="AK285" s="50"/>
      <c r="AL285" s="50"/>
    </row>
    <row r="286" spans="1:38" x14ac:dyDescent="0.25">
      <c r="A286" s="50">
        <f t="shared" si="100"/>
        <v>43</v>
      </c>
      <c r="B286" s="50">
        <f t="shared" si="88"/>
        <v>62466</v>
      </c>
      <c r="C286" s="50" t="str">
        <f t="shared" si="89"/>
        <v>20171021</v>
      </c>
      <c r="D286" s="50">
        <v>2017</v>
      </c>
      <c r="E286" s="50">
        <v>10</v>
      </c>
      <c r="F286" s="50">
        <v>21</v>
      </c>
      <c r="G286" s="50">
        <v>17</v>
      </c>
      <c r="H286" s="50">
        <v>21</v>
      </c>
      <c r="I286" s="50">
        <v>6</v>
      </c>
      <c r="J286" s="50">
        <v>699</v>
      </c>
      <c r="K286" s="50" t="s">
        <v>37</v>
      </c>
      <c r="L286" s="50">
        <v>1</v>
      </c>
      <c r="M286" s="50" t="s">
        <v>21</v>
      </c>
      <c r="N286" s="50" t="s">
        <v>27</v>
      </c>
      <c r="O286" s="50">
        <v>23</v>
      </c>
      <c r="P286" s="50" t="str">
        <f t="shared" si="94"/>
        <v/>
      </c>
      <c r="Q286" s="50" t="str">
        <f t="shared" si="108"/>
        <v/>
      </c>
      <c r="R286" s="50" t="str">
        <f t="shared" si="104"/>
        <v/>
      </c>
      <c r="S286" s="50" t="str">
        <f t="shared" si="95"/>
        <v/>
      </c>
      <c r="T286" s="50">
        <f t="shared" si="90"/>
        <v>94</v>
      </c>
      <c r="U286" s="50">
        <f t="shared" si="91"/>
        <v>71</v>
      </c>
      <c r="V286" s="50" t="str">
        <f t="shared" si="92"/>
        <v/>
      </c>
      <c r="W286" s="50" t="str">
        <f t="shared" si="96"/>
        <v/>
      </c>
      <c r="X286" s="50" t="str">
        <f t="shared" si="105"/>
        <v/>
      </c>
      <c r="Y286" s="50" t="str">
        <f t="shared" si="101"/>
        <v/>
      </c>
      <c r="Z286" s="50" t="str">
        <f t="shared" si="97"/>
        <v/>
      </c>
      <c r="AA286" s="50" t="str">
        <f t="shared" si="102"/>
        <v/>
      </c>
      <c r="AB286" s="50" t="str">
        <f t="shared" si="103"/>
        <v/>
      </c>
      <c r="AC286" s="50" t="str">
        <f t="shared" si="93"/>
        <v/>
      </c>
      <c r="AD286" s="50" t="str">
        <f t="shared" si="106"/>
        <v/>
      </c>
      <c r="AE286" s="50" t="str">
        <f t="shared" si="98"/>
        <v/>
      </c>
      <c r="AF286" s="50" t="str">
        <f t="shared" si="99"/>
        <v/>
      </c>
      <c r="AG286" s="50" t="str">
        <f t="shared" si="107"/>
        <v/>
      </c>
      <c r="AH286" s="50"/>
      <c r="AI286" s="50"/>
      <c r="AJ286" s="50"/>
      <c r="AK286" s="50"/>
      <c r="AL286" s="50"/>
    </row>
    <row r="287" spans="1:38" x14ac:dyDescent="0.25">
      <c r="A287" s="50">
        <f t="shared" si="100"/>
        <v>43</v>
      </c>
      <c r="B287" s="50">
        <f t="shared" ref="B287:B350" si="109">I287+(H287*60)+(G287*3600)</f>
        <v>62466</v>
      </c>
      <c r="C287" s="50" t="str">
        <f t="shared" ref="C287:C350" si="110">CONCATENATE(D287,E287,F287)</f>
        <v>20171021</v>
      </c>
      <c r="D287" s="50">
        <v>2017</v>
      </c>
      <c r="E287" s="50">
        <v>10</v>
      </c>
      <c r="F287" s="50">
        <v>21</v>
      </c>
      <c r="G287" s="50">
        <v>17</v>
      </c>
      <c r="H287" s="50">
        <v>21</v>
      </c>
      <c r="I287" s="50">
        <v>6</v>
      </c>
      <c r="J287" s="50">
        <v>793</v>
      </c>
      <c r="K287" s="50" t="s">
        <v>37</v>
      </c>
      <c r="L287" s="50">
        <v>1</v>
      </c>
      <c r="M287" s="50" t="s">
        <v>21</v>
      </c>
      <c r="N287" s="50" t="s">
        <v>27</v>
      </c>
      <c r="O287" s="50">
        <v>1</v>
      </c>
      <c r="P287" s="50" t="str">
        <f t="shared" si="94"/>
        <v/>
      </c>
      <c r="Q287" s="50">
        <f t="shared" si="108"/>
        <v>62466.793999999994</v>
      </c>
      <c r="R287" s="50" t="str">
        <f t="shared" si="104"/>
        <v/>
      </c>
      <c r="S287" s="50" t="str">
        <f t="shared" si="95"/>
        <v/>
      </c>
      <c r="T287" s="50" t="str">
        <f t="shared" ref="T287:T350" si="111">IF(A287=A288,IF(K287="Stroke",IF(K288="Stroke",IF((J288-J287)&lt;0,1000+J288-J287,J288-J287),IF(A289=A287,IF(K289="stroke",IF((J289-J287)&lt;0,1000+J289-J287,J289-J287),IF(A290=A287,IF(K290="stroke",IF((J290-J287)&lt;0,1000+J290-J287,J290-J287),IF(A291=A287,IF(K291="stroke",IF((J291-J287)&lt;0,1000+J291-J287,J291-J287),IF(A292=A287,IF(K292="stroke",IF((J292-J287)&lt;0,1000+J292-J287,J292-J287),IF(A293=A287,IF(K293="Stroke",IF((J293-J287)&lt;0,1000+J293-J287,J293-J287),IF(A294=A287,IF(K294="stroke",IF((J294-J287)&lt;0,1000+J294-J287,J289-J287),IF(A295=A287,IF(K295="stroke",IF((J295-J287)&lt;0,1000+J295-J287,J295-J287),IF(A296=A287,IF(K296="stroke",IF((J296-J287)&lt;0,1000+J296-J287,J296-J287),IF(A297=A287,IF(K297="stroke",IF((J297-J287)&lt;0,1000+J297-J287,J297-J287),""),"")),"")),"")),"")),"")),"")),"")),"")),"")),""),"")</f>
        <v/>
      </c>
      <c r="U287" s="50" t="str">
        <f t="shared" ref="U287:U350" si="112">IF(A287=A288,IF(K287="Stroke",IF(K288="Stroke",IF(L288=L287,T287-O287,""),IF(A289=A287,IF(K289="stroke",IF(L289=L287,T287-O287,""),IF(A290=A287,IF(K290="stroke",IF(L290=L287,T287-O287,""),IF(A291=A287,IF(K291="stroke",IF(L291=L287,T287-O287,""),IF(A292=A287,IF(K292="stroke",IF(L292=L287,T287-O287,""),""),"")),"")),"")),"")),""),"")</f>
        <v/>
      </c>
      <c r="V287" s="50" t="str">
        <f t="shared" ref="V287:V350" si="113">IF(A287=A288,IF(K287="SRS",IF(K288="SRS",IF((J288-J287)&lt;0,1000+J288-J287,J288-J287),IF(A289=A287,IF(K289="SRS",IF((J289-J287)&lt;0,1000+J289-J287,J289-J287),IF(A290=A287,IF(K290="SRS",IF((J290-J287)&lt;0,1000+J290-J287,J290-J287),IF(A291=A287,IF(K291="SRS",IF((J291-J287)&lt;0,1000+J291-J287,J291-J287),IF(A292=A287,IF(K292="SRS",IF((J292-J287)&lt;0,1000+J292-J287,J292-J287),""),"")),"")),"")),"")),""),"")</f>
        <v/>
      </c>
      <c r="W287" s="50" t="str">
        <f t="shared" si="96"/>
        <v/>
      </c>
      <c r="X287" s="50" t="str">
        <f t="shared" si="105"/>
        <v/>
      </c>
      <c r="Y287" s="50" t="str">
        <f t="shared" si="101"/>
        <v/>
      </c>
      <c r="Z287" s="50" t="str">
        <f t="shared" si="97"/>
        <v/>
      </c>
      <c r="AA287" s="50" t="str">
        <f t="shared" si="102"/>
        <v/>
      </c>
      <c r="AB287" s="50" t="str">
        <f t="shared" si="103"/>
        <v/>
      </c>
      <c r="AC287" s="50" t="str">
        <f t="shared" ref="AC287:AC350" si="114">IF(A287&lt;&gt;A286,IF(A287=A288,IF(K288="stroke",IF(M287="positive",IF(M288="negative",SUM(AA287:AB287),""),""),""),""),"")</f>
        <v/>
      </c>
      <c r="AD287" s="50" t="str">
        <f t="shared" si="106"/>
        <v/>
      </c>
      <c r="AE287" s="50" t="str">
        <f t="shared" si="98"/>
        <v/>
      </c>
      <c r="AF287" s="50" t="str">
        <f t="shared" si="99"/>
        <v/>
      </c>
      <c r="AG287" s="50" t="str">
        <f t="shared" si="107"/>
        <v/>
      </c>
      <c r="AH287" s="50"/>
      <c r="AI287" s="50" t="s">
        <v>51</v>
      </c>
      <c r="AJ287" s="50"/>
      <c r="AK287" s="50"/>
      <c r="AL287" s="50"/>
    </row>
    <row r="288" spans="1:38" x14ac:dyDescent="0.25">
      <c r="A288" s="51">
        <f t="shared" si="100"/>
        <v>44</v>
      </c>
      <c r="B288" s="51">
        <f t="shared" si="109"/>
        <v>63970</v>
      </c>
      <c r="C288" s="51" t="str">
        <f t="shared" si="110"/>
        <v>20171021</v>
      </c>
      <c r="D288" s="51">
        <v>2017</v>
      </c>
      <c r="E288" s="51">
        <v>10</v>
      </c>
      <c r="F288" s="51">
        <v>21</v>
      </c>
      <c r="G288" s="51">
        <v>17</v>
      </c>
      <c r="H288" s="51">
        <v>46</v>
      </c>
      <c r="I288" s="51">
        <v>10</v>
      </c>
      <c r="J288" s="51">
        <v>617</v>
      </c>
      <c r="K288" s="51" t="s">
        <v>37</v>
      </c>
      <c r="L288" s="51">
        <v>1</v>
      </c>
      <c r="M288" s="51" t="s">
        <v>21</v>
      </c>
      <c r="N288" s="51" t="s">
        <v>27</v>
      </c>
      <c r="O288" s="51">
        <v>3</v>
      </c>
      <c r="P288" s="51">
        <f t="shared" ref="P288:P351" si="115">IF(A288&lt;&gt;A287,(B288+J288*0.001),"")</f>
        <v>63970.616999999998</v>
      </c>
      <c r="Q288" s="51">
        <f t="shared" si="108"/>
        <v>63970.619999999995</v>
      </c>
      <c r="R288" s="51">
        <f t="shared" si="104"/>
        <v>63970.619999999995</v>
      </c>
      <c r="S288" s="51">
        <f t="shared" ref="S288:S351" si="116">IF(AND(P288&lt;&gt;"",R288&lt;&gt;""),(R288-P288)/0.001,"")</f>
        <v>2.9999999969732016</v>
      </c>
      <c r="T288" s="51" t="str">
        <f t="shared" si="111"/>
        <v/>
      </c>
      <c r="U288" s="51" t="str">
        <f t="shared" si="112"/>
        <v/>
      </c>
      <c r="V288" s="51" t="str">
        <f t="shared" si="113"/>
        <v/>
      </c>
      <c r="W288" s="51">
        <f t="shared" ref="W288:W351" si="117">IF(A288&lt;&gt;A287,B288,"")</f>
        <v>63970</v>
      </c>
      <c r="X288" s="51">
        <f t="shared" si="105"/>
        <v>1</v>
      </c>
      <c r="Y288" s="51" t="str">
        <f t="shared" si="101"/>
        <v/>
      </c>
      <c r="Z288" s="51">
        <f t="shared" ref="Z288:Z351" si="118">IF(AA288="","",COUNTIFS(AA288,0,AB288,0,AC288,"",AD288,0))</f>
        <v>0</v>
      </c>
      <c r="AA288" s="51">
        <f t="shared" si="102"/>
        <v>0</v>
      </c>
      <c r="AB288" s="51">
        <f t="shared" si="103"/>
        <v>1</v>
      </c>
      <c r="AC288" s="51" t="str">
        <f t="shared" si="114"/>
        <v/>
      </c>
      <c r="AD288" s="51">
        <f t="shared" si="106"/>
        <v>0</v>
      </c>
      <c r="AE288" s="51" t="str">
        <f t="shared" ref="AE288:AE351" si="119">IF(K288="up",C288,"")</f>
        <v/>
      </c>
      <c r="AF288" s="51" t="str">
        <f t="shared" ref="AF288:AF351" si="120">IF(AD288="","",IF(AD288&gt;0,IF(AA288&gt;0,"yes",""),""))</f>
        <v/>
      </c>
      <c r="AG288" s="51">
        <f t="shared" si="107"/>
        <v>0</v>
      </c>
      <c r="AH288" s="51"/>
      <c r="AI288" s="51"/>
      <c r="AJ288" s="51"/>
      <c r="AK288" s="51"/>
      <c r="AL288" s="51"/>
    </row>
    <row r="289" spans="1:38" x14ac:dyDescent="0.25">
      <c r="A289" s="51">
        <f t="shared" ref="A289:A352" si="121">IF(B289=B288,A288,IF(B289=(B288+1),A288,(A288+1)))</f>
        <v>45</v>
      </c>
      <c r="B289" s="51">
        <f t="shared" si="109"/>
        <v>64347</v>
      </c>
      <c r="C289" s="51" t="str">
        <f t="shared" si="110"/>
        <v>20171021</v>
      </c>
      <c r="D289" s="51">
        <v>2017</v>
      </c>
      <c r="E289" s="51">
        <v>10</v>
      </c>
      <c r="F289" s="51">
        <v>21</v>
      </c>
      <c r="G289" s="51">
        <v>17</v>
      </c>
      <c r="H289" s="51">
        <v>52</v>
      </c>
      <c r="I289" s="51">
        <v>27</v>
      </c>
      <c r="J289" s="51">
        <v>828</v>
      </c>
      <c r="K289" s="51" t="s">
        <v>40</v>
      </c>
      <c r="L289" s="51">
        <v>1</v>
      </c>
      <c r="M289" s="51" t="s">
        <v>21</v>
      </c>
      <c r="N289" s="51" t="s">
        <v>27</v>
      </c>
      <c r="O289" s="51">
        <v>0</v>
      </c>
      <c r="P289" s="51">
        <f t="shared" si="115"/>
        <v>64347.828000000001</v>
      </c>
      <c r="Q289" s="51" t="str">
        <f t="shared" si="108"/>
        <v/>
      </c>
      <c r="R289" s="51">
        <f t="shared" si="104"/>
        <v>64348.285000000003</v>
      </c>
      <c r="S289" s="51">
        <f t="shared" si="116"/>
        <v>457.00000000215368</v>
      </c>
      <c r="T289" s="51" t="str">
        <f t="shared" si="111"/>
        <v/>
      </c>
      <c r="U289" s="51" t="str">
        <f t="shared" si="112"/>
        <v/>
      </c>
      <c r="V289" s="51" t="str">
        <f t="shared" si="113"/>
        <v/>
      </c>
      <c r="W289" s="51">
        <f t="shared" si="117"/>
        <v>64347</v>
      </c>
      <c r="X289" s="51">
        <f t="shared" si="105"/>
        <v>1</v>
      </c>
      <c r="Y289" s="51" t="str">
        <f t="shared" ref="Y289:Y352" si="122">IF(X289&lt;&gt;"",IF(X289=1,"",COUNTIFS($O$2:$O$1413,"&gt;40",$A$2:$A$1413,A289)),"")</f>
        <v/>
      </c>
      <c r="Z289" s="51">
        <f t="shared" si="118"/>
        <v>0</v>
      </c>
      <c r="AA289" s="51">
        <f t="shared" ref="AA289:AA352" si="123">IF(X289&lt;&gt;"",COUNTIFS($M$2:$M$1413,"Positive",$K$2:$K$1413,"stroke",A$2:A$1413,A289),"")</f>
        <v>0</v>
      </c>
      <c r="AB289" s="51">
        <f t="shared" ref="AB289:AB352" si="124">IF(X289&lt;&gt;"",COUNTIFS($M$2:$M$1413,"Negative",$K$2:$K$1413,"stroke",A$2:A$1413,A289),"")</f>
        <v>1</v>
      </c>
      <c r="AC289" s="51" t="str">
        <f t="shared" si="114"/>
        <v/>
      </c>
      <c r="AD289" s="51">
        <f t="shared" si="106"/>
        <v>0</v>
      </c>
      <c r="AE289" s="51" t="str">
        <f t="shared" si="119"/>
        <v/>
      </c>
      <c r="AF289" s="51" t="str">
        <f t="shared" si="120"/>
        <v/>
      </c>
      <c r="AG289" s="51">
        <f t="shared" si="107"/>
        <v>0</v>
      </c>
      <c r="AH289" s="51"/>
      <c r="AI289" s="51"/>
      <c r="AJ289" s="51"/>
      <c r="AK289" s="51"/>
      <c r="AL289" s="51"/>
    </row>
    <row r="290" spans="1:38" x14ac:dyDescent="0.25">
      <c r="A290" s="50">
        <f t="shared" si="121"/>
        <v>45</v>
      </c>
      <c r="B290" s="50">
        <f t="shared" si="109"/>
        <v>64347</v>
      </c>
      <c r="C290" s="50" t="str">
        <f t="shared" si="110"/>
        <v>20171021</v>
      </c>
      <c r="D290" s="50">
        <v>2017</v>
      </c>
      <c r="E290" s="50">
        <v>10</v>
      </c>
      <c r="F290" s="50">
        <v>21</v>
      </c>
      <c r="G290" s="50">
        <v>17</v>
      </c>
      <c r="H290" s="50">
        <v>52</v>
      </c>
      <c r="I290" s="50">
        <v>27</v>
      </c>
      <c r="J290" s="50">
        <v>985</v>
      </c>
      <c r="K290" s="50" t="s">
        <v>37</v>
      </c>
      <c r="L290" s="50">
        <v>1</v>
      </c>
      <c r="M290" s="50" t="s">
        <v>21</v>
      </c>
      <c r="N290" s="50" t="s">
        <v>27</v>
      </c>
      <c r="O290" s="50">
        <v>300</v>
      </c>
      <c r="P290" s="50" t="str">
        <f t="shared" si="115"/>
        <v/>
      </c>
      <c r="Q290" s="50">
        <f t="shared" si="108"/>
        <v>64348.285000000003</v>
      </c>
      <c r="R290" s="50" t="str">
        <f t="shared" ref="R290:R353" si="125">IF(A290&lt;&gt;A289,LOOKUP(A290,A$2:A$1413,Q$2:Q$1413),"")</f>
        <v/>
      </c>
      <c r="S290" s="50" t="str">
        <f t="shared" si="116"/>
        <v/>
      </c>
      <c r="T290" s="50" t="str">
        <f t="shared" si="111"/>
        <v/>
      </c>
      <c r="U290" s="50" t="str">
        <f t="shared" si="112"/>
        <v/>
      </c>
      <c r="V290" s="50" t="str">
        <f t="shared" si="113"/>
        <v/>
      </c>
      <c r="W290" s="50" t="str">
        <f t="shared" si="117"/>
        <v/>
      </c>
      <c r="X290" s="50" t="str">
        <f t="shared" ref="X290:X353" si="126">IF(A290&lt;&gt;A289,COUNTIFS($K$2:$K$1413,$K$2,$A$2:$A$1413,A290),"")</f>
        <v/>
      </c>
      <c r="Y290" s="50" t="str">
        <f t="shared" si="122"/>
        <v/>
      </c>
      <c r="Z290" s="50" t="str">
        <f t="shared" si="118"/>
        <v/>
      </c>
      <c r="AA290" s="50" t="str">
        <f t="shared" si="123"/>
        <v/>
      </c>
      <c r="AB290" s="50" t="str">
        <f t="shared" si="124"/>
        <v/>
      </c>
      <c r="AC290" s="50" t="str">
        <f t="shared" si="114"/>
        <v/>
      </c>
      <c r="AD290" s="50" t="str">
        <f t="shared" ref="AD290:AD353" si="127">IF(A290=A289,"",COUNTIFS(A:A,A290,K:K,"up"))</f>
        <v/>
      </c>
      <c r="AE290" s="50" t="str">
        <f t="shared" si="119"/>
        <v/>
      </c>
      <c r="AF290" s="50" t="str">
        <f t="shared" si="120"/>
        <v/>
      </c>
      <c r="AG290" s="50" t="str">
        <f t="shared" ref="AG290:AG353" si="128">IF(A290=A289,"",COUNTIFS(A:A,A290,K:K,"SRS"))</f>
        <v/>
      </c>
      <c r="AH290" s="50"/>
      <c r="AI290" s="50"/>
      <c r="AJ290" s="50"/>
      <c r="AK290" s="50"/>
      <c r="AL290" s="50"/>
    </row>
    <row r="291" spans="1:38" x14ac:dyDescent="0.25">
      <c r="A291" s="51">
        <f t="shared" si="121"/>
        <v>46</v>
      </c>
      <c r="B291" s="51">
        <f t="shared" si="109"/>
        <v>65454</v>
      </c>
      <c r="C291" s="51" t="str">
        <f t="shared" si="110"/>
        <v>20171021</v>
      </c>
      <c r="D291" s="51">
        <v>2017</v>
      </c>
      <c r="E291" s="51">
        <v>10</v>
      </c>
      <c r="F291" s="51">
        <v>21</v>
      </c>
      <c r="G291" s="51">
        <v>18</v>
      </c>
      <c r="H291" s="51">
        <v>10</v>
      </c>
      <c r="I291" s="51">
        <v>54</v>
      </c>
      <c r="J291" s="51">
        <v>463</v>
      </c>
      <c r="K291" s="51" t="s">
        <v>44</v>
      </c>
      <c r="L291" s="51">
        <v>1</v>
      </c>
      <c r="M291" s="51" t="s">
        <v>21</v>
      </c>
      <c r="N291" s="51" t="s">
        <v>27</v>
      </c>
      <c r="O291" s="51">
        <v>681</v>
      </c>
      <c r="P291" s="51">
        <f t="shared" si="115"/>
        <v>65454.463000000003</v>
      </c>
      <c r="Q291" s="51" t="str">
        <f t="shared" si="108"/>
        <v/>
      </c>
      <c r="R291" s="51">
        <f t="shared" si="125"/>
        <v>65455.099000000002</v>
      </c>
      <c r="S291" s="51">
        <f t="shared" si="116"/>
        <v>635.99999999860302</v>
      </c>
      <c r="T291" s="51" t="str">
        <f t="shared" si="111"/>
        <v/>
      </c>
      <c r="U291" s="51" t="str">
        <f t="shared" si="112"/>
        <v/>
      </c>
      <c r="V291" s="51" t="str">
        <f t="shared" si="113"/>
        <v/>
      </c>
      <c r="W291" s="51">
        <f t="shared" si="117"/>
        <v>65454</v>
      </c>
      <c r="X291" s="51">
        <f t="shared" si="126"/>
        <v>0</v>
      </c>
      <c r="Y291" s="51">
        <f t="shared" si="122"/>
        <v>1</v>
      </c>
      <c r="Z291" s="51">
        <f t="shared" si="118"/>
        <v>0</v>
      </c>
      <c r="AA291" s="51">
        <f t="shared" si="123"/>
        <v>0</v>
      </c>
      <c r="AB291" s="51">
        <f t="shared" si="124"/>
        <v>0</v>
      </c>
      <c r="AC291" s="51" t="str">
        <f t="shared" si="114"/>
        <v/>
      </c>
      <c r="AD291" s="51">
        <f t="shared" si="127"/>
        <v>1</v>
      </c>
      <c r="AE291" s="51" t="str">
        <f t="shared" si="119"/>
        <v>20171021</v>
      </c>
      <c r="AF291" s="51" t="str">
        <f t="shared" si="120"/>
        <v/>
      </c>
      <c r="AG291" s="51">
        <f t="shared" si="128"/>
        <v>0</v>
      </c>
      <c r="AH291" s="51"/>
      <c r="AI291" s="51" t="s">
        <v>52</v>
      </c>
      <c r="AJ291" s="51"/>
      <c r="AK291" s="51"/>
      <c r="AL291" s="51"/>
    </row>
    <row r="292" spans="1:38" x14ac:dyDescent="0.25">
      <c r="A292" s="66">
        <f t="shared" si="121"/>
        <v>46</v>
      </c>
      <c r="B292" s="66">
        <f t="shared" si="109"/>
        <v>65454</v>
      </c>
      <c r="C292" s="66" t="str">
        <f t="shared" si="110"/>
        <v>20171021</v>
      </c>
      <c r="D292" s="66">
        <v>2017</v>
      </c>
      <c r="E292" s="66">
        <v>10</v>
      </c>
      <c r="F292" s="66">
        <v>21</v>
      </c>
      <c r="G292" s="66">
        <v>18</v>
      </c>
      <c r="H292" s="66">
        <v>10</v>
      </c>
      <c r="I292" s="66">
        <v>54</v>
      </c>
      <c r="J292" s="66">
        <v>830</v>
      </c>
      <c r="K292" s="68" t="s">
        <v>47</v>
      </c>
      <c r="L292" s="66">
        <v>1</v>
      </c>
      <c r="M292" s="66" t="s">
        <v>21</v>
      </c>
      <c r="N292" s="66" t="s">
        <v>27</v>
      </c>
      <c r="O292" s="66">
        <v>0</v>
      </c>
      <c r="P292" s="66" t="str">
        <f t="shared" si="115"/>
        <v/>
      </c>
      <c r="Q292" s="66" t="str">
        <f t="shared" si="108"/>
        <v/>
      </c>
      <c r="R292" s="66" t="str">
        <f t="shared" si="125"/>
        <v/>
      </c>
      <c r="S292" s="66" t="str">
        <f t="shared" si="116"/>
        <v/>
      </c>
      <c r="T292" s="66" t="str">
        <f t="shared" si="111"/>
        <v/>
      </c>
      <c r="U292" s="66" t="str">
        <f t="shared" si="112"/>
        <v/>
      </c>
      <c r="V292" s="66" t="str">
        <f t="shared" si="113"/>
        <v/>
      </c>
      <c r="W292" s="66" t="str">
        <f t="shared" si="117"/>
        <v/>
      </c>
      <c r="X292" s="66" t="str">
        <f t="shared" si="126"/>
        <v/>
      </c>
      <c r="Y292" s="66" t="str">
        <f t="shared" si="122"/>
        <v/>
      </c>
      <c r="Z292" s="66" t="str">
        <f t="shared" si="118"/>
        <v/>
      </c>
      <c r="AA292" s="66" t="str">
        <f t="shared" si="123"/>
        <v/>
      </c>
      <c r="AB292" s="66" t="str">
        <f t="shared" si="124"/>
        <v/>
      </c>
      <c r="AC292" s="66" t="str">
        <f t="shared" si="114"/>
        <v/>
      </c>
      <c r="AD292" s="66" t="str">
        <f t="shared" si="127"/>
        <v/>
      </c>
      <c r="AE292" s="66" t="str">
        <f t="shared" si="119"/>
        <v/>
      </c>
      <c r="AF292" s="66" t="str">
        <f t="shared" si="120"/>
        <v/>
      </c>
      <c r="AG292" s="66" t="str">
        <f t="shared" si="128"/>
        <v/>
      </c>
      <c r="AH292" s="66"/>
      <c r="AI292" s="66" t="s">
        <v>53</v>
      </c>
      <c r="AJ292" s="66"/>
      <c r="AK292" s="66"/>
      <c r="AL292" s="66"/>
    </row>
    <row r="293" spans="1:38" x14ac:dyDescent="0.25">
      <c r="A293" s="66">
        <f t="shared" si="121"/>
        <v>46</v>
      </c>
      <c r="B293" s="66">
        <f t="shared" si="109"/>
        <v>65454</v>
      </c>
      <c r="C293" s="66" t="str">
        <f t="shared" si="110"/>
        <v>20171021</v>
      </c>
      <c r="D293" s="66">
        <v>2017</v>
      </c>
      <c r="E293" s="66">
        <v>10</v>
      </c>
      <c r="F293" s="66">
        <v>21</v>
      </c>
      <c r="G293" s="66">
        <v>18</v>
      </c>
      <c r="H293" s="66">
        <v>10</v>
      </c>
      <c r="I293" s="66">
        <v>54</v>
      </c>
      <c r="J293" s="66">
        <v>906</v>
      </c>
      <c r="K293" s="68" t="s">
        <v>47</v>
      </c>
      <c r="L293" s="66">
        <v>1</v>
      </c>
      <c r="M293" s="66" t="s">
        <v>21</v>
      </c>
      <c r="N293" s="66" t="s">
        <v>27</v>
      </c>
      <c r="O293" s="66">
        <v>0</v>
      </c>
      <c r="P293" s="66" t="str">
        <f t="shared" si="115"/>
        <v/>
      </c>
      <c r="Q293" s="66" t="str">
        <f t="shared" si="108"/>
        <v/>
      </c>
      <c r="R293" s="66" t="str">
        <f t="shared" si="125"/>
        <v/>
      </c>
      <c r="S293" s="66" t="str">
        <f t="shared" si="116"/>
        <v/>
      </c>
      <c r="T293" s="66" t="str">
        <f t="shared" si="111"/>
        <v/>
      </c>
      <c r="U293" s="66" t="str">
        <f t="shared" si="112"/>
        <v/>
      </c>
      <c r="V293" s="66" t="str">
        <f t="shared" si="113"/>
        <v/>
      </c>
      <c r="W293" s="66" t="str">
        <f t="shared" si="117"/>
        <v/>
      </c>
      <c r="X293" s="66" t="str">
        <f t="shared" si="126"/>
        <v/>
      </c>
      <c r="Y293" s="66" t="str">
        <f t="shared" si="122"/>
        <v/>
      </c>
      <c r="Z293" s="66" t="str">
        <f t="shared" si="118"/>
        <v/>
      </c>
      <c r="AA293" s="66" t="str">
        <f t="shared" si="123"/>
        <v/>
      </c>
      <c r="AB293" s="66" t="str">
        <f t="shared" si="124"/>
        <v/>
      </c>
      <c r="AC293" s="66" t="str">
        <f t="shared" si="114"/>
        <v/>
      </c>
      <c r="AD293" s="66" t="str">
        <f t="shared" si="127"/>
        <v/>
      </c>
      <c r="AE293" s="66" t="str">
        <f t="shared" si="119"/>
        <v/>
      </c>
      <c r="AF293" s="66" t="str">
        <f t="shared" si="120"/>
        <v/>
      </c>
      <c r="AG293" s="66" t="str">
        <f t="shared" si="128"/>
        <v/>
      </c>
      <c r="AH293" s="66"/>
      <c r="AI293" s="66" t="s">
        <v>54</v>
      </c>
      <c r="AJ293" s="66"/>
      <c r="AK293" s="66"/>
      <c r="AL293" s="66"/>
    </row>
    <row r="294" spans="1:38" x14ac:dyDescent="0.25">
      <c r="A294" s="66">
        <f t="shared" si="121"/>
        <v>46</v>
      </c>
      <c r="B294" s="66">
        <f t="shared" si="109"/>
        <v>65455</v>
      </c>
      <c r="C294" s="66" t="str">
        <f t="shared" si="110"/>
        <v>20171021</v>
      </c>
      <c r="D294" s="66">
        <v>2017</v>
      </c>
      <c r="E294" s="66">
        <v>10</v>
      </c>
      <c r="F294" s="66">
        <v>21</v>
      </c>
      <c r="G294" s="66">
        <v>18</v>
      </c>
      <c r="H294" s="66">
        <v>10</v>
      </c>
      <c r="I294" s="66">
        <v>55</v>
      </c>
      <c r="J294" s="66">
        <v>99</v>
      </c>
      <c r="K294" s="68" t="s">
        <v>47</v>
      </c>
      <c r="L294" s="66">
        <v>1</v>
      </c>
      <c r="M294" s="66" t="s">
        <v>21</v>
      </c>
      <c r="N294" s="66" t="s">
        <v>27</v>
      </c>
      <c r="O294" s="66">
        <v>0</v>
      </c>
      <c r="P294" s="66" t="str">
        <f t="shared" si="115"/>
        <v/>
      </c>
      <c r="Q294" s="66">
        <f t="shared" si="108"/>
        <v>65455.099000000002</v>
      </c>
      <c r="R294" s="66" t="str">
        <f t="shared" si="125"/>
        <v/>
      </c>
      <c r="S294" s="66" t="str">
        <f t="shared" si="116"/>
        <v/>
      </c>
      <c r="T294" s="66" t="str">
        <f t="shared" si="111"/>
        <v/>
      </c>
      <c r="U294" s="66" t="str">
        <f t="shared" si="112"/>
        <v/>
      </c>
      <c r="V294" s="66" t="str">
        <f t="shared" si="113"/>
        <v/>
      </c>
      <c r="W294" s="66" t="str">
        <f t="shared" si="117"/>
        <v/>
      </c>
      <c r="X294" s="66" t="str">
        <f t="shared" si="126"/>
        <v/>
      </c>
      <c r="Y294" s="66" t="str">
        <f t="shared" si="122"/>
        <v/>
      </c>
      <c r="Z294" s="66" t="str">
        <f t="shared" si="118"/>
        <v/>
      </c>
      <c r="AA294" s="66" t="str">
        <f t="shared" si="123"/>
        <v/>
      </c>
      <c r="AB294" s="66" t="str">
        <f t="shared" si="124"/>
        <v/>
      </c>
      <c r="AC294" s="66" t="str">
        <f t="shared" si="114"/>
        <v/>
      </c>
      <c r="AD294" s="66" t="str">
        <f t="shared" si="127"/>
        <v/>
      </c>
      <c r="AE294" s="66" t="str">
        <f t="shared" si="119"/>
        <v/>
      </c>
      <c r="AF294" s="66" t="str">
        <f t="shared" si="120"/>
        <v/>
      </c>
      <c r="AG294" s="66" t="str">
        <f t="shared" si="128"/>
        <v/>
      </c>
      <c r="AH294" s="66"/>
      <c r="AI294" s="66"/>
      <c r="AJ294" s="66"/>
      <c r="AK294" s="66"/>
      <c r="AL294" s="66"/>
    </row>
    <row r="295" spans="1:38" x14ac:dyDescent="0.25">
      <c r="A295" s="51">
        <f t="shared" si="121"/>
        <v>47</v>
      </c>
      <c r="B295" s="51">
        <f t="shared" si="109"/>
        <v>65699</v>
      </c>
      <c r="C295" s="51" t="str">
        <f t="shared" si="110"/>
        <v>20171021</v>
      </c>
      <c r="D295" s="51">
        <v>2017</v>
      </c>
      <c r="E295" s="51">
        <v>10</v>
      </c>
      <c r="F295" s="51">
        <v>21</v>
      </c>
      <c r="G295" s="51">
        <v>18</v>
      </c>
      <c r="H295" s="51">
        <v>14</v>
      </c>
      <c r="I295" s="51">
        <v>59</v>
      </c>
      <c r="J295" s="51">
        <v>297</v>
      </c>
      <c r="K295" s="58" t="s">
        <v>44</v>
      </c>
      <c r="L295" s="51">
        <v>1</v>
      </c>
      <c r="M295" s="58" t="s">
        <v>20</v>
      </c>
      <c r="N295" s="51" t="s">
        <v>27</v>
      </c>
      <c r="O295" s="51">
        <v>256</v>
      </c>
      <c r="P295" s="51">
        <f t="shared" si="115"/>
        <v>65699.297000000006</v>
      </c>
      <c r="Q295" s="51">
        <f t="shared" si="108"/>
        <v>65699.553</v>
      </c>
      <c r="R295" s="51">
        <f t="shared" si="125"/>
        <v>65699.553</v>
      </c>
      <c r="S295" s="51">
        <f t="shared" si="116"/>
        <v>255.9999999939464</v>
      </c>
      <c r="T295" s="51" t="str">
        <f t="shared" si="111"/>
        <v/>
      </c>
      <c r="U295" s="51" t="str">
        <f t="shared" si="112"/>
        <v/>
      </c>
      <c r="V295" s="51" t="str">
        <f t="shared" si="113"/>
        <v/>
      </c>
      <c r="W295" s="51">
        <f t="shared" si="117"/>
        <v>65699</v>
      </c>
      <c r="X295" s="51">
        <f t="shared" si="126"/>
        <v>0</v>
      </c>
      <c r="Y295" s="51">
        <f t="shared" si="122"/>
        <v>1</v>
      </c>
      <c r="Z295" s="51">
        <f t="shared" si="118"/>
        <v>0</v>
      </c>
      <c r="AA295" s="51">
        <f t="shared" si="123"/>
        <v>0</v>
      </c>
      <c r="AB295" s="51">
        <f t="shared" si="124"/>
        <v>0</v>
      </c>
      <c r="AC295" s="51" t="str">
        <f t="shared" si="114"/>
        <v/>
      </c>
      <c r="AD295" s="51">
        <f t="shared" si="127"/>
        <v>1</v>
      </c>
      <c r="AE295" s="51" t="str">
        <f t="shared" si="119"/>
        <v>20171021</v>
      </c>
      <c r="AF295" s="51" t="str">
        <f t="shared" si="120"/>
        <v/>
      </c>
      <c r="AG295" s="51">
        <f t="shared" si="128"/>
        <v>0</v>
      </c>
      <c r="AH295" s="51"/>
      <c r="AI295" s="51" t="s">
        <v>55</v>
      </c>
      <c r="AJ295" s="51"/>
      <c r="AK295" s="51"/>
      <c r="AL295" s="51"/>
    </row>
    <row r="296" spans="1:38" x14ac:dyDescent="0.25">
      <c r="A296" s="51">
        <f t="shared" si="121"/>
        <v>48</v>
      </c>
      <c r="B296" s="51">
        <f t="shared" si="109"/>
        <v>66745</v>
      </c>
      <c r="C296" s="51" t="str">
        <f t="shared" si="110"/>
        <v>20171021</v>
      </c>
      <c r="D296" s="51">
        <v>2017</v>
      </c>
      <c r="E296" s="51">
        <v>10</v>
      </c>
      <c r="F296" s="51">
        <v>21</v>
      </c>
      <c r="G296" s="51">
        <v>18</v>
      </c>
      <c r="H296" s="51">
        <v>32</v>
      </c>
      <c r="I296" s="51">
        <v>25</v>
      </c>
      <c r="J296" s="51">
        <v>981</v>
      </c>
      <c r="K296" s="51" t="s">
        <v>37</v>
      </c>
      <c r="L296" s="51">
        <v>1</v>
      </c>
      <c r="M296" s="51" t="s">
        <v>21</v>
      </c>
      <c r="N296" s="51" t="s">
        <v>27</v>
      </c>
      <c r="O296" s="51">
        <v>7</v>
      </c>
      <c r="P296" s="51">
        <f t="shared" si="115"/>
        <v>66745.981</v>
      </c>
      <c r="Q296" s="51" t="str">
        <f t="shared" si="108"/>
        <v/>
      </c>
      <c r="R296" s="51">
        <f t="shared" si="125"/>
        <v>66746.153999999995</v>
      </c>
      <c r="S296" s="51">
        <f t="shared" si="116"/>
        <v>172.99999999522697</v>
      </c>
      <c r="T296" s="51">
        <f t="shared" si="111"/>
        <v>35</v>
      </c>
      <c r="U296" s="51">
        <f t="shared" si="112"/>
        <v>28</v>
      </c>
      <c r="V296" s="51" t="str">
        <f t="shared" si="113"/>
        <v/>
      </c>
      <c r="W296" s="51">
        <f t="shared" si="117"/>
        <v>66745</v>
      </c>
      <c r="X296" s="51">
        <f t="shared" si="126"/>
        <v>5</v>
      </c>
      <c r="Y296" s="51">
        <f t="shared" si="122"/>
        <v>1</v>
      </c>
      <c r="Z296" s="51">
        <f t="shared" si="118"/>
        <v>0</v>
      </c>
      <c r="AA296" s="51">
        <f t="shared" si="123"/>
        <v>0</v>
      </c>
      <c r="AB296" s="51">
        <f t="shared" si="124"/>
        <v>5</v>
      </c>
      <c r="AC296" s="51" t="str">
        <f t="shared" si="114"/>
        <v/>
      </c>
      <c r="AD296" s="51">
        <f t="shared" si="127"/>
        <v>0</v>
      </c>
      <c r="AE296" s="51" t="str">
        <f t="shared" si="119"/>
        <v/>
      </c>
      <c r="AF296" s="51" t="str">
        <f t="shared" si="120"/>
        <v/>
      </c>
      <c r="AG296" s="51">
        <f t="shared" si="128"/>
        <v>0</v>
      </c>
      <c r="AH296" s="51"/>
      <c r="AI296" s="51" t="s">
        <v>57</v>
      </c>
      <c r="AJ296" s="51"/>
      <c r="AK296" s="51"/>
      <c r="AL296" s="51"/>
    </row>
    <row r="297" spans="1:38" x14ac:dyDescent="0.25">
      <c r="A297" s="56">
        <f t="shared" si="121"/>
        <v>48</v>
      </c>
      <c r="B297" s="56">
        <f t="shared" si="109"/>
        <v>66745</v>
      </c>
      <c r="C297" s="50" t="str">
        <f t="shared" si="110"/>
        <v>20171021</v>
      </c>
      <c r="D297" s="50">
        <v>2017</v>
      </c>
      <c r="E297" s="50">
        <v>10</v>
      </c>
      <c r="F297" s="50">
        <v>21</v>
      </c>
      <c r="G297" s="50">
        <v>18</v>
      </c>
      <c r="H297" s="50">
        <v>32</v>
      </c>
      <c r="I297" s="56">
        <v>25</v>
      </c>
      <c r="J297" s="56">
        <v>988</v>
      </c>
      <c r="K297" s="56" t="s">
        <v>40</v>
      </c>
      <c r="L297" s="56">
        <v>1</v>
      </c>
      <c r="M297" s="56" t="s">
        <v>198</v>
      </c>
      <c r="N297" s="50" t="s">
        <v>27</v>
      </c>
      <c r="O297" s="56">
        <v>0</v>
      </c>
      <c r="P297" s="56" t="str">
        <f t="shared" si="115"/>
        <v/>
      </c>
      <c r="Q297" s="56" t="str">
        <f t="shared" si="108"/>
        <v/>
      </c>
      <c r="R297" s="56" t="str">
        <f t="shared" si="125"/>
        <v/>
      </c>
      <c r="S297" s="56" t="str">
        <f t="shared" si="116"/>
        <v/>
      </c>
      <c r="T297" s="50" t="str">
        <f t="shared" si="111"/>
        <v/>
      </c>
      <c r="U297" s="50" t="str">
        <f t="shared" si="112"/>
        <v/>
      </c>
      <c r="V297" s="50" t="str">
        <f t="shared" si="113"/>
        <v/>
      </c>
      <c r="W297" s="50" t="str">
        <f t="shared" si="117"/>
        <v/>
      </c>
      <c r="X297" s="50" t="str">
        <f t="shared" si="126"/>
        <v/>
      </c>
      <c r="Y297" s="50" t="str">
        <f t="shared" si="122"/>
        <v/>
      </c>
      <c r="Z297" s="50" t="str">
        <f t="shared" si="118"/>
        <v/>
      </c>
      <c r="AA297" s="50" t="str">
        <f t="shared" si="123"/>
        <v/>
      </c>
      <c r="AB297" s="50" t="str">
        <f t="shared" si="124"/>
        <v/>
      </c>
      <c r="AC297" s="50" t="str">
        <f t="shared" si="114"/>
        <v/>
      </c>
      <c r="AD297" s="50" t="str">
        <f t="shared" si="127"/>
        <v/>
      </c>
      <c r="AE297" s="50" t="str">
        <f t="shared" si="119"/>
        <v/>
      </c>
      <c r="AF297" s="50" t="str">
        <f t="shared" si="120"/>
        <v/>
      </c>
      <c r="AG297" s="50" t="str">
        <f t="shared" si="128"/>
        <v/>
      </c>
      <c r="AH297" s="50"/>
      <c r="AI297" s="56" t="s">
        <v>58</v>
      </c>
      <c r="AJ297" s="56"/>
      <c r="AK297" s="56"/>
      <c r="AL297" s="56"/>
    </row>
    <row r="298" spans="1:38" x14ac:dyDescent="0.25">
      <c r="A298" s="50">
        <f t="shared" si="121"/>
        <v>48</v>
      </c>
      <c r="B298" s="50">
        <f t="shared" si="109"/>
        <v>66746</v>
      </c>
      <c r="C298" s="50" t="str">
        <f t="shared" si="110"/>
        <v>20171021</v>
      </c>
      <c r="D298" s="50">
        <v>2017</v>
      </c>
      <c r="E298" s="50">
        <v>10</v>
      </c>
      <c r="F298" s="50">
        <v>21</v>
      </c>
      <c r="G298" s="50">
        <v>18</v>
      </c>
      <c r="H298" s="50">
        <v>32</v>
      </c>
      <c r="I298" s="50">
        <v>26</v>
      </c>
      <c r="J298" s="50">
        <v>16</v>
      </c>
      <c r="K298" s="50" t="s">
        <v>37</v>
      </c>
      <c r="L298" s="50">
        <v>1</v>
      </c>
      <c r="M298" s="50" t="s">
        <v>21</v>
      </c>
      <c r="N298" s="50" t="s">
        <v>27</v>
      </c>
      <c r="O298" s="56">
        <v>11</v>
      </c>
      <c r="P298" s="56" t="str">
        <f t="shared" si="115"/>
        <v/>
      </c>
      <c r="Q298" s="56" t="str">
        <f t="shared" si="108"/>
        <v/>
      </c>
      <c r="R298" s="56" t="str">
        <f t="shared" si="125"/>
        <v/>
      </c>
      <c r="S298" s="56" t="str">
        <f t="shared" si="116"/>
        <v/>
      </c>
      <c r="T298" s="50">
        <f t="shared" si="111"/>
        <v>22</v>
      </c>
      <c r="U298" s="50">
        <f t="shared" si="112"/>
        <v>11</v>
      </c>
      <c r="V298" s="50" t="str">
        <f t="shared" si="113"/>
        <v/>
      </c>
      <c r="W298" s="50" t="str">
        <f t="shared" si="117"/>
        <v/>
      </c>
      <c r="X298" s="50" t="str">
        <f t="shared" si="126"/>
        <v/>
      </c>
      <c r="Y298" s="50" t="str">
        <f t="shared" si="122"/>
        <v/>
      </c>
      <c r="Z298" s="50" t="str">
        <f t="shared" si="118"/>
        <v/>
      </c>
      <c r="AA298" s="50" t="str">
        <f t="shared" si="123"/>
        <v/>
      </c>
      <c r="AB298" s="50" t="str">
        <f t="shared" si="124"/>
        <v/>
      </c>
      <c r="AC298" s="50" t="str">
        <f t="shared" si="114"/>
        <v/>
      </c>
      <c r="AD298" s="50" t="str">
        <f t="shared" si="127"/>
        <v/>
      </c>
      <c r="AE298" s="50" t="str">
        <f t="shared" si="119"/>
        <v/>
      </c>
      <c r="AF298" s="50" t="str">
        <f t="shared" si="120"/>
        <v/>
      </c>
      <c r="AG298" s="50" t="str">
        <f t="shared" si="128"/>
        <v/>
      </c>
      <c r="AH298" s="50"/>
      <c r="AI298" s="50"/>
      <c r="AJ298" s="50"/>
      <c r="AK298" s="50"/>
      <c r="AL298" s="50"/>
    </row>
    <row r="299" spans="1:38" x14ac:dyDescent="0.25">
      <c r="A299" s="50">
        <f t="shared" si="121"/>
        <v>48</v>
      </c>
      <c r="B299" s="50">
        <f t="shared" si="109"/>
        <v>66746</v>
      </c>
      <c r="C299" s="50" t="str">
        <f t="shared" si="110"/>
        <v>20171021</v>
      </c>
      <c r="D299" s="50">
        <v>2017</v>
      </c>
      <c r="E299" s="50">
        <v>10</v>
      </c>
      <c r="F299" s="50">
        <v>21</v>
      </c>
      <c r="G299" s="50">
        <v>18</v>
      </c>
      <c r="H299" s="50">
        <v>32</v>
      </c>
      <c r="I299" s="50">
        <v>26</v>
      </c>
      <c r="J299" s="50">
        <v>38</v>
      </c>
      <c r="K299" s="50" t="s">
        <v>37</v>
      </c>
      <c r="L299" s="50">
        <v>1</v>
      </c>
      <c r="M299" s="50" t="s">
        <v>21</v>
      </c>
      <c r="N299" s="50" t="s">
        <v>27</v>
      </c>
      <c r="O299" s="56">
        <v>3</v>
      </c>
      <c r="P299" s="56" t="str">
        <f t="shared" si="115"/>
        <v/>
      </c>
      <c r="Q299" s="56" t="str">
        <f t="shared" si="108"/>
        <v/>
      </c>
      <c r="R299" s="56" t="str">
        <f t="shared" si="125"/>
        <v/>
      </c>
      <c r="S299" s="56" t="str">
        <f t="shared" si="116"/>
        <v/>
      </c>
      <c r="T299" s="50">
        <f t="shared" si="111"/>
        <v>12</v>
      </c>
      <c r="U299" s="50">
        <f t="shared" si="112"/>
        <v>9</v>
      </c>
      <c r="V299" s="50" t="str">
        <f t="shared" si="113"/>
        <v/>
      </c>
      <c r="W299" s="50" t="str">
        <f t="shared" si="117"/>
        <v/>
      </c>
      <c r="X299" s="50" t="str">
        <f t="shared" si="126"/>
        <v/>
      </c>
      <c r="Y299" s="50" t="str">
        <f t="shared" si="122"/>
        <v/>
      </c>
      <c r="Z299" s="50" t="str">
        <f t="shared" si="118"/>
        <v/>
      </c>
      <c r="AA299" s="50" t="str">
        <f t="shared" si="123"/>
        <v/>
      </c>
      <c r="AB299" s="50" t="str">
        <f t="shared" si="124"/>
        <v/>
      </c>
      <c r="AC299" s="50" t="str">
        <f t="shared" si="114"/>
        <v/>
      </c>
      <c r="AD299" s="50" t="str">
        <f t="shared" si="127"/>
        <v/>
      </c>
      <c r="AE299" s="50" t="str">
        <f t="shared" si="119"/>
        <v/>
      </c>
      <c r="AF299" s="50" t="str">
        <f t="shared" si="120"/>
        <v/>
      </c>
      <c r="AG299" s="50" t="str">
        <f t="shared" si="128"/>
        <v/>
      </c>
      <c r="AH299" s="50"/>
      <c r="AI299" s="50"/>
      <c r="AJ299" s="50"/>
      <c r="AK299" s="50"/>
      <c r="AL299" s="50"/>
    </row>
    <row r="300" spans="1:38" x14ac:dyDescent="0.25">
      <c r="A300" s="50">
        <f t="shared" si="121"/>
        <v>48</v>
      </c>
      <c r="B300" s="50">
        <f t="shared" si="109"/>
        <v>66746</v>
      </c>
      <c r="C300" s="50" t="str">
        <f t="shared" si="110"/>
        <v>20171021</v>
      </c>
      <c r="D300" s="50">
        <v>2017</v>
      </c>
      <c r="E300" s="50">
        <v>10</v>
      </c>
      <c r="F300" s="50">
        <v>21</v>
      </c>
      <c r="G300" s="50">
        <v>18</v>
      </c>
      <c r="H300" s="50">
        <v>32</v>
      </c>
      <c r="I300" s="50">
        <v>26</v>
      </c>
      <c r="J300" s="50">
        <v>50</v>
      </c>
      <c r="K300" s="50" t="s">
        <v>37</v>
      </c>
      <c r="L300" s="50">
        <v>1</v>
      </c>
      <c r="M300" s="50" t="s">
        <v>21</v>
      </c>
      <c r="N300" s="50" t="s">
        <v>27</v>
      </c>
      <c r="O300" s="56">
        <v>13</v>
      </c>
      <c r="P300" s="56" t="str">
        <f t="shared" si="115"/>
        <v/>
      </c>
      <c r="Q300" s="56" t="str">
        <f t="shared" si="108"/>
        <v/>
      </c>
      <c r="R300" s="56" t="str">
        <f t="shared" si="125"/>
        <v/>
      </c>
      <c r="S300" s="56" t="str">
        <f t="shared" si="116"/>
        <v/>
      </c>
      <c r="T300" s="50">
        <f t="shared" si="111"/>
        <v>58</v>
      </c>
      <c r="U300" s="50">
        <f t="shared" si="112"/>
        <v>45</v>
      </c>
      <c r="V300" s="50" t="str">
        <f t="shared" si="113"/>
        <v/>
      </c>
      <c r="W300" s="50" t="str">
        <f t="shared" si="117"/>
        <v/>
      </c>
      <c r="X300" s="50" t="str">
        <f t="shared" si="126"/>
        <v/>
      </c>
      <c r="Y300" s="50" t="str">
        <f t="shared" si="122"/>
        <v/>
      </c>
      <c r="Z300" s="50" t="str">
        <f t="shared" si="118"/>
        <v/>
      </c>
      <c r="AA300" s="50" t="str">
        <f t="shared" si="123"/>
        <v/>
      </c>
      <c r="AB300" s="50" t="str">
        <f t="shared" si="124"/>
        <v/>
      </c>
      <c r="AC300" s="50" t="str">
        <f t="shared" si="114"/>
        <v/>
      </c>
      <c r="AD300" s="50" t="str">
        <f t="shared" si="127"/>
        <v/>
      </c>
      <c r="AE300" s="50" t="str">
        <f t="shared" si="119"/>
        <v/>
      </c>
      <c r="AF300" s="50" t="str">
        <f t="shared" si="120"/>
        <v/>
      </c>
      <c r="AG300" s="50" t="str">
        <f t="shared" si="128"/>
        <v/>
      </c>
      <c r="AH300" s="50"/>
      <c r="AI300" s="50"/>
      <c r="AJ300" s="50"/>
      <c r="AK300" s="50"/>
      <c r="AL300" s="50"/>
    </row>
    <row r="301" spans="1:38" x14ac:dyDescent="0.25">
      <c r="A301" s="50">
        <f t="shared" si="121"/>
        <v>48</v>
      </c>
      <c r="B301" s="50">
        <f t="shared" si="109"/>
        <v>66746</v>
      </c>
      <c r="C301" s="50" t="str">
        <f t="shared" si="110"/>
        <v>20171021</v>
      </c>
      <c r="D301" s="50">
        <v>2017</v>
      </c>
      <c r="E301" s="50">
        <v>10</v>
      </c>
      <c r="F301" s="50">
        <v>21</v>
      </c>
      <c r="G301" s="50">
        <v>18</v>
      </c>
      <c r="H301" s="50">
        <v>32</v>
      </c>
      <c r="I301" s="50">
        <v>26</v>
      </c>
      <c r="J301" s="50">
        <v>108</v>
      </c>
      <c r="K301" s="50" t="s">
        <v>37</v>
      </c>
      <c r="L301" s="50">
        <v>1</v>
      </c>
      <c r="M301" s="50" t="s">
        <v>21</v>
      </c>
      <c r="N301" s="50" t="s">
        <v>27</v>
      </c>
      <c r="O301" s="50">
        <v>151</v>
      </c>
      <c r="P301" s="50" t="str">
        <f t="shared" si="115"/>
        <v/>
      </c>
      <c r="Q301" s="50" t="str">
        <f t="shared" si="108"/>
        <v/>
      </c>
      <c r="R301" s="50" t="str">
        <f t="shared" si="125"/>
        <v/>
      </c>
      <c r="S301" s="50" t="str">
        <f t="shared" si="116"/>
        <v/>
      </c>
      <c r="T301" s="50" t="str">
        <f t="shared" si="111"/>
        <v/>
      </c>
      <c r="U301" s="50" t="str">
        <f t="shared" si="112"/>
        <v/>
      </c>
      <c r="V301" s="50" t="str">
        <f t="shared" si="113"/>
        <v/>
      </c>
      <c r="W301" s="50" t="str">
        <f t="shared" si="117"/>
        <v/>
      </c>
      <c r="X301" s="50" t="str">
        <f t="shared" si="126"/>
        <v/>
      </c>
      <c r="Y301" s="50" t="str">
        <f t="shared" si="122"/>
        <v/>
      </c>
      <c r="Z301" s="50" t="str">
        <f t="shared" si="118"/>
        <v/>
      </c>
      <c r="AA301" s="50" t="str">
        <f t="shared" si="123"/>
        <v/>
      </c>
      <c r="AB301" s="50" t="str">
        <f t="shared" si="124"/>
        <v/>
      </c>
      <c r="AC301" s="50" t="str">
        <f t="shared" si="114"/>
        <v/>
      </c>
      <c r="AD301" s="50" t="str">
        <f t="shared" si="127"/>
        <v/>
      </c>
      <c r="AE301" s="50" t="str">
        <f t="shared" si="119"/>
        <v/>
      </c>
      <c r="AF301" s="50" t="str">
        <f t="shared" si="120"/>
        <v/>
      </c>
      <c r="AG301" s="50" t="str">
        <f t="shared" si="128"/>
        <v/>
      </c>
      <c r="AH301" s="50"/>
      <c r="AI301" s="50"/>
      <c r="AJ301" s="50"/>
      <c r="AK301" s="50"/>
      <c r="AL301" s="50"/>
    </row>
    <row r="302" spans="1:38" x14ac:dyDescent="0.25">
      <c r="A302" s="50">
        <f t="shared" si="121"/>
        <v>48</v>
      </c>
      <c r="B302" s="50">
        <f t="shared" si="109"/>
        <v>66746</v>
      </c>
      <c r="C302" s="50" t="str">
        <f t="shared" si="110"/>
        <v>20171021</v>
      </c>
      <c r="D302" s="50">
        <v>2017</v>
      </c>
      <c r="E302" s="50">
        <v>10</v>
      </c>
      <c r="F302" s="50">
        <v>21</v>
      </c>
      <c r="G302" s="50">
        <v>18</v>
      </c>
      <c r="H302" s="50">
        <v>32</v>
      </c>
      <c r="I302" s="50">
        <v>26</v>
      </c>
      <c r="J302" s="50">
        <v>123</v>
      </c>
      <c r="K302" s="50" t="s">
        <v>29</v>
      </c>
      <c r="L302" s="50">
        <v>1</v>
      </c>
      <c r="M302" s="50" t="s">
        <v>21</v>
      </c>
      <c r="N302" s="50" t="s">
        <v>27</v>
      </c>
      <c r="O302" s="50">
        <v>0</v>
      </c>
      <c r="P302" s="50" t="str">
        <f t="shared" si="115"/>
        <v/>
      </c>
      <c r="Q302" s="50" t="str">
        <f t="shared" si="108"/>
        <v/>
      </c>
      <c r="R302" s="50" t="str">
        <f t="shared" si="125"/>
        <v/>
      </c>
      <c r="S302" s="50" t="str">
        <f t="shared" si="116"/>
        <v/>
      </c>
      <c r="T302" s="50" t="str">
        <f t="shared" si="111"/>
        <v/>
      </c>
      <c r="U302" s="50" t="str">
        <f t="shared" si="112"/>
        <v/>
      </c>
      <c r="V302" s="50" t="str">
        <f t="shared" si="113"/>
        <v/>
      </c>
      <c r="W302" s="50" t="str">
        <f t="shared" si="117"/>
        <v/>
      </c>
      <c r="X302" s="50" t="str">
        <f t="shared" si="126"/>
        <v/>
      </c>
      <c r="Y302" s="50" t="str">
        <f t="shared" si="122"/>
        <v/>
      </c>
      <c r="Z302" s="50" t="str">
        <f t="shared" si="118"/>
        <v/>
      </c>
      <c r="AA302" s="50" t="str">
        <f t="shared" si="123"/>
        <v/>
      </c>
      <c r="AB302" s="50" t="str">
        <f t="shared" si="124"/>
        <v/>
      </c>
      <c r="AC302" s="50" t="str">
        <f t="shared" si="114"/>
        <v/>
      </c>
      <c r="AD302" s="50" t="str">
        <f t="shared" si="127"/>
        <v/>
      </c>
      <c r="AE302" s="50" t="str">
        <f t="shared" si="119"/>
        <v/>
      </c>
      <c r="AF302" s="50" t="str">
        <f t="shared" si="120"/>
        <v/>
      </c>
      <c r="AG302" s="50" t="str">
        <f t="shared" si="128"/>
        <v/>
      </c>
      <c r="AH302" s="50"/>
      <c r="AI302" s="50"/>
      <c r="AJ302" s="50"/>
      <c r="AK302" s="50"/>
      <c r="AL302" s="50"/>
    </row>
    <row r="303" spans="1:38" x14ac:dyDescent="0.25">
      <c r="A303" s="50">
        <f t="shared" si="121"/>
        <v>48</v>
      </c>
      <c r="B303" s="50">
        <f t="shared" si="109"/>
        <v>66746</v>
      </c>
      <c r="C303" s="50" t="str">
        <f t="shared" si="110"/>
        <v>20171021</v>
      </c>
      <c r="D303" s="50">
        <v>2017</v>
      </c>
      <c r="E303" s="50">
        <v>10</v>
      </c>
      <c r="F303" s="50">
        <v>21</v>
      </c>
      <c r="G303" s="50">
        <v>18</v>
      </c>
      <c r="H303" s="50">
        <v>32</v>
      </c>
      <c r="I303" s="50">
        <v>26</v>
      </c>
      <c r="J303" s="50">
        <v>154</v>
      </c>
      <c r="K303" s="50" t="s">
        <v>29</v>
      </c>
      <c r="L303" s="50">
        <v>1</v>
      </c>
      <c r="M303" s="50" t="s">
        <v>21</v>
      </c>
      <c r="N303" s="50" t="s">
        <v>27</v>
      </c>
      <c r="O303" s="50">
        <v>0</v>
      </c>
      <c r="P303" s="50" t="str">
        <f t="shared" si="115"/>
        <v/>
      </c>
      <c r="Q303" s="50">
        <f t="shared" si="108"/>
        <v>66746.153999999995</v>
      </c>
      <c r="R303" s="50" t="str">
        <f t="shared" si="125"/>
        <v/>
      </c>
      <c r="S303" s="50" t="str">
        <f t="shared" si="116"/>
        <v/>
      </c>
      <c r="T303" s="50" t="str">
        <f t="shared" si="111"/>
        <v/>
      </c>
      <c r="U303" s="50" t="str">
        <f t="shared" si="112"/>
        <v/>
      </c>
      <c r="V303" s="50" t="str">
        <f t="shared" si="113"/>
        <v/>
      </c>
      <c r="W303" s="50" t="str">
        <f t="shared" si="117"/>
        <v/>
      </c>
      <c r="X303" s="50" t="str">
        <f t="shared" si="126"/>
        <v/>
      </c>
      <c r="Y303" s="50" t="str">
        <f t="shared" si="122"/>
        <v/>
      </c>
      <c r="Z303" s="50" t="str">
        <f t="shared" si="118"/>
        <v/>
      </c>
      <c r="AA303" s="50" t="str">
        <f t="shared" si="123"/>
        <v/>
      </c>
      <c r="AB303" s="50" t="str">
        <f t="shared" si="124"/>
        <v/>
      </c>
      <c r="AC303" s="50" t="str">
        <f t="shared" si="114"/>
        <v/>
      </c>
      <c r="AD303" s="50" t="str">
        <f t="shared" si="127"/>
        <v/>
      </c>
      <c r="AE303" s="50" t="str">
        <f t="shared" si="119"/>
        <v/>
      </c>
      <c r="AF303" s="50" t="str">
        <f t="shared" si="120"/>
        <v/>
      </c>
      <c r="AG303" s="50" t="str">
        <f t="shared" si="128"/>
        <v/>
      </c>
      <c r="AH303" s="50"/>
      <c r="AI303" s="50"/>
      <c r="AJ303" s="50"/>
      <c r="AK303" s="50"/>
      <c r="AL303" s="50"/>
    </row>
    <row r="304" spans="1:38" x14ac:dyDescent="0.25">
      <c r="A304" s="51">
        <f t="shared" si="121"/>
        <v>49</v>
      </c>
      <c r="B304" s="51">
        <f t="shared" si="109"/>
        <v>66881</v>
      </c>
      <c r="C304" s="51" t="str">
        <f t="shared" si="110"/>
        <v>20171021</v>
      </c>
      <c r="D304" s="51">
        <v>2017</v>
      </c>
      <c r="E304" s="51">
        <v>10</v>
      </c>
      <c r="F304" s="51">
        <v>21</v>
      </c>
      <c r="G304" s="51">
        <v>18</v>
      </c>
      <c r="H304" s="51">
        <v>34</v>
      </c>
      <c r="I304" s="51">
        <v>41</v>
      </c>
      <c r="J304" s="51">
        <v>990</v>
      </c>
      <c r="K304" s="51" t="s">
        <v>44</v>
      </c>
      <c r="L304" s="51">
        <v>1</v>
      </c>
      <c r="M304" s="51" t="s">
        <v>21</v>
      </c>
      <c r="N304" s="51" t="s">
        <v>27</v>
      </c>
      <c r="O304" s="51">
        <v>839</v>
      </c>
      <c r="P304" s="51">
        <f t="shared" si="115"/>
        <v>66881.990000000005</v>
      </c>
      <c r="Q304" s="51" t="str">
        <f t="shared" si="108"/>
        <v/>
      </c>
      <c r="R304" s="51">
        <f t="shared" si="125"/>
        <v>66883.145999999993</v>
      </c>
      <c r="S304" s="51">
        <f t="shared" si="116"/>
        <v>1155.9999999881256</v>
      </c>
      <c r="T304" s="51" t="str">
        <f t="shared" si="111"/>
        <v/>
      </c>
      <c r="U304" s="51" t="str">
        <f t="shared" si="112"/>
        <v/>
      </c>
      <c r="V304" s="51" t="str">
        <f t="shared" si="113"/>
        <v/>
      </c>
      <c r="W304" s="51">
        <f t="shared" si="117"/>
        <v>66881</v>
      </c>
      <c r="X304" s="51">
        <f t="shared" si="126"/>
        <v>0</v>
      </c>
      <c r="Y304" s="51">
        <f t="shared" si="122"/>
        <v>2</v>
      </c>
      <c r="Z304" s="51">
        <f t="shared" si="118"/>
        <v>0</v>
      </c>
      <c r="AA304" s="51">
        <f t="shared" si="123"/>
        <v>0</v>
      </c>
      <c r="AB304" s="51">
        <f t="shared" si="124"/>
        <v>0</v>
      </c>
      <c r="AC304" s="51" t="str">
        <f t="shared" si="114"/>
        <v/>
      </c>
      <c r="AD304" s="51">
        <f t="shared" si="127"/>
        <v>1</v>
      </c>
      <c r="AE304" s="51" t="str">
        <f t="shared" si="119"/>
        <v>20171021</v>
      </c>
      <c r="AF304" s="51" t="str">
        <f t="shared" si="120"/>
        <v/>
      </c>
      <c r="AG304" s="51">
        <f t="shared" si="128"/>
        <v>1</v>
      </c>
      <c r="AH304" s="51"/>
      <c r="AI304" s="51" t="s">
        <v>59</v>
      </c>
      <c r="AJ304" s="51"/>
      <c r="AK304" s="51"/>
      <c r="AL304" s="51"/>
    </row>
    <row r="305" spans="1:38" x14ac:dyDescent="0.25">
      <c r="A305" s="66">
        <f t="shared" si="121"/>
        <v>49</v>
      </c>
      <c r="B305" s="66">
        <f t="shared" si="109"/>
        <v>66882</v>
      </c>
      <c r="C305" s="66" t="str">
        <f t="shared" si="110"/>
        <v>20171021</v>
      </c>
      <c r="D305" s="66">
        <v>2017</v>
      </c>
      <c r="E305" s="66">
        <v>10</v>
      </c>
      <c r="F305" s="66">
        <v>21</v>
      </c>
      <c r="G305" s="66">
        <v>18</v>
      </c>
      <c r="H305" s="66">
        <v>34</v>
      </c>
      <c r="I305" s="66">
        <v>42</v>
      </c>
      <c r="J305" s="66">
        <v>92</v>
      </c>
      <c r="K305" s="68" t="s">
        <v>47</v>
      </c>
      <c r="L305" s="66">
        <v>1</v>
      </c>
      <c r="M305" s="66" t="s">
        <v>21</v>
      </c>
      <c r="N305" s="66" t="s">
        <v>27</v>
      </c>
      <c r="O305" s="66">
        <v>0</v>
      </c>
      <c r="P305" s="66" t="str">
        <f t="shared" si="115"/>
        <v/>
      </c>
      <c r="Q305" s="66" t="str">
        <f t="shared" si="108"/>
        <v/>
      </c>
      <c r="R305" s="66" t="str">
        <f t="shared" si="125"/>
        <v/>
      </c>
      <c r="S305" s="66" t="str">
        <f t="shared" si="116"/>
        <v/>
      </c>
      <c r="T305" s="66" t="str">
        <f t="shared" si="111"/>
        <v/>
      </c>
      <c r="U305" s="66" t="str">
        <f t="shared" si="112"/>
        <v/>
      </c>
      <c r="V305" s="66" t="str">
        <f t="shared" si="113"/>
        <v/>
      </c>
      <c r="W305" s="66" t="str">
        <f t="shared" si="117"/>
        <v/>
      </c>
      <c r="X305" s="66" t="str">
        <f t="shared" si="126"/>
        <v/>
      </c>
      <c r="Y305" s="66" t="str">
        <f t="shared" si="122"/>
        <v/>
      </c>
      <c r="Z305" s="66" t="str">
        <f t="shared" si="118"/>
        <v/>
      </c>
      <c r="AA305" s="66" t="str">
        <f t="shared" si="123"/>
        <v/>
      </c>
      <c r="AB305" s="66" t="str">
        <f t="shared" si="124"/>
        <v/>
      </c>
      <c r="AC305" s="66" t="str">
        <f t="shared" si="114"/>
        <v/>
      </c>
      <c r="AD305" s="66" t="str">
        <f t="shared" si="127"/>
        <v/>
      </c>
      <c r="AE305" s="66" t="str">
        <f t="shared" si="119"/>
        <v/>
      </c>
      <c r="AF305" s="66" t="str">
        <f t="shared" si="120"/>
        <v/>
      </c>
      <c r="AG305" s="66" t="str">
        <f t="shared" si="128"/>
        <v/>
      </c>
      <c r="AH305" s="66"/>
      <c r="AI305" s="66"/>
      <c r="AJ305" s="66"/>
      <c r="AK305" s="66"/>
      <c r="AL305" s="66"/>
    </row>
    <row r="306" spans="1:38" x14ac:dyDescent="0.25">
      <c r="A306" s="66">
        <f t="shared" si="121"/>
        <v>49</v>
      </c>
      <c r="B306" s="66">
        <f t="shared" si="109"/>
        <v>66882</v>
      </c>
      <c r="C306" s="66" t="str">
        <f t="shared" si="110"/>
        <v>20171021</v>
      </c>
      <c r="D306" s="66">
        <v>2017</v>
      </c>
      <c r="E306" s="66">
        <v>10</v>
      </c>
      <c r="F306" s="66">
        <v>21</v>
      </c>
      <c r="G306" s="66">
        <v>18</v>
      </c>
      <c r="H306" s="66">
        <v>34</v>
      </c>
      <c r="I306" s="66">
        <v>42</v>
      </c>
      <c r="J306" s="66">
        <v>173</v>
      </c>
      <c r="K306" s="68" t="s">
        <v>47</v>
      </c>
      <c r="L306" s="66">
        <v>1</v>
      </c>
      <c r="M306" s="66" t="s">
        <v>21</v>
      </c>
      <c r="N306" s="66" t="s">
        <v>27</v>
      </c>
      <c r="O306" s="66">
        <v>0</v>
      </c>
      <c r="P306" s="66" t="str">
        <f t="shared" si="115"/>
        <v/>
      </c>
      <c r="Q306" s="66" t="str">
        <f t="shared" si="108"/>
        <v/>
      </c>
      <c r="R306" s="66" t="str">
        <f t="shared" si="125"/>
        <v/>
      </c>
      <c r="S306" s="66" t="str">
        <f t="shared" si="116"/>
        <v/>
      </c>
      <c r="T306" s="66" t="str">
        <f t="shared" si="111"/>
        <v/>
      </c>
      <c r="U306" s="66" t="str">
        <f t="shared" si="112"/>
        <v/>
      </c>
      <c r="V306" s="66" t="str">
        <f t="shared" si="113"/>
        <v/>
      </c>
      <c r="W306" s="66" t="str">
        <f t="shared" si="117"/>
        <v/>
      </c>
      <c r="X306" s="66" t="str">
        <f t="shared" si="126"/>
        <v/>
      </c>
      <c r="Y306" s="66" t="str">
        <f t="shared" si="122"/>
        <v/>
      </c>
      <c r="Z306" s="66" t="str">
        <f t="shared" si="118"/>
        <v/>
      </c>
      <c r="AA306" s="66" t="str">
        <f t="shared" si="123"/>
        <v/>
      </c>
      <c r="AB306" s="66" t="str">
        <f t="shared" si="124"/>
        <v/>
      </c>
      <c r="AC306" s="66" t="str">
        <f t="shared" si="114"/>
        <v/>
      </c>
      <c r="AD306" s="66" t="str">
        <f t="shared" si="127"/>
        <v/>
      </c>
      <c r="AE306" s="66" t="str">
        <f t="shared" si="119"/>
        <v/>
      </c>
      <c r="AF306" s="66" t="str">
        <f t="shared" si="120"/>
        <v/>
      </c>
      <c r="AG306" s="66" t="str">
        <f t="shared" si="128"/>
        <v/>
      </c>
      <c r="AH306" s="66"/>
      <c r="AI306" s="66"/>
      <c r="AJ306" s="66"/>
      <c r="AK306" s="66"/>
      <c r="AL306" s="66"/>
    </row>
    <row r="307" spans="1:38" x14ac:dyDescent="0.25">
      <c r="A307" s="66">
        <f t="shared" si="121"/>
        <v>49</v>
      </c>
      <c r="B307" s="66">
        <f t="shared" si="109"/>
        <v>66882</v>
      </c>
      <c r="C307" s="66" t="str">
        <f t="shared" si="110"/>
        <v>20171021</v>
      </c>
      <c r="D307" s="66">
        <v>2017</v>
      </c>
      <c r="E307" s="66">
        <v>10</v>
      </c>
      <c r="F307" s="66">
        <v>21</v>
      </c>
      <c r="G307" s="66">
        <v>18</v>
      </c>
      <c r="H307" s="66">
        <v>34</v>
      </c>
      <c r="I307" s="66">
        <v>42</v>
      </c>
      <c r="J307" s="66">
        <v>216</v>
      </c>
      <c r="K307" s="68" t="s">
        <v>47</v>
      </c>
      <c r="L307" s="66">
        <v>1</v>
      </c>
      <c r="M307" s="66" t="s">
        <v>21</v>
      </c>
      <c r="N307" s="66" t="s">
        <v>27</v>
      </c>
      <c r="O307" s="66">
        <v>0</v>
      </c>
      <c r="P307" s="66" t="str">
        <f t="shared" si="115"/>
        <v/>
      </c>
      <c r="Q307" s="66" t="str">
        <f t="shared" si="108"/>
        <v/>
      </c>
      <c r="R307" s="66" t="str">
        <f t="shared" si="125"/>
        <v/>
      </c>
      <c r="S307" s="66" t="str">
        <f t="shared" si="116"/>
        <v/>
      </c>
      <c r="T307" s="66" t="str">
        <f t="shared" si="111"/>
        <v/>
      </c>
      <c r="U307" s="66" t="str">
        <f t="shared" si="112"/>
        <v/>
      </c>
      <c r="V307" s="66" t="str">
        <f t="shared" si="113"/>
        <v/>
      </c>
      <c r="W307" s="66" t="str">
        <f t="shared" si="117"/>
        <v/>
      </c>
      <c r="X307" s="66" t="str">
        <f t="shared" si="126"/>
        <v/>
      </c>
      <c r="Y307" s="66" t="str">
        <f t="shared" si="122"/>
        <v/>
      </c>
      <c r="Z307" s="66" t="str">
        <f t="shared" si="118"/>
        <v/>
      </c>
      <c r="AA307" s="66" t="str">
        <f t="shared" si="123"/>
        <v/>
      </c>
      <c r="AB307" s="66" t="str">
        <f t="shared" si="124"/>
        <v/>
      </c>
      <c r="AC307" s="66" t="str">
        <f t="shared" si="114"/>
        <v/>
      </c>
      <c r="AD307" s="66" t="str">
        <f t="shared" si="127"/>
        <v/>
      </c>
      <c r="AE307" s="66" t="str">
        <f t="shared" si="119"/>
        <v/>
      </c>
      <c r="AF307" s="66" t="str">
        <f t="shared" si="120"/>
        <v/>
      </c>
      <c r="AG307" s="66" t="str">
        <f t="shared" si="128"/>
        <v/>
      </c>
      <c r="AH307" s="66"/>
      <c r="AI307" s="66"/>
      <c r="AJ307" s="66"/>
      <c r="AK307" s="66"/>
      <c r="AL307" s="66"/>
    </row>
    <row r="308" spans="1:38" x14ac:dyDescent="0.25">
      <c r="A308" s="66">
        <f t="shared" si="121"/>
        <v>49</v>
      </c>
      <c r="B308" s="66">
        <f t="shared" si="109"/>
        <v>66882</v>
      </c>
      <c r="C308" s="66" t="str">
        <f t="shared" si="110"/>
        <v>20171021</v>
      </c>
      <c r="D308" s="66">
        <v>2017</v>
      </c>
      <c r="E308" s="66">
        <v>10</v>
      </c>
      <c r="F308" s="66">
        <v>21</v>
      </c>
      <c r="G308" s="66">
        <v>18</v>
      </c>
      <c r="H308" s="66">
        <v>34</v>
      </c>
      <c r="I308" s="66">
        <v>42</v>
      </c>
      <c r="J308" s="66">
        <v>241</v>
      </c>
      <c r="K308" s="68" t="s">
        <v>47</v>
      </c>
      <c r="L308" s="66">
        <v>1</v>
      </c>
      <c r="M308" s="66" t="s">
        <v>21</v>
      </c>
      <c r="N308" s="66" t="s">
        <v>27</v>
      </c>
      <c r="O308" s="66">
        <v>0</v>
      </c>
      <c r="P308" s="66" t="str">
        <f t="shared" si="115"/>
        <v/>
      </c>
      <c r="Q308" s="66" t="str">
        <f t="shared" si="108"/>
        <v/>
      </c>
      <c r="R308" s="66" t="str">
        <f t="shared" si="125"/>
        <v/>
      </c>
      <c r="S308" s="66" t="str">
        <f t="shared" si="116"/>
        <v/>
      </c>
      <c r="T308" s="66" t="str">
        <f t="shared" si="111"/>
        <v/>
      </c>
      <c r="U308" s="66" t="str">
        <f t="shared" si="112"/>
        <v/>
      </c>
      <c r="V308" s="66" t="str">
        <f t="shared" si="113"/>
        <v/>
      </c>
      <c r="W308" s="66" t="str">
        <f t="shared" si="117"/>
        <v/>
      </c>
      <c r="X308" s="66" t="str">
        <f t="shared" si="126"/>
        <v/>
      </c>
      <c r="Y308" s="66" t="str">
        <f t="shared" si="122"/>
        <v/>
      </c>
      <c r="Z308" s="66" t="str">
        <f t="shared" si="118"/>
        <v/>
      </c>
      <c r="AA308" s="66" t="str">
        <f t="shared" si="123"/>
        <v/>
      </c>
      <c r="AB308" s="66" t="str">
        <f t="shared" si="124"/>
        <v/>
      </c>
      <c r="AC308" s="66" t="str">
        <f t="shared" si="114"/>
        <v/>
      </c>
      <c r="AD308" s="66" t="str">
        <f t="shared" si="127"/>
        <v/>
      </c>
      <c r="AE308" s="66" t="str">
        <f t="shared" si="119"/>
        <v/>
      </c>
      <c r="AF308" s="66" t="str">
        <f t="shared" si="120"/>
        <v/>
      </c>
      <c r="AG308" s="66" t="str">
        <f t="shared" si="128"/>
        <v/>
      </c>
      <c r="AH308" s="66"/>
      <c r="AI308" s="66"/>
      <c r="AJ308" s="66"/>
      <c r="AK308" s="66"/>
      <c r="AL308" s="66"/>
    </row>
    <row r="309" spans="1:38" x14ac:dyDescent="0.25">
      <c r="A309" s="66">
        <f t="shared" si="121"/>
        <v>49</v>
      </c>
      <c r="B309" s="66">
        <f t="shared" si="109"/>
        <v>66882</v>
      </c>
      <c r="C309" s="66" t="str">
        <f t="shared" si="110"/>
        <v>20171021</v>
      </c>
      <c r="D309" s="66">
        <v>2017</v>
      </c>
      <c r="E309" s="66">
        <v>10</v>
      </c>
      <c r="F309" s="66">
        <v>21</v>
      </c>
      <c r="G309" s="66">
        <v>18</v>
      </c>
      <c r="H309" s="66">
        <v>34</v>
      </c>
      <c r="I309" s="66">
        <v>42</v>
      </c>
      <c r="J309" s="66">
        <v>246</v>
      </c>
      <c r="K309" s="68" t="s">
        <v>47</v>
      </c>
      <c r="L309" s="66">
        <v>1</v>
      </c>
      <c r="M309" s="66" t="s">
        <v>21</v>
      </c>
      <c r="N309" s="66" t="s">
        <v>27</v>
      </c>
      <c r="O309" s="66">
        <v>0</v>
      </c>
      <c r="P309" s="66" t="str">
        <f t="shared" si="115"/>
        <v/>
      </c>
      <c r="Q309" s="66" t="str">
        <f t="shared" si="108"/>
        <v/>
      </c>
      <c r="R309" s="66" t="str">
        <f t="shared" si="125"/>
        <v/>
      </c>
      <c r="S309" s="66" t="str">
        <f t="shared" si="116"/>
        <v/>
      </c>
      <c r="T309" s="66" t="str">
        <f t="shared" si="111"/>
        <v/>
      </c>
      <c r="U309" s="66" t="str">
        <f t="shared" si="112"/>
        <v/>
      </c>
      <c r="V309" s="66" t="str">
        <f t="shared" si="113"/>
        <v/>
      </c>
      <c r="W309" s="66" t="str">
        <f t="shared" si="117"/>
        <v/>
      </c>
      <c r="X309" s="66" t="str">
        <f t="shared" si="126"/>
        <v/>
      </c>
      <c r="Y309" s="66" t="str">
        <f t="shared" si="122"/>
        <v/>
      </c>
      <c r="Z309" s="66" t="str">
        <f t="shared" si="118"/>
        <v/>
      </c>
      <c r="AA309" s="66" t="str">
        <f t="shared" si="123"/>
        <v/>
      </c>
      <c r="AB309" s="66" t="str">
        <f t="shared" si="124"/>
        <v/>
      </c>
      <c r="AC309" s="66" t="str">
        <f t="shared" si="114"/>
        <v/>
      </c>
      <c r="AD309" s="66" t="str">
        <f t="shared" si="127"/>
        <v/>
      </c>
      <c r="AE309" s="66" t="str">
        <f t="shared" si="119"/>
        <v/>
      </c>
      <c r="AF309" s="66" t="str">
        <f t="shared" si="120"/>
        <v/>
      </c>
      <c r="AG309" s="66" t="str">
        <f t="shared" si="128"/>
        <v/>
      </c>
      <c r="AH309" s="66"/>
      <c r="AI309" s="66"/>
      <c r="AJ309" s="66"/>
      <c r="AK309" s="66"/>
      <c r="AL309" s="66"/>
    </row>
    <row r="310" spans="1:38" s="67" customFormat="1" x14ac:dyDescent="0.25">
      <c r="A310" s="66">
        <f t="shared" si="121"/>
        <v>49</v>
      </c>
      <c r="B310" s="66">
        <f t="shared" si="109"/>
        <v>66882</v>
      </c>
      <c r="C310" s="66" t="str">
        <f t="shared" si="110"/>
        <v>20171021</v>
      </c>
      <c r="D310" s="66">
        <v>2017</v>
      </c>
      <c r="E310" s="66">
        <v>10</v>
      </c>
      <c r="F310" s="66">
        <v>21</v>
      </c>
      <c r="G310" s="66">
        <v>18</v>
      </c>
      <c r="H310" s="66">
        <v>34</v>
      </c>
      <c r="I310" s="66">
        <v>42</v>
      </c>
      <c r="J310" s="66">
        <v>257</v>
      </c>
      <c r="K310" s="68" t="s">
        <v>47</v>
      </c>
      <c r="L310" s="66">
        <v>1</v>
      </c>
      <c r="M310" s="66" t="s">
        <v>21</v>
      </c>
      <c r="N310" s="66" t="s">
        <v>27</v>
      </c>
      <c r="O310" s="66">
        <v>0</v>
      </c>
      <c r="P310" s="66" t="str">
        <f t="shared" si="115"/>
        <v/>
      </c>
      <c r="Q310" s="66" t="str">
        <f t="shared" si="108"/>
        <v/>
      </c>
      <c r="R310" s="66" t="str">
        <f t="shared" si="125"/>
        <v/>
      </c>
      <c r="S310" s="66" t="str">
        <f t="shared" si="116"/>
        <v/>
      </c>
      <c r="T310" s="66" t="str">
        <f t="shared" si="111"/>
        <v/>
      </c>
      <c r="U310" s="66" t="str">
        <f t="shared" si="112"/>
        <v/>
      </c>
      <c r="V310" s="66" t="str">
        <f t="shared" si="113"/>
        <v/>
      </c>
      <c r="W310" s="66" t="str">
        <f t="shared" si="117"/>
        <v/>
      </c>
      <c r="X310" s="66" t="str">
        <f t="shared" si="126"/>
        <v/>
      </c>
      <c r="Y310" s="66" t="str">
        <f t="shared" si="122"/>
        <v/>
      </c>
      <c r="Z310" s="66" t="str">
        <f t="shared" si="118"/>
        <v/>
      </c>
      <c r="AA310" s="66" t="str">
        <f t="shared" si="123"/>
        <v/>
      </c>
      <c r="AB310" s="66" t="str">
        <f t="shared" si="124"/>
        <v/>
      </c>
      <c r="AC310" s="66" t="str">
        <f t="shared" si="114"/>
        <v/>
      </c>
      <c r="AD310" s="66" t="str">
        <f t="shared" si="127"/>
        <v/>
      </c>
      <c r="AE310" s="66" t="str">
        <f t="shared" si="119"/>
        <v/>
      </c>
      <c r="AF310" s="66" t="str">
        <f t="shared" si="120"/>
        <v/>
      </c>
      <c r="AG310" s="66" t="str">
        <f t="shared" si="128"/>
        <v/>
      </c>
      <c r="AH310" s="66"/>
      <c r="AI310" s="66"/>
      <c r="AJ310" s="66"/>
      <c r="AK310" s="66"/>
      <c r="AL310" s="66"/>
    </row>
    <row r="311" spans="1:38" s="67" customFormat="1" x14ac:dyDescent="0.25">
      <c r="A311" s="66">
        <f t="shared" si="121"/>
        <v>49</v>
      </c>
      <c r="B311" s="66">
        <f t="shared" si="109"/>
        <v>66882</v>
      </c>
      <c r="C311" s="66" t="str">
        <f t="shared" si="110"/>
        <v>20171021</v>
      </c>
      <c r="D311" s="66">
        <v>2017</v>
      </c>
      <c r="E311" s="66">
        <v>10</v>
      </c>
      <c r="F311" s="66">
        <v>21</v>
      </c>
      <c r="G311" s="66">
        <v>18</v>
      </c>
      <c r="H311" s="66">
        <v>34</v>
      </c>
      <c r="I311" s="66">
        <v>42</v>
      </c>
      <c r="J311" s="66">
        <v>269</v>
      </c>
      <c r="K311" s="68" t="s">
        <v>47</v>
      </c>
      <c r="L311" s="66">
        <v>1</v>
      </c>
      <c r="M311" s="66" t="s">
        <v>21</v>
      </c>
      <c r="N311" s="66" t="s">
        <v>27</v>
      </c>
      <c r="O311" s="66">
        <v>0</v>
      </c>
      <c r="P311" s="66" t="str">
        <f t="shared" si="115"/>
        <v/>
      </c>
      <c r="Q311" s="66" t="str">
        <f t="shared" si="108"/>
        <v/>
      </c>
      <c r="R311" s="66" t="str">
        <f t="shared" si="125"/>
        <v/>
      </c>
      <c r="S311" s="66" t="str">
        <f t="shared" si="116"/>
        <v/>
      </c>
      <c r="T311" s="66" t="str">
        <f t="shared" si="111"/>
        <v/>
      </c>
      <c r="U311" s="66" t="str">
        <f t="shared" si="112"/>
        <v/>
      </c>
      <c r="V311" s="66" t="str">
        <f t="shared" si="113"/>
        <v/>
      </c>
      <c r="W311" s="66" t="str">
        <f t="shared" si="117"/>
        <v/>
      </c>
      <c r="X311" s="66" t="str">
        <f t="shared" si="126"/>
        <v/>
      </c>
      <c r="Y311" s="66" t="str">
        <f t="shared" si="122"/>
        <v/>
      </c>
      <c r="Z311" s="66" t="str">
        <f t="shared" si="118"/>
        <v/>
      </c>
      <c r="AA311" s="66" t="str">
        <f t="shared" si="123"/>
        <v/>
      </c>
      <c r="AB311" s="66" t="str">
        <f t="shared" si="124"/>
        <v/>
      </c>
      <c r="AC311" s="66" t="str">
        <f t="shared" si="114"/>
        <v/>
      </c>
      <c r="AD311" s="66" t="str">
        <f t="shared" si="127"/>
        <v/>
      </c>
      <c r="AE311" s="66" t="str">
        <f t="shared" si="119"/>
        <v/>
      </c>
      <c r="AF311" s="66" t="str">
        <f t="shared" si="120"/>
        <v/>
      </c>
      <c r="AG311" s="66" t="str">
        <f t="shared" si="128"/>
        <v/>
      </c>
      <c r="AH311" s="66"/>
      <c r="AI311" s="66"/>
      <c r="AJ311" s="66"/>
      <c r="AK311" s="66"/>
      <c r="AL311" s="66"/>
    </row>
    <row r="312" spans="1:38" s="67" customFormat="1" x14ac:dyDescent="0.25">
      <c r="A312" s="66">
        <f t="shared" si="121"/>
        <v>49</v>
      </c>
      <c r="B312" s="66">
        <f t="shared" si="109"/>
        <v>66882</v>
      </c>
      <c r="C312" s="66" t="str">
        <f t="shared" si="110"/>
        <v>20171021</v>
      </c>
      <c r="D312" s="66">
        <v>2017</v>
      </c>
      <c r="E312" s="66">
        <v>10</v>
      </c>
      <c r="F312" s="66">
        <v>21</v>
      </c>
      <c r="G312" s="66">
        <v>18</v>
      </c>
      <c r="H312" s="66">
        <v>34</v>
      </c>
      <c r="I312" s="66">
        <v>42</v>
      </c>
      <c r="J312" s="66">
        <v>274</v>
      </c>
      <c r="K312" s="68" t="s">
        <v>47</v>
      </c>
      <c r="L312" s="66">
        <v>1</v>
      </c>
      <c r="M312" s="66" t="s">
        <v>21</v>
      </c>
      <c r="N312" s="66" t="s">
        <v>27</v>
      </c>
      <c r="O312" s="66">
        <v>0</v>
      </c>
      <c r="P312" s="66" t="str">
        <f t="shared" si="115"/>
        <v/>
      </c>
      <c r="Q312" s="66" t="str">
        <f t="shared" si="108"/>
        <v/>
      </c>
      <c r="R312" s="66" t="str">
        <f t="shared" si="125"/>
        <v/>
      </c>
      <c r="S312" s="66" t="str">
        <f t="shared" si="116"/>
        <v/>
      </c>
      <c r="T312" s="66" t="str">
        <f t="shared" si="111"/>
        <v/>
      </c>
      <c r="U312" s="66" t="str">
        <f t="shared" si="112"/>
        <v/>
      </c>
      <c r="V312" s="66" t="str">
        <f t="shared" si="113"/>
        <v/>
      </c>
      <c r="W312" s="66" t="str">
        <f t="shared" si="117"/>
        <v/>
      </c>
      <c r="X312" s="66" t="str">
        <f t="shared" si="126"/>
        <v/>
      </c>
      <c r="Y312" s="66" t="str">
        <f t="shared" si="122"/>
        <v/>
      </c>
      <c r="Z312" s="66" t="str">
        <f t="shared" si="118"/>
        <v/>
      </c>
      <c r="AA312" s="66" t="str">
        <f t="shared" si="123"/>
        <v/>
      </c>
      <c r="AB312" s="66" t="str">
        <f t="shared" si="124"/>
        <v/>
      </c>
      <c r="AC312" s="66" t="str">
        <f t="shared" si="114"/>
        <v/>
      </c>
      <c r="AD312" s="66" t="str">
        <f t="shared" si="127"/>
        <v/>
      </c>
      <c r="AE312" s="66" t="str">
        <f t="shared" si="119"/>
        <v/>
      </c>
      <c r="AF312" s="66" t="str">
        <f t="shared" si="120"/>
        <v/>
      </c>
      <c r="AG312" s="66" t="str">
        <f t="shared" si="128"/>
        <v/>
      </c>
      <c r="AH312" s="66"/>
      <c r="AI312" s="66"/>
      <c r="AJ312" s="66"/>
      <c r="AK312" s="66"/>
      <c r="AL312" s="66"/>
    </row>
    <row r="313" spans="1:38" x14ac:dyDescent="0.25">
      <c r="A313" s="66">
        <f t="shared" si="121"/>
        <v>49</v>
      </c>
      <c r="B313" s="66">
        <f t="shared" si="109"/>
        <v>66882</v>
      </c>
      <c r="C313" s="66" t="str">
        <f t="shared" si="110"/>
        <v>20171021</v>
      </c>
      <c r="D313" s="66">
        <v>2017</v>
      </c>
      <c r="E313" s="66">
        <v>10</v>
      </c>
      <c r="F313" s="66">
        <v>21</v>
      </c>
      <c r="G313" s="66">
        <v>18</v>
      </c>
      <c r="H313" s="66">
        <v>34</v>
      </c>
      <c r="I313" s="66">
        <v>42</v>
      </c>
      <c r="J313" s="66">
        <v>279</v>
      </c>
      <c r="K313" s="68" t="s">
        <v>47</v>
      </c>
      <c r="L313" s="66">
        <v>1</v>
      </c>
      <c r="M313" s="66" t="s">
        <v>21</v>
      </c>
      <c r="N313" s="66" t="s">
        <v>27</v>
      </c>
      <c r="O313" s="66">
        <v>0</v>
      </c>
      <c r="P313" s="66" t="str">
        <f t="shared" si="115"/>
        <v/>
      </c>
      <c r="Q313" s="66" t="str">
        <f t="shared" si="108"/>
        <v/>
      </c>
      <c r="R313" s="66" t="str">
        <f t="shared" si="125"/>
        <v/>
      </c>
      <c r="S313" s="66" t="str">
        <f t="shared" si="116"/>
        <v/>
      </c>
      <c r="T313" s="66" t="str">
        <f t="shared" si="111"/>
        <v/>
      </c>
      <c r="U313" s="66" t="str">
        <f t="shared" si="112"/>
        <v/>
      </c>
      <c r="V313" s="66" t="str">
        <f t="shared" si="113"/>
        <v/>
      </c>
      <c r="W313" s="66" t="str">
        <f t="shared" si="117"/>
        <v/>
      </c>
      <c r="X313" s="66" t="str">
        <f t="shared" si="126"/>
        <v/>
      </c>
      <c r="Y313" s="66" t="str">
        <f t="shared" si="122"/>
        <v/>
      </c>
      <c r="Z313" s="66" t="str">
        <f t="shared" si="118"/>
        <v/>
      </c>
      <c r="AA313" s="66" t="str">
        <f t="shared" si="123"/>
        <v/>
      </c>
      <c r="AB313" s="66" t="str">
        <f t="shared" si="124"/>
        <v/>
      </c>
      <c r="AC313" s="66" t="str">
        <f t="shared" si="114"/>
        <v/>
      </c>
      <c r="AD313" s="66" t="str">
        <f t="shared" si="127"/>
        <v/>
      </c>
      <c r="AE313" s="66" t="str">
        <f t="shared" si="119"/>
        <v/>
      </c>
      <c r="AF313" s="66" t="str">
        <f t="shared" si="120"/>
        <v/>
      </c>
      <c r="AG313" s="66" t="str">
        <f t="shared" si="128"/>
        <v/>
      </c>
      <c r="AH313" s="66"/>
      <c r="AI313" s="66"/>
      <c r="AJ313" s="66"/>
      <c r="AK313" s="66"/>
      <c r="AL313" s="66"/>
    </row>
    <row r="314" spans="1:38" x14ac:dyDescent="0.25">
      <c r="A314" s="66">
        <f t="shared" si="121"/>
        <v>49</v>
      </c>
      <c r="B314" s="66">
        <f t="shared" si="109"/>
        <v>66882</v>
      </c>
      <c r="C314" s="69" t="str">
        <f t="shared" si="110"/>
        <v>20171021</v>
      </c>
      <c r="D314" s="69">
        <v>2017</v>
      </c>
      <c r="E314" s="69">
        <v>10</v>
      </c>
      <c r="F314" s="69">
        <v>21</v>
      </c>
      <c r="G314" s="69">
        <v>18</v>
      </c>
      <c r="H314" s="69">
        <v>34</v>
      </c>
      <c r="I314" s="69">
        <v>42</v>
      </c>
      <c r="J314" s="69">
        <v>281</v>
      </c>
      <c r="K314" s="108" t="s">
        <v>47</v>
      </c>
      <c r="L314" s="69">
        <v>1</v>
      </c>
      <c r="M314" s="69" t="s">
        <v>21</v>
      </c>
      <c r="N314" s="69" t="s">
        <v>27</v>
      </c>
      <c r="O314" s="69">
        <v>0</v>
      </c>
      <c r="P314" s="69" t="str">
        <f t="shared" si="115"/>
        <v/>
      </c>
      <c r="Q314" s="69" t="str">
        <f t="shared" si="108"/>
        <v/>
      </c>
      <c r="R314" s="69" t="str">
        <f t="shared" si="125"/>
        <v/>
      </c>
      <c r="S314" s="69" t="str">
        <f t="shared" si="116"/>
        <v/>
      </c>
      <c r="T314" s="69" t="str">
        <f t="shared" si="111"/>
        <v/>
      </c>
      <c r="U314" s="69" t="str">
        <f t="shared" si="112"/>
        <v/>
      </c>
      <c r="V314" s="69" t="str">
        <f t="shared" si="113"/>
        <v/>
      </c>
      <c r="W314" s="69" t="str">
        <f t="shared" si="117"/>
        <v/>
      </c>
      <c r="X314" s="66" t="str">
        <f t="shared" si="126"/>
        <v/>
      </c>
      <c r="Y314" s="66" t="str">
        <f t="shared" si="122"/>
        <v/>
      </c>
      <c r="Z314" s="66" t="str">
        <f t="shared" si="118"/>
        <v/>
      </c>
      <c r="AA314" s="66" t="str">
        <f t="shared" si="123"/>
        <v/>
      </c>
      <c r="AB314" s="66" t="str">
        <f t="shared" si="124"/>
        <v/>
      </c>
      <c r="AC314" s="66" t="str">
        <f t="shared" si="114"/>
        <v/>
      </c>
      <c r="AD314" s="66" t="str">
        <f t="shared" si="127"/>
        <v/>
      </c>
      <c r="AE314" s="66" t="str">
        <f t="shared" si="119"/>
        <v/>
      </c>
      <c r="AF314" s="66" t="str">
        <f t="shared" si="120"/>
        <v/>
      </c>
      <c r="AG314" s="66" t="str">
        <f t="shared" si="128"/>
        <v/>
      </c>
      <c r="AH314" s="66"/>
      <c r="AI314" s="66"/>
      <c r="AJ314" s="66"/>
      <c r="AK314" s="66"/>
      <c r="AL314" s="66"/>
    </row>
    <row r="315" spans="1:38" x14ac:dyDescent="0.25">
      <c r="A315" s="66">
        <f t="shared" si="121"/>
        <v>49</v>
      </c>
      <c r="B315" s="66">
        <f t="shared" si="109"/>
        <v>66882</v>
      </c>
      <c r="C315" s="66" t="str">
        <f t="shared" si="110"/>
        <v>20171021</v>
      </c>
      <c r="D315" s="66">
        <v>2017</v>
      </c>
      <c r="E315" s="66">
        <v>10</v>
      </c>
      <c r="F315" s="66">
        <v>21</v>
      </c>
      <c r="G315" s="66">
        <v>18</v>
      </c>
      <c r="H315" s="66">
        <v>34</v>
      </c>
      <c r="I315" s="66">
        <v>42</v>
      </c>
      <c r="J315" s="66">
        <v>289</v>
      </c>
      <c r="K315" s="68" t="s">
        <v>47</v>
      </c>
      <c r="L315" s="66">
        <v>1</v>
      </c>
      <c r="M315" s="66" t="s">
        <v>21</v>
      </c>
      <c r="N315" s="66" t="s">
        <v>27</v>
      </c>
      <c r="O315" s="66">
        <v>0</v>
      </c>
      <c r="P315" s="66" t="str">
        <f t="shared" si="115"/>
        <v/>
      </c>
      <c r="Q315" s="66" t="str">
        <f t="shared" si="108"/>
        <v/>
      </c>
      <c r="R315" s="66" t="str">
        <f t="shared" si="125"/>
        <v/>
      </c>
      <c r="S315" s="66" t="str">
        <f t="shared" si="116"/>
        <v/>
      </c>
      <c r="T315" s="66" t="str">
        <f t="shared" si="111"/>
        <v/>
      </c>
      <c r="U315" s="66" t="str">
        <f t="shared" si="112"/>
        <v/>
      </c>
      <c r="V315" s="66" t="str">
        <f t="shared" si="113"/>
        <v/>
      </c>
      <c r="W315" s="66" t="str">
        <f t="shared" si="117"/>
        <v/>
      </c>
      <c r="X315" s="66" t="str">
        <f t="shared" si="126"/>
        <v/>
      </c>
      <c r="Y315" s="66" t="str">
        <f t="shared" si="122"/>
        <v/>
      </c>
      <c r="Z315" s="66" t="str">
        <f t="shared" si="118"/>
        <v/>
      </c>
      <c r="AA315" s="66" t="str">
        <f t="shared" si="123"/>
        <v/>
      </c>
      <c r="AB315" s="66" t="str">
        <f t="shared" si="124"/>
        <v/>
      </c>
      <c r="AC315" s="66" t="str">
        <f t="shared" si="114"/>
        <v/>
      </c>
      <c r="AD315" s="66" t="str">
        <f t="shared" si="127"/>
        <v/>
      </c>
      <c r="AE315" s="66" t="str">
        <f t="shared" si="119"/>
        <v/>
      </c>
      <c r="AF315" s="66" t="str">
        <f t="shared" si="120"/>
        <v/>
      </c>
      <c r="AG315" s="66" t="str">
        <f t="shared" si="128"/>
        <v/>
      </c>
      <c r="AH315" s="66"/>
      <c r="AI315" s="66"/>
      <c r="AJ315" s="66"/>
      <c r="AK315" s="66"/>
      <c r="AL315" s="66"/>
    </row>
    <row r="316" spans="1:38" x14ac:dyDescent="0.25">
      <c r="A316" s="66">
        <f t="shared" si="121"/>
        <v>49</v>
      </c>
      <c r="B316" s="66">
        <f t="shared" si="109"/>
        <v>66882</v>
      </c>
      <c r="C316" s="66" t="str">
        <f t="shared" si="110"/>
        <v>20171021</v>
      </c>
      <c r="D316" s="66">
        <v>2017</v>
      </c>
      <c r="E316" s="66">
        <v>10</v>
      </c>
      <c r="F316" s="66">
        <v>21</v>
      </c>
      <c r="G316" s="66">
        <v>18</v>
      </c>
      <c r="H316" s="66">
        <v>34</v>
      </c>
      <c r="I316" s="66">
        <v>42</v>
      </c>
      <c r="J316" s="66">
        <v>305</v>
      </c>
      <c r="K316" s="68" t="s">
        <v>47</v>
      </c>
      <c r="L316" s="66">
        <v>1</v>
      </c>
      <c r="M316" s="66" t="s">
        <v>21</v>
      </c>
      <c r="N316" s="66" t="s">
        <v>27</v>
      </c>
      <c r="O316" s="66">
        <v>0</v>
      </c>
      <c r="P316" s="66" t="str">
        <f t="shared" si="115"/>
        <v/>
      </c>
      <c r="Q316" s="66" t="str">
        <f t="shared" si="108"/>
        <v/>
      </c>
      <c r="R316" s="66" t="str">
        <f t="shared" si="125"/>
        <v/>
      </c>
      <c r="S316" s="66" t="str">
        <f t="shared" si="116"/>
        <v/>
      </c>
      <c r="T316" s="66" t="str">
        <f t="shared" si="111"/>
        <v/>
      </c>
      <c r="U316" s="66" t="str">
        <f t="shared" si="112"/>
        <v/>
      </c>
      <c r="V316" s="66" t="str">
        <f t="shared" si="113"/>
        <v/>
      </c>
      <c r="W316" s="66" t="str">
        <f t="shared" si="117"/>
        <v/>
      </c>
      <c r="X316" s="66" t="str">
        <f t="shared" si="126"/>
        <v/>
      </c>
      <c r="Y316" s="66" t="str">
        <f t="shared" si="122"/>
        <v/>
      </c>
      <c r="Z316" s="66" t="str">
        <f t="shared" si="118"/>
        <v/>
      </c>
      <c r="AA316" s="66" t="str">
        <f t="shared" si="123"/>
        <v/>
      </c>
      <c r="AB316" s="66" t="str">
        <f t="shared" si="124"/>
        <v/>
      </c>
      <c r="AC316" s="66" t="str">
        <f t="shared" si="114"/>
        <v/>
      </c>
      <c r="AD316" s="66" t="str">
        <f t="shared" si="127"/>
        <v/>
      </c>
      <c r="AE316" s="66" t="str">
        <f t="shared" si="119"/>
        <v/>
      </c>
      <c r="AF316" s="66" t="str">
        <f t="shared" si="120"/>
        <v/>
      </c>
      <c r="AG316" s="66" t="str">
        <f t="shared" si="128"/>
        <v/>
      </c>
      <c r="AH316" s="66"/>
      <c r="AI316" s="66"/>
      <c r="AJ316" s="66"/>
      <c r="AK316" s="66"/>
      <c r="AL316" s="66"/>
    </row>
    <row r="317" spans="1:38" x14ac:dyDescent="0.25">
      <c r="A317" s="66">
        <f t="shared" si="121"/>
        <v>49</v>
      </c>
      <c r="B317" s="66">
        <f t="shared" si="109"/>
        <v>66882</v>
      </c>
      <c r="C317" s="66" t="str">
        <f t="shared" si="110"/>
        <v>20171021</v>
      </c>
      <c r="D317" s="66">
        <v>2017</v>
      </c>
      <c r="E317" s="66">
        <v>10</v>
      </c>
      <c r="F317" s="66">
        <v>21</v>
      </c>
      <c r="G317" s="66">
        <v>18</v>
      </c>
      <c r="H317" s="66">
        <v>34</v>
      </c>
      <c r="I317" s="66">
        <v>42</v>
      </c>
      <c r="J317" s="66">
        <v>337</v>
      </c>
      <c r="K317" s="68" t="s">
        <v>47</v>
      </c>
      <c r="L317" s="66">
        <v>1</v>
      </c>
      <c r="M317" s="66" t="s">
        <v>21</v>
      </c>
      <c r="N317" s="66" t="s">
        <v>27</v>
      </c>
      <c r="O317" s="66">
        <v>0</v>
      </c>
      <c r="P317" s="66" t="str">
        <f t="shared" si="115"/>
        <v/>
      </c>
      <c r="Q317" s="66" t="str">
        <f t="shared" si="108"/>
        <v/>
      </c>
      <c r="R317" s="66" t="str">
        <f t="shared" si="125"/>
        <v/>
      </c>
      <c r="S317" s="66" t="str">
        <f t="shared" si="116"/>
        <v/>
      </c>
      <c r="T317" s="66" t="str">
        <f t="shared" si="111"/>
        <v/>
      </c>
      <c r="U317" s="66" t="str">
        <f t="shared" si="112"/>
        <v/>
      </c>
      <c r="V317" s="66" t="str">
        <f t="shared" si="113"/>
        <v/>
      </c>
      <c r="W317" s="66" t="str">
        <f t="shared" si="117"/>
        <v/>
      </c>
      <c r="X317" s="66" t="str">
        <f t="shared" si="126"/>
        <v/>
      </c>
      <c r="Y317" s="66" t="str">
        <f t="shared" si="122"/>
        <v/>
      </c>
      <c r="Z317" s="66" t="str">
        <f t="shared" si="118"/>
        <v/>
      </c>
      <c r="AA317" s="66" t="str">
        <f t="shared" si="123"/>
        <v/>
      </c>
      <c r="AB317" s="66" t="str">
        <f t="shared" si="124"/>
        <v/>
      </c>
      <c r="AC317" s="66" t="str">
        <f t="shared" si="114"/>
        <v/>
      </c>
      <c r="AD317" s="66" t="str">
        <f t="shared" si="127"/>
        <v/>
      </c>
      <c r="AE317" s="66" t="str">
        <f t="shared" si="119"/>
        <v/>
      </c>
      <c r="AF317" s="66" t="str">
        <f t="shared" si="120"/>
        <v/>
      </c>
      <c r="AG317" s="66" t="str">
        <f t="shared" si="128"/>
        <v/>
      </c>
      <c r="AH317" s="66"/>
      <c r="AI317" s="66"/>
      <c r="AJ317" s="66"/>
      <c r="AK317" s="66"/>
      <c r="AL317" s="66"/>
    </row>
    <row r="318" spans="1:38" x14ac:dyDescent="0.25">
      <c r="A318" s="66">
        <f t="shared" si="121"/>
        <v>49</v>
      </c>
      <c r="B318" s="66">
        <f t="shared" si="109"/>
        <v>66882</v>
      </c>
      <c r="C318" s="66" t="str">
        <f t="shared" si="110"/>
        <v>20171021</v>
      </c>
      <c r="D318" s="66">
        <v>2017</v>
      </c>
      <c r="E318" s="66">
        <v>10</v>
      </c>
      <c r="F318" s="66">
        <v>21</v>
      </c>
      <c r="G318" s="66">
        <v>18</v>
      </c>
      <c r="H318" s="66">
        <v>34</v>
      </c>
      <c r="I318" s="66">
        <v>42</v>
      </c>
      <c r="J318" s="66">
        <v>353</v>
      </c>
      <c r="K318" s="68" t="s">
        <v>47</v>
      </c>
      <c r="L318" s="66">
        <v>1</v>
      </c>
      <c r="M318" s="66" t="s">
        <v>21</v>
      </c>
      <c r="N318" s="66" t="s">
        <v>27</v>
      </c>
      <c r="O318" s="66">
        <v>0</v>
      </c>
      <c r="P318" s="66" t="str">
        <f t="shared" si="115"/>
        <v/>
      </c>
      <c r="Q318" s="66" t="str">
        <f t="shared" si="108"/>
        <v/>
      </c>
      <c r="R318" s="66" t="str">
        <f t="shared" si="125"/>
        <v/>
      </c>
      <c r="S318" s="66" t="str">
        <f t="shared" si="116"/>
        <v/>
      </c>
      <c r="T318" s="66" t="str">
        <f t="shared" si="111"/>
        <v/>
      </c>
      <c r="U318" s="66" t="str">
        <f t="shared" si="112"/>
        <v/>
      </c>
      <c r="V318" s="66" t="str">
        <f t="shared" si="113"/>
        <v/>
      </c>
      <c r="W318" s="66" t="str">
        <f t="shared" si="117"/>
        <v/>
      </c>
      <c r="X318" s="66" t="str">
        <f t="shared" si="126"/>
        <v/>
      </c>
      <c r="Y318" s="66" t="str">
        <f t="shared" si="122"/>
        <v/>
      </c>
      <c r="Z318" s="66" t="str">
        <f t="shared" si="118"/>
        <v/>
      </c>
      <c r="AA318" s="66" t="str">
        <f t="shared" si="123"/>
        <v/>
      </c>
      <c r="AB318" s="66" t="str">
        <f t="shared" si="124"/>
        <v/>
      </c>
      <c r="AC318" s="66" t="str">
        <f t="shared" si="114"/>
        <v/>
      </c>
      <c r="AD318" s="66" t="str">
        <f t="shared" si="127"/>
        <v/>
      </c>
      <c r="AE318" s="66" t="str">
        <f t="shared" si="119"/>
        <v/>
      </c>
      <c r="AF318" s="66" t="str">
        <f t="shared" si="120"/>
        <v/>
      </c>
      <c r="AG318" s="66" t="str">
        <f t="shared" si="128"/>
        <v/>
      </c>
      <c r="AH318" s="66"/>
      <c r="AI318" s="66"/>
      <c r="AJ318" s="66"/>
      <c r="AK318" s="66"/>
      <c r="AL318" s="66"/>
    </row>
    <row r="319" spans="1:38" x14ac:dyDescent="0.25">
      <c r="A319" s="66">
        <f t="shared" si="121"/>
        <v>49</v>
      </c>
      <c r="B319" s="66">
        <f t="shared" si="109"/>
        <v>66882</v>
      </c>
      <c r="C319" s="66" t="str">
        <f t="shared" si="110"/>
        <v>20171021</v>
      </c>
      <c r="D319" s="66">
        <v>2017</v>
      </c>
      <c r="E319" s="66">
        <v>10</v>
      </c>
      <c r="F319" s="66">
        <v>21</v>
      </c>
      <c r="G319" s="66">
        <v>18</v>
      </c>
      <c r="H319" s="66">
        <v>34</v>
      </c>
      <c r="I319" s="66">
        <v>42</v>
      </c>
      <c r="J319" s="66">
        <v>373</v>
      </c>
      <c r="K319" s="68" t="s">
        <v>47</v>
      </c>
      <c r="L319" s="66">
        <v>1</v>
      </c>
      <c r="M319" s="66" t="s">
        <v>21</v>
      </c>
      <c r="N319" s="66" t="s">
        <v>27</v>
      </c>
      <c r="O319" s="66">
        <v>0</v>
      </c>
      <c r="P319" s="66" t="str">
        <f t="shared" si="115"/>
        <v/>
      </c>
      <c r="Q319" s="66" t="str">
        <f t="shared" si="108"/>
        <v/>
      </c>
      <c r="R319" s="66" t="str">
        <f t="shared" si="125"/>
        <v/>
      </c>
      <c r="S319" s="66" t="str">
        <f t="shared" si="116"/>
        <v/>
      </c>
      <c r="T319" s="66" t="str">
        <f t="shared" si="111"/>
        <v/>
      </c>
      <c r="U319" s="66" t="str">
        <f t="shared" si="112"/>
        <v/>
      </c>
      <c r="V319" s="66" t="str">
        <f t="shared" si="113"/>
        <v/>
      </c>
      <c r="W319" s="66" t="str">
        <f t="shared" si="117"/>
        <v/>
      </c>
      <c r="X319" s="66" t="str">
        <f t="shared" si="126"/>
        <v/>
      </c>
      <c r="Y319" s="66" t="str">
        <f t="shared" si="122"/>
        <v/>
      </c>
      <c r="Z319" s="66" t="str">
        <f t="shared" si="118"/>
        <v/>
      </c>
      <c r="AA319" s="66" t="str">
        <f t="shared" si="123"/>
        <v/>
      </c>
      <c r="AB319" s="66" t="str">
        <f t="shared" si="124"/>
        <v/>
      </c>
      <c r="AC319" s="66" t="str">
        <f t="shared" si="114"/>
        <v/>
      </c>
      <c r="AD319" s="66" t="str">
        <f t="shared" si="127"/>
        <v/>
      </c>
      <c r="AE319" s="66" t="str">
        <f t="shared" si="119"/>
        <v/>
      </c>
      <c r="AF319" s="66" t="str">
        <f t="shared" si="120"/>
        <v/>
      </c>
      <c r="AG319" s="66" t="str">
        <f t="shared" si="128"/>
        <v/>
      </c>
      <c r="AH319" s="66"/>
      <c r="AI319" s="66"/>
      <c r="AJ319" s="66"/>
      <c r="AK319" s="66"/>
      <c r="AL319" s="66"/>
    </row>
    <row r="320" spans="1:38" x14ac:dyDescent="0.25">
      <c r="A320" s="66">
        <f t="shared" si="121"/>
        <v>49</v>
      </c>
      <c r="B320" s="66">
        <f t="shared" si="109"/>
        <v>66882</v>
      </c>
      <c r="C320" s="66" t="str">
        <f t="shared" si="110"/>
        <v>20171021</v>
      </c>
      <c r="D320" s="66">
        <v>2017</v>
      </c>
      <c r="E320" s="66">
        <v>10</v>
      </c>
      <c r="F320" s="66">
        <v>21</v>
      </c>
      <c r="G320" s="66">
        <v>18</v>
      </c>
      <c r="H320" s="66">
        <v>34</v>
      </c>
      <c r="I320" s="66">
        <v>42</v>
      </c>
      <c r="J320" s="66">
        <v>389</v>
      </c>
      <c r="K320" s="68" t="s">
        <v>47</v>
      </c>
      <c r="L320" s="66">
        <v>1</v>
      </c>
      <c r="M320" s="66" t="s">
        <v>21</v>
      </c>
      <c r="N320" s="66" t="s">
        <v>27</v>
      </c>
      <c r="O320" s="66">
        <v>0</v>
      </c>
      <c r="P320" s="66" t="str">
        <f t="shared" si="115"/>
        <v/>
      </c>
      <c r="Q320" s="66" t="str">
        <f t="shared" si="108"/>
        <v/>
      </c>
      <c r="R320" s="66" t="str">
        <f t="shared" si="125"/>
        <v/>
      </c>
      <c r="S320" s="66" t="str">
        <f t="shared" si="116"/>
        <v/>
      </c>
      <c r="T320" s="66" t="str">
        <f t="shared" si="111"/>
        <v/>
      </c>
      <c r="U320" s="66" t="str">
        <f t="shared" si="112"/>
        <v/>
      </c>
      <c r="V320" s="66" t="str">
        <f t="shared" si="113"/>
        <v/>
      </c>
      <c r="W320" s="66" t="str">
        <f t="shared" si="117"/>
        <v/>
      </c>
      <c r="X320" s="66" t="str">
        <f t="shared" si="126"/>
        <v/>
      </c>
      <c r="Y320" s="66" t="str">
        <f t="shared" si="122"/>
        <v/>
      </c>
      <c r="Z320" s="66" t="str">
        <f t="shared" si="118"/>
        <v/>
      </c>
      <c r="AA320" s="66" t="str">
        <f t="shared" si="123"/>
        <v/>
      </c>
      <c r="AB320" s="66" t="str">
        <f t="shared" si="124"/>
        <v/>
      </c>
      <c r="AC320" s="66" t="str">
        <f t="shared" si="114"/>
        <v/>
      </c>
      <c r="AD320" s="66" t="str">
        <f t="shared" si="127"/>
        <v/>
      </c>
      <c r="AE320" s="66" t="str">
        <f t="shared" si="119"/>
        <v/>
      </c>
      <c r="AF320" s="66" t="str">
        <f t="shared" si="120"/>
        <v/>
      </c>
      <c r="AG320" s="66" t="str">
        <f t="shared" si="128"/>
        <v/>
      </c>
      <c r="AH320" s="66"/>
      <c r="AI320" s="66"/>
      <c r="AJ320" s="66"/>
      <c r="AK320" s="66"/>
      <c r="AL320" s="66"/>
    </row>
    <row r="321" spans="1:38" x14ac:dyDescent="0.25">
      <c r="A321" s="66">
        <f t="shared" si="121"/>
        <v>49</v>
      </c>
      <c r="B321" s="66">
        <f t="shared" si="109"/>
        <v>66882</v>
      </c>
      <c r="C321" s="66" t="str">
        <f t="shared" si="110"/>
        <v>20171021</v>
      </c>
      <c r="D321" s="66">
        <v>2017</v>
      </c>
      <c r="E321" s="66">
        <v>10</v>
      </c>
      <c r="F321" s="66">
        <v>21</v>
      </c>
      <c r="G321" s="66">
        <v>18</v>
      </c>
      <c r="H321" s="66">
        <v>34</v>
      </c>
      <c r="I321" s="66">
        <v>42</v>
      </c>
      <c r="J321" s="66">
        <v>412</v>
      </c>
      <c r="K321" s="68" t="s">
        <v>47</v>
      </c>
      <c r="L321" s="66">
        <v>1</v>
      </c>
      <c r="M321" s="66" t="s">
        <v>21</v>
      </c>
      <c r="N321" s="66" t="s">
        <v>27</v>
      </c>
      <c r="O321" s="66">
        <v>0</v>
      </c>
      <c r="P321" s="66" t="str">
        <f t="shared" si="115"/>
        <v/>
      </c>
      <c r="Q321" s="66" t="str">
        <f t="shared" si="108"/>
        <v/>
      </c>
      <c r="R321" s="66" t="str">
        <f t="shared" si="125"/>
        <v/>
      </c>
      <c r="S321" s="66" t="str">
        <f t="shared" si="116"/>
        <v/>
      </c>
      <c r="T321" s="66" t="str">
        <f t="shared" si="111"/>
        <v/>
      </c>
      <c r="U321" s="66" t="str">
        <f t="shared" si="112"/>
        <v/>
      </c>
      <c r="V321" s="66" t="str">
        <f t="shared" si="113"/>
        <v/>
      </c>
      <c r="W321" s="66" t="str">
        <f t="shared" si="117"/>
        <v/>
      </c>
      <c r="X321" s="66" t="str">
        <f t="shared" si="126"/>
        <v/>
      </c>
      <c r="Y321" s="66" t="str">
        <f t="shared" si="122"/>
        <v/>
      </c>
      <c r="Z321" s="66" t="str">
        <f t="shared" si="118"/>
        <v/>
      </c>
      <c r="AA321" s="66" t="str">
        <f t="shared" si="123"/>
        <v/>
      </c>
      <c r="AB321" s="66" t="str">
        <f t="shared" si="124"/>
        <v/>
      </c>
      <c r="AC321" s="66" t="str">
        <f t="shared" si="114"/>
        <v/>
      </c>
      <c r="AD321" s="66" t="str">
        <f t="shared" si="127"/>
        <v/>
      </c>
      <c r="AE321" s="66" t="str">
        <f t="shared" si="119"/>
        <v/>
      </c>
      <c r="AF321" s="66" t="str">
        <f t="shared" si="120"/>
        <v/>
      </c>
      <c r="AG321" s="66" t="str">
        <f t="shared" si="128"/>
        <v/>
      </c>
      <c r="AH321" s="66"/>
      <c r="AI321" s="66"/>
      <c r="AJ321" s="66"/>
      <c r="AK321" s="66"/>
      <c r="AL321" s="66"/>
    </row>
    <row r="322" spans="1:38" x14ac:dyDescent="0.25">
      <c r="A322" s="66">
        <f t="shared" si="121"/>
        <v>49</v>
      </c>
      <c r="B322" s="66">
        <f t="shared" si="109"/>
        <v>66882</v>
      </c>
      <c r="C322" s="66" t="str">
        <f t="shared" si="110"/>
        <v>20171021</v>
      </c>
      <c r="D322" s="66">
        <v>2017</v>
      </c>
      <c r="E322" s="66">
        <v>10</v>
      </c>
      <c r="F322" s="66">
        <v>21</v>
      </c>
      <c r="G322" s="66">
        <v>18</v>
      </c>
      <c r="H322" s="66">
        <v>34</v>
      </c>
      <c r="I322" s="66">
        <v>42</v>
      </c>
      <c r="J322" s="66">
        <v>415</v>
      </c>
      <c r="K322" s="68" t="s">
        <v>47</v>
      </c>
      <c r="L322" s="66">
        <v>1</v>
      </c>
      <c r="M322" s="66" t="s">
        <v>21</v>
      </c>
      <c r="N322" s="66" t="s">
        <v>27</v>
      </c>
      <c r="O322" s="66">
        <v>0</v>
      </c>
      <c r="P322" s="66" t="str">
        <f t="shared" si="115"/>
        <v/>
      </c>
      <c r="Q322" s="66" t="str">
        <f t="shared" si="108"/>
        <v/>
      </c>
      <c r="R322" s="66" t="str">
        <f t="shared" si="125"/>
        <v/>
      </c>
      <c r="S322" s="66" t="str">
        <f t="shared" si="116"/>
        <v/>
      </c>
      <c r="T322" s="66" t="str">
        <f t="shared" si="111"/>
        <v/>
      </c>
      <c r="U322" s="66" t="str">
        <f t="shared" si="112"/>
        <v/>
      </c>
      <c r="V322" s="66" t="str">
        <f t="shared" si="113"/>
        <v/>
      </c>
      <c r="W322" s="66" t="str">
        <f t="shared" si="117"/>
        <v/>
      </c>
      <c r="X322" s="66" t="str">
        <f t="shared" si="126"/>
        <v/>
      </c>
      <c r="Y322" s="66" t="str">
        <f t="shared" si="122"/>
        <v/>
      </c>
      <c r="Z322" s="66" t="str">
        <f t="shared" si="118"/>
        <v/>
      </c>
      <c r="AA322" s="66" t="str">
        <f t="shared" si="123"/>
        <v/>
      </c>
      <c r="AB322" s="66" t="str">
        <f t="shared" si="124"/>
        <v/>
      </c>
      <c r="AC322" s="66" t="str">
        <f t="shared" si="114"/>
        <v/>
      </c>
      <c r="AD322" s="66" t="str">
        <f t="shared" si="127"/>
        <v/>
      </c>
      <c r="AE322" s="66" t="str">
        <f t="shared" si="119"/>
        <v/>
      </c>
      <c r="AF322" s="66" t="str">
        <f t="shared" si="120"/>
        <v/>
      </c>
      <c r="AG322" s="66" t="str">
        <f t="shared" si="128"/>
        <v/>
      </c>
      <c r="AH322" s="66"/>
      <c r="AI322" s="66"/>
      <c r="AJ322" s="66"/>
      <c r="AK322" s="66"/>
      <c r="AL322" s="66"/>
    </row>
    <row r="323" spans="1:38" x14ac:dyDescent="0.25">
      <c r="A323" s="66">
        <f t="shared" si="121"/>
        <v>49</v>
      </c>
      <c r="B323" s="66">
        <f t="shared" si="109"/>
        <v>66882</v>
      </c>
      <c r="C323" s="66" t="str">
        <f t="shared" si="110"/>
        <v>20171021</v>
      </c>
      <c r="D323" s="66">
        <v>2017</v>
      </c>
      <c r="E323" s="66">
        <v>10</v>
      </c>
      <c r="F323" s="66">
        <v>21</v>
      </c>
      <c r="G323" s="66">
        <v>18</v>
      </c>
      <c r="H323" s="66">
        <v>34</v>
      </c>
      <c r="I323" s="66">
        <v>42</v>
      </c>
      <c r="J323" s="66">
        <v>428</v>
      </c>
      <c r="K323" s="68" t="s">
        <v>47</v>
      </c>
      <c r="L323" s="66">
        <v>1</v>
      </c>
      <c r="M323" s="66" t="s">
        <v>21</v>
      </c>
      <c r="N323" s="66" t="s">
        <v>27</v>
      </c>
      <c r="O323" s="66">
        <v>0</v>
      </c>
      <c r="P323" s="66" t="str">
        <f t="shared" si="115"/>
        <v/>
      </c>
      <c r="Q323" s="66" t="str">
        <f t="shared" si="108"/>
        <v/>
      </c>
      <c r="R323" s="66" t="str">
        <f t="shared" si="125"/>
        <v/>
      </c>
      <c r="S323" s="66" t="str">
        <f t="shared" si="116"/>
        <v/>
      </c>
      <c r="T323" s="66" t="str">
        <f t="shared" si="111"/>
        <v/>
      </c>
      <c r="U323" s="66" t="str">
        <f t="shared" si="112"/>
        <v/>
      </c>
      <c r="V323" s="66" t="str">
        <f t="shared" si="113"/>
        <v/>
      </c>
      <c r="W323" s="66" t="str">
        <f t="shared" si="117"/>
        <v/>
      </c>
      <c r="X323" s="66" t="str">
        <f t="shared" si="126"/>
        <v/>
      </c>
      <c r="Y323" s="66" t="str">
        <f t="shared" si="122"/>
        <v/>
      </c>
      <c r="Z323" s="66" t="str">
        <f t="shared" si="118"/>
        <v/>
      </c>
      <c r="AA323" s="66" t="str">
        <f t="shared" si="123"/>
        <v/>
      </c>
      <c r="AB323" s="66" t="str">
        <f t="shared" si="124"/>
        <v/>
      </c>
      <c r="AC323" s="66" t="str">
        <f t="shared" si="114"/>
        <v/>
      </c>
      <c r="AD323" s="66" t="str">
        <f t="shared" si="127"/>
        <v/>
      </c>
      <c r="AE323" s="66" t="str">
        <f t="shared" si="119"/>
        <v/>
      </c>
      <c r="AF323" s="66" t="str">
        <f t="shared" si="120"/>
        <v/>
      </c>
      <c r="AG323" s="66" t="str">
        <f t="shared" si="128"/>
        <v/>
      </c>
      <c r="AH323" s="66"/>
      <c r="AI323" s="66"/>
      <c r="AJ323" s="66"/>
      <c r="AK323" s="66"/>
      <c r="AL323" s="66"/>
    </row>
    <row r="324" spans="1:38" x14ac:dyDescent="0.25">
      <c r="A324" s="66">
        <f t="shared" si="121"/>
        <v>49</v>
      </c>
      <c r="B324" s="66">
        <f t="shared" si="109"/>
        <v>66882</v>
      </c>
      <c r="C324" s="66" t="str">
        <f t="shared" si="110"/>
        <v>20171021</v>
      </c>
      <c r="D324" s="66">
        <v>2017</v>
      </c>
      <c r="E324" s="66">
        <v>10</v>
      </c>
      <c r="F324" s="66">
        <v>21</v>
      </c>
      <c r="G324" s="66">
        <v>18</v>
      </c>
      <c r="H324" s="66">
        <v>34</v>
      </c>
      <c r="I324" s="66">
        <v>42</v>
      </c>
      <c r="J324" s="66">
        <v>431</v>
      </c>
      <c r="K324" s="68" t="s">
        <v>47</v>
      </c>
      <c r="L324" s="66">
        <v>1</v>
      </c>
      <c r="M324" s="66" t="s">
        <v>21</v>
      </c>
      <c r="N324" s="66" t="s">
        <v>27</v>
      </c>
      <c r="O324" s="66">
        <v>0</v>
      </c>
      <c r="P324" s="66" t="str">
        <f t="shared" si="115"/>
        <v/>
      </c>
      <c r="Q324" s="66" t="str">
        <f t="shared" ref="Q324:Q387" si="129">IF(A325&lt;&gt;A324,(B324+(J324*0.001)+(O324*0.001)),"")</f>
        <v/>
      </c>
      <c r="R324" s="66" t="str">
        <f t="shared" si="125"/>
        <v/>
      </c>
      <c r="S324" s="66" t="str">
        <f t="shared" si="116"/>
        <v/>
      </c>
      <c r="T324" s="66" t="str">
        <f t="shared" si="111"/>
        <v/>
      </c>
      <c r="U324" s="66" t="str">
        <f t="shared" si="112"/>
        <v/>
      </c>
      <c r="V324" s="66" t="str">
        <f t="shared" si="113"/>
        <v/>
      </c>
      <c r="W324" s="66" t="str">
        <f t="shared" si="117"/>
        <v/>
      </c>
      <c r="X324" s="66" t="str">
        <f t="shared" si="126"/>
        <v/>
      </c>
      <c r="Y324" s="66" t="str">
        <f t="shared" si="122"/>
        <v/>
      </c>
      <c r="Z324" s="66" t="str">
        <f t="shared" si="118"/>
        <v/>
      </c>
      <c r="AA324" s="66" t="str">
        <f t="shared" si="123"/>
        <v/>
      </c>
      <c r="AB324" s="66" t="str">
        <f t="shared" si="124"/>
        <v/>
      </c>
      <c r="AC324" s="66" t="str">
        <f t="shared" si="114"/>
        <v/>
      </c>
      <c r="AD324" s="66" t="str">
        <f t="shared" si="127"/>
        <v/>
      </c>
      <c r="AE324" s="66" t="str">
        <f t="shared" si="119"/>
        <v/>
      </c>
      <c r="AF324" s="66" t="str">
        <f t="shared" si="120"/>
        <v/>
      </c>
      <c r="AG324" s="66" t="str">
        <f t="shared" si="128"/>
        <v/>
      </c>
      <c r="AH324" s="66"/>
      <c r="AI324" s="66"/>
      <c r="AJ324" s="66"/>
      <c r="AK324" s="66"/>
      <c r="AL324" s="66"/>
    </row>
    <row r="325" spans="1:38" x14ac:dyDescent="0.25">
      <c r="A325" s="66">
        <f t="shared" si="121"/>
        <v>49</v>
      </c>
      <c r="B325" s="66">
        <f t="shared" si="109"/>
        <v>66882</v>
      </c>
      <c r="C325" s="66" t="str">
        <f t="shared" si="110"/>
        <v>20171021</v>
      </c>
      <c r="D325" s="66">
        <v>2017</v>
      </c>
      <c r="E325" s="66">
        <v>10</v>
      </c>
      <c r="F325" s="66">
        <v>21</v>
      </c>
      <c r="G325" s="66">
        <v>18</v>
      </c>
      <c r="H325" s="66">
        <v>34</v>
      </c>
      <c r="I325" s="66">
        <v>42</v>
      </c>
      <c r="J325" s="66">
        <v>436</v>
      </c>
      <c r="K325" s="68" t="s">
        <v>47</v>
      </c>
      <c r="L325" s="66">
        <v>1</v>
      </c>
      <c r="M325" s="66" t="s">
        <v>21</v>
      </c>
      <c r="N325" s="66" t="s">
        <v>27</v>
      </c>
      <c r="O325" s="66">
        <v>0</v>
      </c>
      <c r="P325" s="66" t="str">
        <f t="shared" si="115"/>
        <v/>
      </c>
      <c r="Q325" s="66" t="str">
        <f t="shared" si="129"/>
        <v/>
      </c>
      <c r="R325" s="66" t="str">
        <f t="shared" si="125"/>
        <v/>
      </c>
      <c r="S325" s="66" t="str">
        <f t="shared" si="116"/>
        <v/>
      </c>
      <c r="T325" s="66" t="str">
        <f t="shared" si="111"/>
        <v/>
      </c>
      <c r="U325" s="66" t="str">
        <f t="shared" si="112"/>
        <v/>
      </c>
      <c r="V325" s="66" t="str">
        <f t="shared" si="113"/>
        <v/>
      </c>
      <c r="W325" s="66" t="str">
        <f t="shared" si="117"/>
        <v/>
      </c>
      <c r="X325" s="66" t="str">
        <f t="shared" si="126"/>
        <v/>
      </c>
      <c r="Y325" s="66" t="str">
        <f t="shared" si="122"/>
        <v/>
      </c>
      <c r="Z325" s="66" t="str">
        <f t="shared" si="118"/>
        <v/>
      </c>
      <c r="AA325" s="66" t="str">
        <f t="shared" si="123"/>
        <v/>
      </c>
      <c r="AB325" s="66" t="str">
        <f t="shared" si="124"/>
        <v/>
      </c>
      <c r="AC325" s="66" t="str">
        <f t="shared" si="114"/>
        <v/>
      </c>
      <c r="AD325" s="66" t="str">
        <f t="shared" si="127"/>
        <v/>
      </c>
      <c r="AE325" s="66" t="str">
        <f t="shared" si="119"/>
        <v/>
      </c>
      <c r="AF325" s="66" t="str">
        <f t="shared" si="120"/>
        <v/>
      </c>
      <c r="AG325" s="66" t="str">
        <f t="shared" si="128"/>
        <v/>
      </c>
      <c r="AH325" s="66"/>
      <c r="AI325" s="66"/>
      <c r="AJ325" s="66"/>
      <c r="AK325" s="66"/>
      <c r="AL325" s="66"/>
    </row>
    <row r="326" spans="1:38" x14ac:dyDescent="0.25">
      <c r="A326" s="66">
        <f t="shared" si="121"/>
        <v>49</v>
      </c>
      <c r="B326" s="66">
        <f t="shared" si="109"/>
        <v>66882</v>
      </c>
      <c r="C326" s="66" t="str">
        <f t="shared" si="110"/>
        <v>20171021</v>
      </c>
      <c r="D326" s="66">
        <v>2017</v>
      </c>
      <c r="E326" s="66">
        <v>10</v>
      </c>
      <c r="F326" s="66">
        <v>21</v>
      </c>
      <c r="G326" s="66">
        <v>18</v>
      </c>
      <c r="H326" s="66">
        <v>34</v>
      </c>
      <c r="I326" s="66">
        <v>42</v>
      </c>
      <c r="J326" s="66">
        <v>447</v>
      </c>
      <c r="K326" s="68" t="s">
        <v>47</v>
      </c>
      <c r="L326" s="66">
        <v>1</v>
      </c>
      <c r="M326" s="66" t="s">
        <v>21</v>
      </c>
      <c r="N326" s="66" t="s">
        <v>27</v>
      </c>
      <c r="O326" s="66">
        <v>0</v>
      </c>
      <c r="P326" s="66" t="str">
        <f t="shared" si="115"/>
        <v/>
      </c>
      <c r="Q326" s="66" t="str">
        <f t="shared" si="129"/>
        <v/>
      </c>
      <c r="R326" s="66" t="str">
        <f t="shared" si="125"/>
        <v/>
      </c>
      <c r="S326" s="66" t="str">
        <f t="shared" si="116"/>
        <v/>
      </c>
      <c r="T326" s="66" t="str">
        <f t="shared" si="111"/>
        <v/>
      </c>
      <c r="U326" s="66" t="str">
        <f t="shared" si="112"/>
        <v/>
      </c>
      <c r="V326" s="66" t="str">
        <f t="shared" si="113"/>
        <v/>
      </c>
      <c r="W326" s="66" t="str">
        <f t="shared" si="117"/>
        <v/>
      </c>
      <c r="X326" s="66" t="str">
        <f t="shared" si="126"/>
        <v/>
      </c>
      <c r="Y326" s="66" t="str">
        <f t="shared" si="122"/>
        <v/>
      </c>
      <c r="Z326" s="66" t="str">
        <f t="shared" si="118"/>
        <v/>
      </c>
      <c r="AA326" s="66" t="str">
        <f t="shared" si="123"/>
        <v/>
      </c>
      <c r="AB326" s="66" t="str">
        <f t="shared" si="124"/>
        <v/>
      </c>
      <c r="AC326" s="66" t="str">
        <f t="shared" si="114"/>
        <v/>
      </c>
      <c r="AD326" s="66" t="str">
        <f t="shared" si="127"/>
        <v/>
      </c>
      <c r="AE326" s="66" t="str">
        <f t="shared" si="119"/>
        <v/>
      </c>
      <c r="AF326" s="66" t="str">
        <f t="shared" si="120"/>
        <v/>
      </c>
      <c r="AG326" s="66" t="str">
        <f t="shared" si="128"/>
        <v/>
      </c>
      <c r="AH326" s="66"/>
      <c r="AI326" s="66"/>
      <c r="AJ326" s="66"/>
      <c r="AK326" s="66"/>
      <c r="AL326" s="66"/>
    </row>
    <row r="327" spans="1:38" x14ac:dyDescent="0.25">
      <c r="A327" s="66">
        <f t="shared" si="121"/>
        <v>49</v>
      </c>
      <c r="B327" s="66">
        <f t="shared" si="109"/>
        <v>66882</v>
      </c>
      <c r="C327" s="66" t="str">
        <f t="shared" si="110"/>
        <v>20171021</v>
      </c>
      <c r="D327" s="66">
        <v>2017</v>
      </c>
      <c r="E327" s="66">
        <v>10</v>
      </c>
      <c r="F327" s="66">
        <v>21</v>
      </c>
      <c r="G327" s="66">
        <v>18</v>
      </c>
      <c r="H327" s="66">
        <v>34</v>
      </c>
      <c r="I327" s="66">
        <v>42</v>
      </c>
      <c r="J327" s="66">
        <v>457</v>
      </c>
      <c r="K327" s="68" t="s">
        <v>47</v>
      </c>
      <c r="L327" s="66">
        <v>1</v>
      </c>
      <c r="M327" s="66" t="s">
        <v>21</v>
      </c>
      <c r="N327" s="66" t="s">
        <v>27</v>
      </c>
      <c r="O327" s="66">
        <v>0</v>
      </c>
      <c r="P327" s="66" t="str">
        <f t="shared" si="115"/>
        <v/>
      </c>
      <c r="Q327" s="66" t="str">
        <f t="shared" si="129"/>
        <v/>
      </c>
      <c r="R327" s="66" t="str">
        <f t="shared" si="125"/>
        <v/>
      </c>
      <c r="S327" s="66" t="str">
        <f t="shared" si="116"/>
        <v/>
      </c>
      <c r="T327" s="66" t="str">
        <f t="shared" si="111"/>
        <v/>
      </c>
      <c r="U327" s="66" t="str">
        <f t="shared" si="112"/>
        <v/>
      </c>
      <c r="V327" s="66" t="str">
        <f t="shared" si="113"/>
        <v/>
      </c>
      <c r="W327" s="66" t="str">
        <f t="shared" si="117"/>
        <v/>
      </c>
      <c r="X327" s="66" t="str">
        <f t="shared" si="126"/>
        <v/>
      </c>
      <c r="Y327" s="66" t="str">
        <f t="shared" si="122"/>
        <v/>
      </c>
      <c r="Z327" s="66" t="str">
        <f t="shared" si="118"/>
        <v/>
      </c>
      <c r="AA327" s="66" t="str">
        <f t="shared" si="123"/>
        <v/>
      </c>
      <c r="AB327" s="66" t="str">
        <f t="shared" si="124"/>
        <v/>
      </c>
      <c r="AC327" s="66" t="str">
        <f t="shared" si="114"/>
        <v/>
      </c>
      <c r="AD327" s="66" t="str">
        <f t="shared" si="127"/>
        <v/>
      </c>
      <c r="AE327" s="66" t="str">
        <f t="shared" si="119"/>
        <v/>
      </c>
      <c r="AF327" s="66" t="str">
        <f t="shared" si="120"/>
        <v/>
      </c>
      <c r="AG327" s="66" t="str">
        <f t="shared" si="128"/>
        <v/>
      </c>
      <c r="AH327" s="66"/>
      <c r="AI327" s="66"/>
      <c r="AJ327" s="66"/>
      <c r="AK327" s="66"/>
      <c r="AL327" s="66"/>
    </row>
    <row r="328" spans="1:38" x14ac:dyDescent="0.25">
      <c r="A328" s="66">
        <f t="shared" si="121"/>
        <v>49</v>
      </c>
      <c r="B328" s="66">
        <f t="shared" si="109"/>
        <v>66882</v>
      </c>
      <c r="C328" s="66" t="str">
        <f t="shared" si="110"/>
        <v>20171021</v>
      </c>
      <c r="D328" s="66">
        <v>2017</v>
      </c>
      <c r="E328" s="66">
        <v>10</v>
      </c>
      <c r="F328" s="66">
        <v>21</v>
      </c>
      <c r="G328" s="66">
        <v>18</v>
      </c>
      <c r="H328" s="66">
        <v>34</v>
      </c>
      <c r="I328" s="66">
        <v>42</v>
      </c>
      <c r="J328" s="66">
        <v>460</v>
      </c>
      <c r="K328" s="68" t="s">
        <v>47</v>
      </c>
      <c r="L328" s="66">
        <v>1</v>
      </c>
      <c r="M328" s="66" t="s">
        <v>21</v>
      </c>
      <c r="N328" s="66" t="s">
        <v>27</v>
      </c>
      <c r="O328" s="66">
        <v>0</v>
      </c>
      <c r="P328" s="66" t="str">
        <f t="shared" si="115"/>
        <v/>
      </c>
      <c r="Q328" s="66" t="str">
        <f t="shared" si="129"/>
        <v/>
      </c>
      <c r="R328" s="66" t="str">
        <f t="shared" si="125"/>
        <v/>
      </c>
      <c r="S328" s="66" t="str">
        <f t="shared" si="116"/>
        <v/>
      </c>
      <c r="T328" s="66" t="str">
        <f t="shared" si="111"/>
        <v/>
      </c>
      <c r="U328" s="66" t="str">
        <f t="shared" si="112"/>
        <v/>
      </c>
      <c r="V328" s="66" t="str">
        <f t="shared" si="113"/>
        <v/>
      </c>
      <c r="W328" s="66" t="str">
        <f t="shared" si="117"/>
        <v/>
      </c>
      <c r="X328" s="66" t="str">
        <f t="shared" si="126"/>
        <v/>
      </c>
      <c r="Y328" s="66" t="str">
        <f t="shared" si="122"/>
        <v/>
      </c>
      <c r="Z328" s="66" t="str">
        <f t="shared" si="118"/>
        <v/>
      </c>
      <c r="AA328" s="66" t="str">
        <f t="shared" si="123"/>
        <v/>
      </c>
      <c r="AB328" s="66" t="str">
        <f t="shared" si="124"/>
        <v/>
      </c>
      <c r="AC328" s="66" t="str">
        <f t="shared" si="114"/>
        <v/>
      </c>
      <c r="AD328" s="66" t="str">
        <f t="shared" si="127"/>
        <v/>
      </c>
      <c r="AE328" s="66" t="str">
        <f t="shared" si="119"/>
        <v/>
      </c>
      <c r="AF328" s="66" t="str">
        <f t="shared" si="120"/>
        <v/>
      </c>
      <c r="AG328" s="66" t="str">
        <f t="shared" si="128"/>
        <v/>
      </c>
      <c r="AH328" s="66"/>
      <c r="AI328" s="66"/>
      <c r="AJ328" s="66"/>
      <c r="AK328" s="66"/>
      <c r="AL328" s="66"/>
    </row>
    <row r="329" spans="1:38" x14ac:dyDescent="0.25">
      <c r="A329" s="66">
        <f t="shared" si="121"/>
        <v>49</v>
      </c>
      <c r="B329" s="66">
        <f t="shared" si="109"/>
        <v>66882</v>
      </c>
      <c r="C329" s="66" t="str">
        <f t="shared" si="110"/>
        <v>20171021</v>
      </c>
      <c r="D329" s="66">
        <v>2017</v>
      </c>
      <c r="E329" s="66">
        <v>10</v>
      </c>
      <c r="F329" s="66">
        <v>21</v>
      </c>
      <c r="G329" s="66">
        <v>18</v>
      </c>
      <c r="H329" s="66">
        <v>34</v>
      </c>
      <c r="I329" s="66">
        <v>42</v>
      </c>
      <c r="J329" s="66">
        <v>471</v>
      </c>
      <c r="K329" s="68" t="s">
        <v>47</v>
      </c>
      <c r="L329" s="66">
        <v>1</v>
      </c>
      <c r="M329" s="66" t="s">
        <v>21</v>
      </c>
      <c r="N329" s="66" t="s">
        <v>27</v>
      </c>
      <c r="O329" s="66">
        <v>0</v>
      </c>
      <c r="P329" s="66" t="str">
        <f t="shared" si="115"/>
        <v/>
      </c>
      <c r="Q329" s="66" t="str">
        <f t="shared" si="129"/>
        <v/>
      </c>
      <c r="R329" s="66" t="str">
        <f t="shared" si="125"/>
        <v/>
      </c>
      <c r="S329" s="66" t="str">
        <f t="shared" si="116"/>
        <v/>
      </c>
      <c r="T329" s="66" t="str">
        <f t="shared" si="111"/>
        <v/>
      </c>
      <c r="U329" s="66" t="str">
        <f t="shared" si="112"/>
        <v/>
      </c>
      <c r="V329" s="66" t="str">
        <f t="shared" si="113"/>
        <v/>
      </c>
      <c r="W329" s="66" t="str">
        <f t="shared" si="117"/>
        <v/>
      </c>
      <c r="X329" s="66" t="str">
        <f t="shared" si="126"/>
        <v/>
      </c>
      <c r="Y329" s="66" t="str">
        <f t="shared" si="122"/>
        <v/>
      </c>
      <c r="Z329" s="66" t="str">
        <f t="shared" si="118"/>
        <v/>
      </c>
      <c r="AA329" s="66" t="str">
        <f t="shared" si="123"/>
        <v/>
      </c>
      <c r="AB329" s="66" t="str">
        <f t="shared" si="124"/>
        <v/>
      </c>
      <c r="AC329" s="66" t="str">
        <f t="shared" si="114"/>
        <v/>
      </c>
      <c r="AD329" s="66" t="str">
        <f t="shared" si="127"/>
        <v/>
      </c>
      <c r="AE329" s="66" t="str">
        <f t="shared" si="119"/>
        <v/>
      </c>
      <c r="AF329" s="66" t="str">
        <f t="shared" si="120"/>
        <v/>
      </c>
      <c r="AG329" s="66" t="str">
        <f t="shared" si="128"/>
        <v/>
      </c>
      <c r="AH329" s="66"/>
      <c r="AI329" s="66"/>
      <c r="AJ329" s="66"/>
      <c r="AK329" s="66"/>
      <c r="AL329" s="66"/>
    </row>
    <row r="330" spans="1:38" x14ac:dyDescent="0.25">
      <c r="A330" s="66">
        <f t="shared" si="121"/>
        <v>49</v>
      </c>
      <c r="B330" s="66">
        <f t="shared" si="109"/>
        <v>66882</v>
      </c>
      <c r="C330" s="66" t="str">
        <f t="shared" si="110"/>
        <v>20171021</v>
      </c>
      <c r="D330" s="66">
        <v>2017</v>
      </c>
      <c r="E330" s="66">
        <v>10</v>
      </c>
      <c r="F330" s="66">
        <v>21</v>
      </c>
      <c r="G330" s="66">
        <v>18</v>
      </c>
      <c r="H330" s="66">
        <v>34</v>
      </c>
      <c r="I330" s="66">
        <v>42</v>
      </c>
      <c r="J330" s="66">
        <v>473</v>
      </c>
      <c r="K330" s="68" t="s">
        <v>47</v>
      </c>
      <c r="L330" s="66">
        <v>1</v>
      </c>
      <c r="M330" s="66" t="s">
        <v>21</v>
      </c>
      <c r="N330" s="66" t="s">
        <v>27</v>
      </c>
      <c r="O330" s="66">
        <v>0</v>
      </c>
      <c r="P330" s="66" t="str">
        <f t="shared" si="115"/>
        <v/>
      </c>
      <c r="Q330" s="66" t="str">
        <f t="shared" si="129"/>
        <v/>
      </c>
      <c r="R330" s="66" t="str">
        <f t="shared" si="125"/>
        <v/>
      </c>
      <c r="S330" s="66" t="str">
        <f t="shared" si="116"/>
        <v/>
      </c>
      <c r="T330" s="66" t="str">
        <f t="shared" si="111"/>
        <v/>
      </c>
      <c r="U330" s="66" t="str">
        <f t="shared" si="112"/>
        <v/>
      </c>
      <c r="V330" s="66" t="str">
        <f t="shared" si="113"/>
        <v/>
      </c>
      <c r="W330" s="66" t="str">
        <f t="shared" si="117"/>
        <v/>
      </c>
      <c r="X330" s="66" t="str">
        <f t="shared" si="126"/>
        <v/>
      </c>
      <c r="Y330" s="66" t="str">
        <f t="shared" si="122"/>
        <v/>
      </c>
      <c r="Z330" s="66" t="str">
        <f t="shared" si="118"/>
        <v/>
      </c>
      <c r="AA330" s="66" t="str">
        <f t="shared" si="123"/>
        <v/>
      </c>
      <c r="AB330" s="66" t="str">
        <f t="shared" si="124"/>
        <v/>
      </c>
      <c r="AC330" s="66" t="str">
        <f t="shared" si="114"/>
        <v/>
      </c>
      <c r="AD330" s="66" t="str">
        <f t="shared" si="127"/>
        <v/>
      </c>
      <c r="AE330" s="66" t="str">
        <f t="shared" si="119"/>
        <v/>
      </c>
      <c r="AF330" s="66" t="str">
        <f t="shared" si="120"/>
        <v/>
      </c>
      <c r="AG330" s="66" t="str">
        <f t="shared" si="128"/>
        <v/>
      </c>
      <c r="AH330" s="66"/>
      <c r="AI330" s="66"/>
      <c r="AJ330" s="66"/>
      <c r="AK330" s="66"/>
      <c r="AL330" s="66"/>
    </row>
    <row r="331" spans="1:38" x14ac:dyDescent="0.25">
      <c r="A331" s="66">
        <f t="shared" si="121"/>
        <v>49</v>
      </c>
      <c r="B331" s="66">
        <f t="shared" si="109"/>
        <v>66882</v>
      </c>
      <c r="C331" s="66" t="str">
        <f t="shared" si="110"/>
        <v>20171021</v>
      </c>
      <c r="D331" s="66">
        <v>2017</v>
      </c>
      <c r="E331" s="66">
        <v>10</v>
      </c>
      <c r="F331" s="66">
        <v>21</v>
      </c>
      <c r="G331" s="66">
        <v>18</v>
      </c>
      <c r="H331" s="66">
        <v>34</v>
      </c>
      <c r="I331" s="66">
        <v>42</v>
      </c>
      <c r="J331" s="66">
        <v>479</v>
      </c>
      <c r="K331" s="68" t="s">
        <v>47</v>
      </c>
      <c r="L331" s="66">
        <v>1</v>
      </c>
      <c r="M331" s="66" t="s">
        <v>21</v>
      </c>
      <c r="N331" s="66" t="s">
        <v>27</v>
      </c>
      <c r="O331" s="66">
        <v>0</v>
      </c>
      <c r="P331" s="66" t="str">
        <f t="shared" si="115"/>
        <v/>
      </c>
      <c r="Q331" s="66" t="str">
        <f t="shared" si="129"/>
        <v/>
      </c>
      <c r="R331" s="66" t="str">
        <f t="shared" si="125"/>
        <v/>
      </c>
      <c r="S331" s="66" t="str">
        <f t="shared" si="116"/>
        <v/>
      </c>
      <c r="T331" s="66" t="str">
        <f t="shared" si="111"/>
        <v/>
      </c>
      <c r="U331" s="66" t="str">
        <f t="shared" si="112"/>
        <v/>
      </c>
      <c r="V331" s="66" t="str">
        <f t="shared" si="113"/>
        <v/>
      </c>
      <c r="W331" s="66" t="str">
        <f t="shared" si="117"/>
        <v/>
      </c>
      <c r="X331" s="66" t="str">
        <f t="shared" si="126"/>
        <v/>
      </c>
      <c r="Y331" s="66" t="str">
        <f t="shared" si="122"/>
        <v/>
      </c>
      <c r="Z331" s="66" t="str">
        <f t="shared" si="118"/>
        <v/>
      </c>
      <c r="AA331" s="66" t="str">
        <f t="shared" si="123"/>
        <v/>
      </c>
      <c r="AB331" s="66" t="str">
        <f t="shared" si="124"/>
        <v/>
      </c>
      <c r="AC331" s="66" t="str">
        <f t="shared" si="114"/>
        <v/>
      </c>
      <c r="AD331" s="66" t="str">
        <f t="shared" si="127"/>
        <v/>
      </c>
      <c r="AE331" s="66" t="str">
        <f t="shared" si="119"/>
        <v/>
      </c>
      <c r="AF331" s="66" t="str">
        <f t="shared" si="120"/>
        <v/>
      </c>
      <c r="AG331" s="66" t="str">
        <f t="shared" si="128"/>
        <v/>
      </c>
      <c r="AH331" s="66"/>
      <c r="AI331" s="66"/>
      <c r="AJ331" s="66"/>
      <c r="AK331" s="66"/>
      <c r="AL331" s="66"/>
    </row>
    <row r="332" spans="1:38" x14ac:dyDescent="0.25">
      <c r="A332" s="66">
        <f t="shared" si="121"/>
        <v>49</v>
      </c>
      <c r="B332" s="66">
        <f t="shared" si="109"/>
        <v>66882</v>
      </c>
      <c r="C332" s="66" t="str">
        <f t="shared" si="110"/>
        <v>20171021</v>
      </c>
      <c r="D332" s="66">
        <v>2017</v>
      </c>
      <c r="E332" s="66">
        <v>10</v>
      </c>
      <c r="F332" s="66">
        <v>21</v>
      </c>
      <c r="G332" s="66">
        <v>18</v>
      </c>
      <c r="H332" s="66">
        <v>34</v>
      </c>
      <c r="I332" s="66">
        <v>42</v>
      </c>
      <c r="J332" s="66">
        <v>488</v>
      </c>
      <c r="K332" s="68" t="s">
        <v>47</v>
      </c>
      <c r="L332" s="66">
        <v>1</v>
      </c>
      <c r="M332" s="66" t="s">
        <v>21</v>
      </c>
      <c r="N332" s="66" t="s">
        <v>27</v>
      </c>
      <c r="O332" s="66">
        <v>0</v>
      </c>
      <c r="P332" s="66" t="str">
        <f t="shared" si="115"/>
        <v/>
      </c>
      <c r="Q332" s="66" t="str">
        <f t="shared" si="129"/>
        <v/>
      </c>
      <c r="R332" s="66" t="str">
        <f t="shared" si="125"/>
        <v/>
      </c>
      <c r="S332" s="66" t="str">
        <f t="shared" si="116"/>
        <v/>
      </c>
      <c r="T332" s="66" t="str">
        <f t="shared" si="111"/>
        <v/>
      </c>
      <c r="U332" s="66" t="str">
        <f t="shared" si="112"/>
        <v/>
      </c>
      <c r="V332" s="66" t="str">
        <f t="shared" si="113"/>
        <v/>
      </c>
      <c r="W332" s="66" t="str">
        <f t="shared" si="117"/>
        <v/>
      </c>
      <c r="X332" s="66" t="str">
        <f t="shared" si="126"/>
        <v/>
      </c>
      <c r="Y332" s="66" t="str">
        <f t="shared" si="122"/>
        <v/>
      </c>
      <c r="Z332" s="66" t="str">
        <f t="shared" si="118"/>
        <v/>
      </c>
      <c r="AA332" s="66" t="str">
        <f t="shared" si="123"/>
        <v/>
      </c>
      <c r="AB332" s="66" t="str">
        <f t="shared" si="124"/>
        <v/>
      </c>
      <c r="AC332" s="66" t="str">
        <f t="shared" si="114"/>
        <v/>
      </c>
      <c r="AD332" s="66" t="str">
        <f t="shared" si="127"/>
        <v/>
      </c>
      <c r="AE332" s="66" t="str">
        <f t="shared" si="119"/>
        <v/>
      </c>
      <c r="AF332" s="66" t="str">
        <f t="shared" si="120"/>
        <v/>
      </c>
      <c r="AG332" s="66" t="str">
        <f t="shared" si="128"/>
        <v/>
      </c>
      <c r="AH332" s="66"/>
      <c r="AI332" s="66"/>
      <c r="AJ332" s="66"/>
      <c r="AK332" s="66"/>
      <c r="AL332" s="66"/>
    </row>
    <row r="333" spans="1:38" x14ac:dyDescent="0.25">
      <c r="A333" s="66">
        <f t="shared" si="121"/>
        <v>49</v>
      </c>
      <c r="B333" s="66">
        <f t="shared" si="109"/>
        <v>66882</v>
      </c>
      <c r="C333" s="66" t="str">
        <f t="shared" si="110"/>
        <v>20171021</v>
      </c>
      <c r="D333" s="66">
        <v>2017</v>
      </c>
      <c r="E333" s="66">
        <v>10</v>
      </c>
      <c r="F333" s="66">
        <v>21</v>
      </c>
      <c r="G333" s="66">
        <v>18</v>
      </c>
      <c r="H333" s="66">
        <v>34</v>
      </c>
      <c r="I333" s="66">
        <v>42</v>
      </c>
      <c r="J333" s="66">
        <v>493</v>
      </c>
      <c r="K333" s="68" t="s">
        <v>47</v>
      </c>
      <c r="L333" s="66">
        <v>1</v>
      </c>
      <c r="M333" s="66" t="s">
        <v>21</v>
      </c>
      <c r="N333" s="66" t="s">
        <v>27</v>
      </c>
      <c r="O333" s="66">
        <v>0</v>
      </c>
      <c r="P333" s="66" t="str">
        <f t="shared" si="115"/>
        <v/>
      </c>
      <c r="Q333" s="66" t="str">
        <f t="shared" si="129"/>
        <v/>
      </c>
      <c r="R333" s="66" t="str">
        <f t="shared" si="125"/>
        <v/>
      </c>
      <c r="S333" s="66" t="str">
        <f t="shared" si="116"/>
        <v/>
      </c>
      <c r="T333" s="66" t="str">
        <f t="shared" si="111"/>
        <v/>
      </c>
      <c r="U333" s="66" t="str">
        <f t="shared" si="112"/>
        <v/>
      </c>
      <c r="V333" s="66" t="str">
        <f t="shared" si="113"/>
        <v/>
      </c>
      <c r="W333" s="66" t="str">
        <f t="shared" si="117"/>
        <v/>
      </c>
      <c r="X333" s="66" t="str">
        <f t="shared" si="126"/>
        <v/>
      </c>
      <c r="Y333" s="66" t="str">
        <f t="shared" si="122"/>
        <v/>
      </c>
      <c r="Z333" s="66" t="str">
        <f t="shared" si="118"/>
        <v/>
      </c>
      <c r="AA333" s="66" t="str">
        <f t="shared" si="123"/>
        <v/>
      </c>
      <c r="AB333" s="66" t="str">
        <f t="shared" si="124"/>
        <v/>
      </c>
      <c r="AC333" s="66" t="str">
        <f t="shared" si="114"/>
        <v/>
      </c>
      <c r="AD333" s="66" t="str">
        <f t="shared" si="127"/>
        <v/>
      </c>
      <c r="AE333" s="66" t="str">
        <f t="shared" si="119"/>
        <v/>
      </c>
      <c r="AF333" s="66" t="str">
        <f t="shared" si="120"/>
        <v/>
      </c>
      <c r="AG333" s="66" t="str">
        <f t="shared" si="128"/>
        <v/>
      </c>
      <c r="AH333" s="66"/>
      <c r="AI333" s="66"/>
      <c r="AJ333" s="66"/>
      <c r="AK333" s="66"/>
      <c r="AL333" s="66"/>
    </row>
    <row r="334" spans="1:38" x14ac:dyDescent="0.25">
      <c r="A334" s="66">
        <f t="shared" si="121"/>
        <v>49</v>
      </c>
      <c r="B334" s="66">
        <f t="shared" si="109"/>
        <v>66882</v>
      </c>
      <c r="C334" s="66" t="str">
        <f t="shared" si="110"/>
        <v>20171021</v>
      </c>
      <c r="D334" s="66">
        <v>2017</v>
      </c>
      <c r="E334" s="66">
        <v>10</v>
      </c>
      <c r="F334" s="66">
        <v>21</v>
      </c>
      <c r="G334" s="66">
        <v>18</v>
      </c>
      <c r="H334" s="66">
        <v>34</v>
      </c>
      <c r="I334" s="66">
        <v>42</v>
      </c>
      <c r="J334" s="66">
        <v>520</v>
      </c>
      <c r="K334" s="68" t="s">
        <v>47</v>
      </c>
      <c r="L334" s="66">
        <v>1</v>
      </c>
      <c r="M334" s="66" t="s">
        <v>21</v>
      </c>
      <c r="N334" s="66" t="s">
        <v>27</v>
      </c>
      <c r="O334" s="66">
        <v>0</v>
      </c>
      <c r="P334" s="66" t="str">
        <f t="shared" si="115"/>
        <v/>
      </c>
      <c r="Q334" s="66" t="str">
        <f t="shared" si="129"/>
        <v/>
      </c>
      <c r="R334" s="66" t="str">
        <f t="shared" si="125"/>
        <v/>
      </c>
      <c r="S334" s="66" t="str">
        <f t="shared" si="116"/>
        <v/>
      </c>
      <c r="T334" s="66" t="str">
        <f t="shared" si="111"/>
        <v/>
      </c>
      <c r="U334" s="66" t="str">
        <f t="shared" si="112"/>
        <v/>
      </c>
      <c r="V334" s="66" t="str">
        <f t="shared" si="113"/>
        <v/>
      </c>
      <c r="W334" s="66" t="str">
        <f t="shared" si="117"/>
        <v/>
      </c>
      <c r="X334" s="66" t="str">
        <f t="shared" si="126"/>
        <v/>
      </c>
      <c r="Y334" s="66" t="str">
        <f t="shared" si="122"/>
        <v/>
      </c>
      <c r="Z334" s="66" t="str">
        <f t="shared" si="118"/>
        <v/>
      </c>
      <c r="AA334" s="66" t="str">
        <f t="shared" si="123"/>
        <v/>
      </c>
      <c r="AB334" s="66" t="str">
        <f t="shared" si="124"/>
        <v/>
      </c>
      <c r="AC334" s="66" t="str">
        <f t="shared" si="114"/>
        <v/>
      </c>
      <c r="AD334" s="66" t="str">
        <f t="shared" si="127"/>
        <v/>
      </c>
      <c r="AE334" s="66" t="str">
        <f t="shared" si="119"/>
        <v/>
      </c>
      <c r="AF334" s="66" t="str">
        <f t="shared" si="120"/>
        <v/>
      </c>
      <c r="AG334" s="66" t="str">
        <f t="shared" si="128"/>
        <v/>
      </c>
      <c r="AH334" s="66"/>
      <c r="AI334" s="66"/>
      <c r="AJ334" s="66"/>
      <c r="AK334" s="66"/>
      <c r="AL334" s="66"/>
    </row>
    <row r="335" spans="1:38" x14ac:dyDescent="0.25">
      <c r="A335" s="66">
        <f t="shared" si="121"/>
        <v>49</v>
      </c>
      <c r="B335" s="66">
        <f t="shared" si="109"/>
        <v>66882</v>
      </c>
      <c r="C335" s="66" t="str">
        <f t="shared" si="110"/>
        <v>20171021</v>
      </c>
      <c r="D335" s="66">
        <v>2017</v>
      </c>
      <c r="E335" s="66">
        <v>10</v>
      </c>
      <c r="F335" s="66">
        <v>21</v>
      </c>
      <c r="G335" s="66">
        <v>18</v>
      </c>
      <c r="H335" s="66">
        <v>34</v>
      </c>
      <c r="I335" s="66">
        <v>42</v>
      </c>
      <c r="J335" s="66">
        <v>524</v>
      </c>
      <c r="K335" s="68" t="s">
        <v>47</v>
      </c>
      <c r="L335" s="66">
        <v>1</v>
      </c>
      <c r="M335" s="66" t="s">
        <v>21</v>
      </c>
      <c r="N335" s="66" t="s">
        <v>27</v>
      </c>
      <c r="O335" s="66">
        <v>0</v>
      </c>
      <c r="P335" s="66" t="str">
        <f t="shared" si="115"/>
        <v/>
      </c>
      <c r="Q335" s="66" t="str">
        <f t="shared" si="129"/>
        <v/>
      </c>
      <c r="R335" s="66" t="str">
        <f t="shared" si="125"/>
        <v/>
      </c>
      <c r="S335" s="66" t="str">
        <f t="shared" si="116"/>
        <v/>
      </c>
      <c r="T335" s="66" t="str">
        <f t="shared" si="111"/>
        <v/>
      </c>
      <c r="U335" s="66" t="str">
        <f t="shared" si="112"/>
        <v/>
      </c>
      <c r="V335" s="66" t="str">
        <f t="shared" si="113"/>
        <v/>
      </c>
      <c r="W335" s="66" t="str">
        <f t="shared" si="117"/>
        <v/>
      </c>
      <c r="X335" s="66" t="str">
        <f t="shared" si="126"/>
        <v/>
      </c>
      <c r="Y335" s="66" t="str">
        <f t="shared" si="122"/>
        <v/>
      </c>
      <c r="Z335" s="66" t="str">
        <f t="shared" si="118"/>
        <v/>
      </c>
      <c r="AA335" s="66" t="str">
        <f t="shared" si="123"/>
        <v/>
      </c>
      <c r="AB335" s="66" t="str">
        <f t="shared" si="124"/>
        <v/>
      </c>
      <c r="AC335" s="66" t="str">
        <f t="shared" si="114"/>
        <v/>
      </c>
      <c r="AD335" s="66" t="str">
        <f t="shared" si="127"/>
        <v/>
      </c>
      <c r="AE335" s="66" t="str">
        <f t="shared" si="119"/>
        <v/>
      </c>
      <c r="AF335" s="66" t="str">
        <f t="shared" si="120"/>
        <v/>
      </c>
      <c r="AG335" s="66" t="str">
        <f t="shared" si="128"/>
        <v/>
      </c>
      <c r="AH335" s="66"/>
      <c r="AI335" s="66"/>
      <c r="AJ335" s="66"/>
      <c r="AK335" s="66"/>
      <c r="AL335" s="66"/>
    </row>
    <row r="336" spans="1:38" x14ac:dyDescent="0.25">
      <c r="A336" s="66">
        <f t="shared" si="121"/>
        <v>49</v>
      </c>
      <c r="B336" s="66">
        <f t="shared" si="109"/>
        <v>66882</v>
      </c>
      <c r="C336" s="66" t="str">
        <f t="shared" si="110"/>
        <v>20171021</v>
      </c>
      <c r="D336" s="66">
        <v>2017</v>
      </c>
      <c r="E336" s="66">
        <v>10</v>
      </c>
      <c r="F336" s="66">
        <v>21</v>
      </c>
      <c r="G336" s="66">
        <v>18</v>
      </c>
      <c r="H336" s="66">
        <v>34</v>
      </c>
      <c r="I336" s="66">
        <v>42</v>
      </c>
      <c r="J336" s="66">
        <v>530</v>
      </c>
      <c r="K336" s="68" t="s">
        <v>47</v>
      </c>
      <c r="L336" s="66">
        <v>1</v>
      </c>
      <c r="M336" s="66" t="s">
        <v>21</v>
      </c>
      <c r="N336" s="66" t="s">
        <v>27</v>
      </c>
      <c r="O336" s="66">
        <v>0</v>
      </c>
      <c r="P336" s="66" t="str">
        <f t="shared" si="115"/>
        <v/>
      </c>
      <c r="Q336" s="66" t="str">
        <f t="shared" si="129"/>
        <v/>
      </c>
      <c r="R336" s="66" t="str">
        <f t="shared" si="125"/>
        <v/>
      </c>
      <c r="S336" s="66" t="str">
        <f t="shared" si="116"/>
        <v/>
      </c>
      <c r="T336" s="66" t="str">
        <f t="shared" si="111"/>
        <v/>
      </c>
      <c r="U336" s="66" t="str">
        <f t="shared" si="112"/>
        <v/>
      </c>
      <c r="V336" s="66" t="str">
        <f t="shared" si="113"/>
        <v/>
      </c>
      <c r="W336" s="66" t="str">
        <f t="shared" si="117"/>
        <v/>
      </c>
      <c r="X336" s="66" t="str">
        <f t="shared" si="126"/>
        <v/>
      </c>
      <c r="Y336" s="66" t="str">
        <f t="shared" si="122"/>
        <v/>
      </c>
      <c r="Z336" s="66" t="str">
        <f t="shared" si="118"/>
        <v/>
      </c>
      <c r="AA336" s="66" t="str">
        <f t="shared" si="123"/>
        <v/>
      </c>
      <c r="AB336" s="66" t="str">
        <f t="shared" si="124"/>
        <v/>
      </c>
      <c r="AC336" s="66" t="str">
        <f t="shared" si="114"/>
        <v/>
      </c>
      <c r="AD336" s="66" t="str">
        <f t="shared" si="127"/>
        <v/>
      </c>
      <c r="AE336" s="66" t="str">
        <f t="shared" si="119"/>
        <v/>
      </c>
      <c r="AF336" s="66" t="str">
        <f t="shared" si="120"/>
        <v/>
      </c>
      <c r="AG336" s="66" t="str">
        <f t="shared" si="128"/>
        <v/>
      </c>
      <c r="AH336" s="66"/>
      <c r="AI336" s="66"/>
      <c r="AJ336" s="66"/>
      <c r="AK336" s="66"/>
      <c r="AL336" s="66"/>
    </row>
    <row r="337" spans="1:38" x14ac:dyDescent="0.25">
      <c r="A337" s="66">
        <f t="shared" si="121"/>
        <v>49</v>
      </c>
      <c r="B337" s="66">
        <f t="shared" si="109"/>
        <v>66882</v>
      </c>
      <c r="C337" s="66" t="str">
        <f t="shared" si="110"/>
        <v>20171021</v>
      </c>
      <c r="D337" s="66">
        <v>2017</v>
      </c>
      <c r="E337" s="66">
        <v>10</v>
      </c>
      <c r="F337" s="66">
        <v>21</v>
      </c>
      <c r="G337" s="66">
        <v>18</v>
      </c>
      <c r="H337" s="66">
        <v>34</v>
      </c>
      <c r="I337" s="66">
        <v>42</v>
      </c>
      <c r="J337" s="66">
        <v>533</v>
      </c>
      <c r="K337" s="68" t="s">
        <v>47</v>
      </c>
      <c r="L337" s="66">
        <v>1</v>
      </c>
      <c r="M337" s="66" t="s">
        <v>21</v>
      </c>
      <c r="N337" s="66" t="s">
        <v>27</v>
      </c>
      <c r="O337" s="66">
        <v>0</v>
      </c>
      <c r="P337" s="66" t="str">
        <f t="shared" si="115"/>
        <v/>
      </c>
      <c r="Q337" s="66" t="str">
        <f t="shared" si="129"/>
        <v/>
      </c>
      <c r="R337" s="66" t="str">
        <f t="shared" si="125"/>
        <v/>
      </c>
      <c r="S337" s="66" t="str">
        <f t="shared" si="116"/>
        <v/>
      </c>
      <c r="T337" s="66" t="str">
        <f t="shared" si="111"/>
        <v/>
      </c>
      <c r="U337" s="66" t="str">
        <f t="shared" si="112"/>
        <v/>
      </c>
      <c r="V337" s="66" t="str">
        <f t="shared" si="113"/>
        <v/>
      </c>
      <c r="W337" s="66" t="str">
        <f t="shared" si="117"/>
        <v/>
      </c>
      <c r="X337" s="66" t="str">
        <f t="shared" si="126"/>
        <v/>
      </c>
      <c r="Y337" s="66" t="str">
        <f t="shared" si="122"/>
        <v/>
      </c>
      <c r="Z337" s="66" t="str">
        <f t="shared" si="118"/>
        <v/>
      </c>
      <c r="AA337" s="66" t="str">
        <f t="shared" si="123"/>
        <v/>
      </c>
      <c r="AB337" s="66" t="str">
        <f t="shared" si="124"/>
        <v/>
      </c>
      <c r="AC337" s="66" t="str">
        <f t="shared" si="114"/>
        <v/>
      </c>
      <c r="AD337" s="66" t="str">
        <f t="shared" si="127"/>
        <v/>
      </c>
      <c r="AE337" s="66" t="str">
        <f t="shared" si="119"/>
        <v/>
      </c>
      <c r="AF337" s="66" t="str">
        <f t="shared" si="120"/>
        <v/>
      </c>
      <c r="AG337" s="66" t="str">
        <f t="shared" si="128"/>
        <v/>
      </c>
      <c r="AH337" s="66"/>
      <c r="AI337" s="66"/>
      <c r="AJ337" s="66"/>
      <c r="AK337" s="66"/>
      <c r="AL337" s="66"/>
    </row>
    <row r="338" spans="1:38" x14ac:dyDescent="0.25">
      <c r="A338" s="66">
        <f t="shared" si="121"/>
        <v>49</v>
      </c>
      <c r="B338" s="66">
        <f t="shared" si="109"/>
        <v>66882</v>
      </c>
      <c r="C338" s="66" t="str">
        <f t="shared" si="110"/>
        <v>20171021</v>
      </c>
      <c r="D338" s="66">
        <v>2017</v>
      </c>
      <c r="E338" s="66">
        <v>10</v>
      </c>
      <c r="F338" s="66">
        <v>21</v>
      </c>
      <c r="G338" s="66">
        <v>18</v>
      </c>
      <c r="H338" s="66">
        <v>34</v>
      </c>
      <c r="I338" s="66">
        <v>42</v>
      </c>
      <c r="J338" s="66">
        <v>570</v>
      </c>
      <c r="K338" s="68" t="s">
        <v>47</v>
      </c>
      <c r="L338" s="66">
        <v>1</v>
      </c>
      <c r="M338" s="66" t="s">
        <v>21</v>
      </c>
      <c r="N338" s="66" t="s">
        <v>27</v>
      </c>
      <c r="O338" s="66">
        <v>0</v>
      </c>
      <c r="P338" s="66" t="str">
        <f t="shared" si="115"/>
        <v/>
      </c>
      <c r="Q338" s="66" t="str">
        <f t="shared" si="129"/>
        <v/>
      </c>
      <c r="R338" s="66" t="str">
        <f t="shared" si="125"/>
        <v/>
      </c>
      <c r="S338" s="66" t="str">
        <f t="shared" si="116"/>
        <v/>
      </c>
      <c r="T338" s="66" t="str">
        <f t="shared" si="111"/>
        <v/>
      </c>
      <c r="U338" s="66" t="str">
        <f t="shared" si="112"/>
        <v/>
      </c>
      <c r="V338" s="66" t="str">
        <f t="shared" si="113"/>
        <v/>
      </c>
      <c r="W338" s="66" t="str">
        <f t="shared" si="117"/>
        <v/>
      </c>
      <c r="X338" s="66" t="str">
        <f t="shared" si="126"/>
        <v/>
      </c>
      <c r="Y338" s="66" t="str">
        <f t="shared" si="122"/>
        <v/>
      </c>
      <c r="Z338" s="66" t="str">
        <f t="shared" si="118"/>
        <v/>
      </c>
      <c r="AA338" s="66" t="str">
        <f t="shared" si="123"/>
        <v/>
      </c>
      <c r="AB338" s="66" t="str">
        <f t="shared" si="124"/>
        <v/>
      </c>
      <c r="AC338" s="66" t="str">
        <f t="shared" si="114"/>
        <v/>
      </c>
      <c r="AD338" s="66" t="str">
        <f t="shared" si="127"/>
        <v/>
      </c>
      <c r="AE338" s="66" t="str">
        <f t="shared" si="119"/>
        <v/>
      </c>
      <c r="AF338" s="66" t="str">
        <f t="shared" si="120"/>
        <v/>
      </c>
      <c r="AG338" s="66" t="str">
        <f t="shared" si="128"/>
        <v/>
      </c>
      <c r="AH338" s="66"/>
      <c r="AI338" s="66"/>
      <c r="AJ338" s="66"/>
      <c r="AK338" s="66"/>
      <c r="AL338" s="66"/>
    </row>
    <row r="339" spans="1:38" x14ac:dyDescent="0.25">
      <c r="A339" s="66">
        <f t="shared" si="121"/>
        <v>49</v>
      </c>
      <c r="B339" s="66">
        <f t="shared" si="109"/>
        <v>66882</v>
      </c>
      <c r="C339" s="66" t="str">
        <f t="shared" si="110"/>
        <v>20171021</v>
      </c>
      <c r="D339" s="66">
        <v>2017</v>
      </c>
      <c r="E339" s="66">
        <v>10</v>
      </c>
      <c r="F339" s="66">
        <v>21</v>
      </c>
      <c r="G339" s="66">
        <v>18</v>
      </c>
      <c r="H339" s="66">
        <v>34</v>
      </c>
      <c r="I339" s="66">
        <v>42</v>
      </c>
      <c r="J339" s="66">
        <v>618</v>
      </c>
      <c r="K339" s="68" t="s">
        <v>47</v>
      </c>
      <c r="L339" s="66">
        <v>1</v>
      </c>
      <c r="M339" s="66" t="s">
        <v>21</v>
      </c>
      <c r="N339" s="66" t="s">
        <v>27</v>
      </c>
      <c r="O339" s="66">
        <v>0</v>
      </c>
      <c r="P339" s="66" t="str">
        <f t="shared" si="115"/>
        <v/>
      </c>
      <c r="Q339" s="66" t="str">
        <f t="shared" si="129"/>
        <v/>
      </c>
      <c r="R339" s="66" t="str">
        <f t="shared" si="125"/>
        <v/>
      </c>
      <c r="S339" s="66" t="str">
        <f t="shared" si="116"/>
        <v/>
      </c>
      <c r="T339" s="66" t="str">
        <f t="shared" si="111"/>
        <v/>
      </c>
      <c r="U339" s="66" t="str">
        <f t="shared" si="112"/>
        <v/>
      </c>
      <c r="V339" s="66" t="str">
        <f t="shared" si="113"/>
        <v/>
      </c>
      <c r="W339" s="66" t="str">
        <f t="shared" si="117"/>
        <v/>
      </c>
      <c r="X339" s="66" t="str">
        <f t="shared" si="126"/>
        <v/>
      </c>
      <c r="Y339" s="66" t="str">
        <f t="shared" si="122"/>
        <v/>
      </c>
      <c r="Z339" s="66" t="str">
        <f t="shared" si="118"/>
        <v/>
      </c>
      <c r="AA339" s="66" t="str">
        <f t="shared" si="123"/>
        <v/>
      </c>
      <c r="AB339" s="66" t="str">
        <f t="shared" si="124"/>
        <v/>
      </c>
      <c r="AC339" s="66" t="str">
        <f t="shared" si="114"/>
        <v/>
      </c>
      <c r="AD339" s="66" t="str">
        <f t="shared" si="127"/>
        <v/>
      </c>
      <c r="AE339" s="66" t="str">
        <f t="shared" si="119"/>
        <v/>
      </c>
      <c r="AF339" s="66" t="str">
        <f t="shared" si="120"/>
        <v/>
      </c>
      <c r="AG339" s="66" t="str">
        <f t="shared" si="128"/>
        <v/>
      </c>
      <c r="AH339" s="66"/>
      <c r="AI339" s="66"/>
      <c r="AJ339" s="66"/>
      <c r="AK339" s="66"/>
      <c r="AL339" s="66"/>
    </row>
    <row r="340" spans="1:38" x14ac:dyDescent="0.25">
      <c r="A340" s="66">
        <f t="shared" si="121"/>
        <v>49</v>
      </c>
      <c r="B340" s="66">
        <f t="shared" si="109"/>
        <v>66882</v>
      </c>
      <c r="C340" s="66" t="str">
        <f t="shared" si="110"/>
        <v>20171021</v>
      </c>
      <c r="D340" s="66">
        <v>2017</v>
      </c>
      <c r="E340" s="66">
        <v>10</v>
      </c>
      <c r="F340" s="66">
        <v>21</v>
      </c>
      <c r="G340" s="66">
        <v>18</v>
      </c>
      <c r="H340" s="66">
        <v>34</v>
      </c>
      <c r="I340" s="66">
        <v>42</v>
      </c>
      <c r="J340" s="66">
        <v>642</v>
      </c>
      <c r="K340" s="68" t="s">
        <v>47</v>
      </c>
      <c r="L340" s="66">
        <v>1</v>
      </c>
      <c r="M340" s="66" t="s">
        <v>21</v>
      </c>
      <c r="N340" s="66" t="s">
        <v>27</v>
      </c>
      <c r="O340" s="66">
        <v>0</v>
      </c>
      <c r="P340" s="66" t="str">
        <f t="shared" si="115"/>
        <v/>
      </c>
      <c r="Q340" s="66" t="str">
        <f t="shared" si="129"/>
        <v/>
      </c>
      <c r="R340" s="66" t="str">
        <f t="shared" si="125"/>
        <v/>
      </c>
      <c r="S340" s="66" t="str">
        <f t="shared" si="116"/>
        <v/>
      </c>
      <c r="T340" s="66" t="str">
        <f t="shared" si="111"/>
        <v/>
      </c>
      <c r="U340" s="66" t="str">
        <f t="shared" si="112"/>
        <v/>
      </c>
      <c r="V340" s="66" t="str">
        <f t="shared" si="113"/>
        <v/>
      </c>
      <c r="W340" s="66" t="str">
        <f t="shared" si="117"/>
        <v/>
      </c>
      <c r="X340" s="66" t="str">
        <f t="shared" si="126"/>
        <v/>
      </c>
      <c r="Y340" s="66" t="str">
        <f t="shared" si="122"/>
        <v/>
      </c>
      <c r="Z340" s="66" t="str">
        <f t="shared" si="118"/>
        <v/>
      </c>
      <c r="AA340" s="66" t="str">
        <f t="shared" si="123"/>
        <v/>
      </c>
      <c r="AB340" s="66" t="str">
        <f t="shared" si="124"/>
        <v/>
      </c>
      <c r="AC340" s="66" t="str">
        <f t="shared" si="114"/>
        <v/>
      </c>
      <c r="AD340" s="66" t="str">
        <f t="shared" si="127"/>
        <v/>
      </c>
      <c r="AE340" s="66" t="str">
        <f t="shared" si="119"/>
        <v/>
      </c>
      <c r="AF340" s="66" t="str">
        <f t="shared" si="120"/>
        <v/>
      </c>
      <c r="AG340" s="66" t="str">
        <f t="shared" si="128"/>
        <v/>
      </c>
      <c r="AH340" s="66"/>
      <c r="AI340" s="66"/>
      <c r="AJ340" s="66"/>
      <c r="AK340" s="66"/>
      <c r="AL340" s="66"/>
    </row>
    <row r="341" spans="1:38" x14ac:dyDescent="0.25">
      <c r="A341" s="66">
        <f t="shared" si="121"/>
        <v>49</v>
      </c>
      <c r="B341" s="66">
        <f t="shared" si="109"/>
        <v>66882</v>
      </c>
      <c r="C341" s="66" t="str">
        <f t="shared" si="110"/>
        <v>20171021</v>
      </c>
      <c r="D341" s="66">
        <v>2017</v>
      </c>
      <c r="E341" s="66">
        <v>10</v>
      </c>
      <c r="F341" s="66">
        <v>21</v>
      </c>
      <c r="G341" s="66">
        <v>18</v>
      </c>
      <c r="H341" s="66">
        <v>34</v>
      </c>
      <c r="I341" s="66">
        <v>42</v>
      </c>
      <c r="J341" s="66">
        <v>696</v>
      </c>
      <c r="K341" s="68" t="s">
        <v>47</v>
      </c>
      <c r="L341" s="66">
        <v>1</v>
      </c>
      <c r="M341" s="66" t="s">
        <v>21</v>
      </c>
      <c r="N341" s="66" t="s">
        <v>27</v>
      </c>
      <c r="O341" s="66">
        <v>0</v>
      </c>
      <c r="P341" s="66" t="str">
        <f t="shared" si="115"/>
        <v/>
      </c>
      <c r="Q341" s="66" t="str">
        <f t="shared" si="129"/>
        <v/>
      </c>
      <c r="R341" s="66" t="str">
        <f t="shared" si="125"/>
        <v/>
      </c>
      <c r="S341" s="66" t="str">
        <f t="shared" si="116"/>
        <v/>
      </c>
      <c r="T341" s="66" t="str">
        <f t="shared" si="111"/>
        <v/>
      </c>
      <c r="U341" s="66" t="str">
        <f t="shared" si="112"/>
        <v/>
      </c>
      <c r="V341" s="66" t="str">
        <f t="shared" si="113"/>
        <v/>
      </c>
      <c r="W341" s="66" t="str">
        <f t="shared" si="117"/>
        <v/>
      </c>
      <c r="X341" s="66" t="str">
        <f t="shared" si="126"/>
        <v/>
      </c>
      <c r="Y341" s="66" t="str">
        <f t="shared" si="122"/>
        <v/>
      </c>
      <c r="Z341" s="66" t="str">
        <f t="shared" si="118"/>
        <v/>
      </c>
      <c r="AA341" s="66" t="str">
        <f t="shared" si="123"/>
        <v/>
      </c>
      <c r="AB341" s="66" t="str">
        <f t="shared" si="124"/>
        <v/>
      </c>
      <c r="AC341" s="66" t="str">
        <f t="shared" si="114"/>
        <v/>
      </c>
      <c r="AD341" s="66" t="str">
        <f t="shared" si="127"/>
        <v/>
      </c>
      <c r="AE341" s="66" t="str">
        <f t="shared" si="119"/>
        <v/>
      </c>
      <c r="AF341" s="66" t="str">
        <f t="shared" si="120"/>
        <v/>
      </c>
      <c r="AG341" s="66" t="str">
        <f t="shared" si="128"/>
        <v/>
      </c>
      <c r="AH341" s="66"/>
      <c r="AI341" s="66"/>
      <c r="AJ341" s="66"/>
      <c r="AK341" s="66"/>
      <c r="AL341" s="66"/>
    </row>
    <row r="342" spans="1:38" x14ac:dyDescent="0.25">
      <c r="A342" s="66">
        <f t="shared" si="121"/>
        <v>49</v>
      </c>
      <c r="B342" s="66">
        <f t="shared" si="109"/>
        <v>66882</v>
      </c>
      <c r="C342" s="66" t="str">
        <f t="shared" si="110"/>
        <v>20171021</v>
      </c>
      <c r="D342" s="66">
        <v>2017</v>
      </c>
      <c r="E342" s="66">
        <v>10</v>
      </c>
      <c r="F342" s="66">
        <v>21</v>
      </c>
      <c r="G342" s="66">
        <v>18</v>
      </c>
      <c r="H342" s="66">
        <v>34</v>
      </c>
      <c r="I342" s="66">
        <v>42</v>
      </c>
      <c r="J342" s="66">
        <v>741</v>
      </c>
      <c r="K342" s="68" t="s">
        <v>47</v>
      </c>
      <c r="L342" s="66">
        <v>1</v>
      </c>
      <c r="M342" s="66" t="s">
        <v>21</v>
      </c>
      <c r="N342" s="66" t="s">
        <v>27</v>
      </c>
      <c r="O342" s="66">
        <v>0</v>
      </c>
      <c r="P342" s="66" t="str">
        <f t="shared" si="115"/>
        <v/>
      </c>
      <c r="Q342" s="66" t="str">
        <f t="shared" si="129"/>
        <v/>
      </c>
      <c r="R342" s="66" t="str">
        <f t="shared" si="125"/>
        <v/>
      </c>
      <c r="S342" s="66" t="str">
        <f t="shared" si="116"/>
        <v/>
      </c>
      <c r="T342" s="66" t="str">
        <f t="shared" si="111"/>
        <v/>
      </c>
      <c r="U342" s="66" t="str">
        <f t="shared" si="112"/>
        <v/>
      </c>
      <c r="V342" s="66" t="str">
        <f t="shared" si="113"/>
        <v/>
      </c>
      <c r="W342" s="66" t="str">
        <f t="shared" si="117"/>
        <v/>
      </c>
      <c r="X342" s="66" t="str">
        <f t="shared" si="126"/>
        <v/>
      </c>
      <c r="Y342" s="66" t="str">
        <f t="shared" si="122"/>
        <v/>
      </c>
      <c r="Z342" s="66" t="str">
        <f t="shared" si="118"/>
        <v/>
      </c>
      <c r="AA342" s="66" t="str">
        <f t="shared" si="123"/>
        <v/>
      </c>
      <c r="AB342" s="66" t="str">
        <f t="shared" si="124"/>
        <v/>
      </c>
      <c r="AC342" s="66" t="str">
        <f t="shared" si="114"/>
        <v/>
      </c>
      <c r="AD342" s="66" t="str">
        <f t="shared" si="127"/>
        <v/>
      </c>
      <c r="AE342" s="66" t="str">
        <f t="shared" si="119"/>
        <v/>
      </c>
      <c r="AF342" s="66" t="str">
        <f t="shared" si="120"/>
        <v/>
      </c>
      <c r="AG342" s="66" t="str">
        <f t="shared" si="128"/>
        <v/>
      </c>
      <c r="AH342" s="66"/>
      <c r="AI342" s="66"/>
      <c r="AJ342" s="66"/>
      <c r="AK342" s="66"/>
      <c r="AL342" s="66"/>
    </row>
    <row r="343" spans="1:38" x14ac:dyDescent="0.25">
      <c r="A343" s="66">
        <f t="shared" si="121"/>
        <v>49</v>
      </c>
      <c r="B343" s="66">
        <f t="shared" si="109"/>
        <v>66882</v>
      </c>
      <c r="C343" s="66" t="str">
        <f t="shared" si="110"/>
        <v>20171021</v>
      </c>
      <c r="D343" s="66">
        <v>2017</v>
      </c>
      <c r="E343" s="66">
        <v>10</v>
      </c>
      <c r="F343" s="66">
        <v>21</v>
      </c>
      <c r="G343" s="66">
        <v>18</v>
      </c>
      <c r="H343" s="66">
        <v>34</v>
      </c>
      <c r="I343" s="66">
        <v>42</v>
      </c>
      <c r="J343" s="66">
        <v>808</v>
      </c>
      <c r="K343" s="68" t="s">
        <v>47</v>
      </c>
      <c r="L343" s="66">
        <v>1</v>
      </c>
      <c r="M343" s="66" t="s">
        <v>21</v>
      </c>
      <c r="N343" s="66" t="s">
        <v>27</v>
      </c>
      <c r="O343" s="66">
        <v>0</v>
      </c>
      <c r="P343" s="66" t="str">
        <f t="shared" si="115"/>
        <v/>
      </c>
      <c r="Q343" s="66" t="str">
        <f t="shared" si="129"/>
        <v/>
      </c>
      <c r="R343" s="66" t="str">
        <f t="shared" si="125"/>
        <v/>
      </c>
      <c r="S343" s="66" t="str">
        <f t="shared" si="116"/>
        <v/>
      </c>
      <c r="T343" s="66" t="str">
        <f t="shared" si="111"/>
        <v/>
      </c>
      <c r="U343" s="66" t="str">
        <f t="shared" si="112"/>
        <v/>
      </c>
      <c r="V343" s="66" t="str">
        <f t="shared" si="113"/>
        <v/>
      </c>
      <c r="W343" s="66" t="str">
        <f t="shared" si="117"/>
        <v/>
      </c>
      <c r="X343" s="66" t="str">
        <f t="shared" si="126"/>
        <v/>
      </c>
      <c r="Y343" s="66" t="str">
        <f t="shared" si="122"/>
        <v/>
      </c>
      <c r="Z343" s="66" t="str">
        <f t="shared" si="118"/>
        <v/>
      </c>
      <c r="AA343" s="66" t="str">
        <f t="shared" si="123"/>
        <v/>
      </c>
      <c r="AB343" s="66" t="str">
        <f t="shared" si="124"/>
        <v/>
      </c>
      <c r="AC343" s="66" t="str">
        <f t="shared" si="114"/>
        <v/>
      </c>
      <c r="AD343" s="66" t="str">
        <f t="shared" si="127"/>
        <v/>
      </c>
      <c r="AE343" s="66" t="str">
        <f t="shared" si="119"/>
        <v/>
      </c>
      <c r="AF343" s="66" t="str">
        <f t="shared" si="120"/>
        <v/>
      </c>
      <c r="AG343" s="66" t="str">
        <f t="shared" si="128"/>
        <v/>
      </c>
      <c r="AH343" s="66"/>
      <c r="AI343" s="66"/>
      <c r="AJ343" s="66"/>
      <c r="AK343" s="66"/>
      <c r="AL343" s="66"/>
    </row>
    <row r="344" spans="1:38" x14ac:dyDescent="0.25">
      <c r="A344" s="66">
        <f t="shared" si="121"/>
        <v>49</v>
      </c>
      <c r="B344" s="66">
        <f t="shared" si="109"/>
        <v>66882</v>
      </c>
      <c r="C344" s="66" t="str">
        <f t="shared" si="110"/>
        <v>20171021</v>
      </c>
      <c r="D344" s="66">
        <v>2017</v>
      </c>
      <c r="E344" s="66">
        <v>10</v>
      </c>
      <c r="F344" s="66">
        <v>21</v>
      </c>
      <c r="G344" s="66">
        <v>18</v>
      </c>
      <c r="H344" s="66">
        <v>34</v>
      </c>
      <c r="I344" s="66">
        <v>42</v>
      </c>
      <c r="J344" s="66">
        <v>877</v>
      </c>
      <c r="K344" s="66" t="s">
        <v>49</v>
      </c>
      <c r="L344" s="66">
        <v>1</v>
      </c>
      <c r="M344" s="66" t="s">
        <v>21</v>
      </c>
      <c r="N344" s="66" t="s">
        <v>27</v>
      </c>
      <c r="O344" s="66">
        <v>269</v>
      </c>
      <c r="P344" s="66" t="str">
        <f t="shared" si="115"/>
        <v/>
      </c>
      <c r="Q344" s="66">
        <f t="shared" si="129"/>
        <v>66883.145999999993</v>
      </c>
      <c r="R344" s="66" t="str">
        <f t="shared" si="125"/>
        <v/>
      </c>
      <c r="S344" s="66" t="str">
        <f t="shared" si="116"/>
        <v/>
      </c>
      <c r="T344" s="66" t="str">
        <f t="shared" si="111"/>
        <v/>
      </c>
      <c r="U344" s="66" t="str">
        <f t="shared" si="112"/>
        <v/>
      </c>
      <c r="V344" s="66" t="str">
        <f t="shared" si="113"/>
        <v/>
      </c>
      <c r="W344" s="66" t="str">
        <f t="shared" si="117"/>
        <v/>
      </c>
      <c r="X344" s="66" t="str">
        <f t="shared" si="126"/>
        <v/>
      </c>
      <c r="Y344" s="66" t="str">
        <f t="shared" si="122"/>
        <v/>
      </c>
      <c r="Z344" s="66" t="str">
        <f t="shared" si="118"/>
        <v/>
      </c>
      <c r="AA344" s="66" t="str">
        <f t="shared" si="123"/>
        <v/>
      </c>
      <c r="AB344" s="66" t="str">
        <f t="shared" si="124"/>
        <v/>
      </c>
      <c r="AC344" s="66" t="str">
        <f t="shared" si="114"/>
        <v/>
      </c>
      <c r="AD344" s="66" t="str">
        <f t="shared" si="127"/>
        <v/>
      </c>
      <c r="AE344" s="66" t="str">
        <f t="shared" si="119"/>
        <v/>
      </c>
      <c r="AF344" s="66" t="str">
        <f t="shared" si="120"/>
        <v/>
      </c>
      <c r="AG344" s="66" t="str">
        <f t="shared" si="128"/>
        <v/>
      </c>
      <c r="AH344" s="66"/>
      <c r="AI344" s="66" t="s">
        <v>46</v>
      </c>
      <c r="AJ344" s="66"/>
      <c r="AK344" s="66"/>
      <c r="AL344" s="66"/>
    </row>
    <row r="345" spans="1:38" x14ac:dyDescent="0.25">
      <c r="A345" s="51">
        <f t="shared" si="121"/>
        <v>50</v>
      </c>
      <c r="B345" s="51">
        <f t="shared" si="109"/>
        <v>67116</v>
      </c>
      <c r="C345" s="51" t="str">
        <f t="shared" si="110"/>
        <v>20171021</v>
      </c>
      <c r="D345" s="51">
        <v>2017</v>
      </c>
      <c r="E345" s="51">
        <v>10</v>
      </c>
      <c r="F345" s="51">
        <v>21</v>
      </c>
      <c r="G345" s="51">
        <v>18</v>
      </c>
      <c r="H345" s="51">
        <v>38</v>
      </c>
      <c r="I345" s="51">
        <v>36</v>
      </c>
      <c r="J345" s="51">
        <v>125</v>
      </c>
      <c r="K345" s="51" t="s">
        <v>44</v>
      </c>
      <c r="L345" s="51">
        <v>1</v>
      </c>
      <c r="M345" s="51" t="s">
        <v>21</v>
      </c>
      <c r="N345" s="51" t="s">
        <v>27</v>
      </c>
      <c r="O345" s="51">
        <v>619</v>
      </c>
      <c r="P345" s="51">
        <f t="shared" si="115"/>
        <v>67116.125</v>
      </c>
      <c r="Q345" s="51" t="str">
        <f t="shared" si="129"/>
        <v/>
      </c>
      <c r="R345" s="51">
        <f t="shared" si="125"/>
        <v>67116.992999999988</v>
      </c>
      <c r="S345" s="51">
        <f t="shared" si="116"/>
        <v>867.99999998765998</v>
      </c>
      <c r="T345" s="51" t="str">
        <f t="shared" si="111"/>
        <v/>
      </c>
      <c r="U345" s="51" t="str">
        <f t="shared" si="112"/>
        <v/>
      </c>
      <c r="V345" s="51" t="str">
        <f t="shared" si="113"/>
        <v/>
      </c>
      <c r="W345" s="51">
        <f t="shared" si="117"/>
        <v>67116</v>
      </c>
      <c r="X345" s="51">
        <f t="shared" si="126"/>
        <v>0</v>
      </c>
      <c r="Y345" s="51">
        <f t="shared" si="122"/>
        <v>3</v>
      </c>
      <c r="Z345" s="51">
        <f t="shared" si="118"/>
        <v>0</v>
      </c>
      <c r="AA345" s="51">
        <f t="shared" si="123"/>
        <v>0</v>
      </c>
      <c r="AB345" s="51">
        <f t="shared" si="124"/>
        <v>0</v>
      </c>
      <c r="AC345" s="51" t="str">
        <f t="shared" si="114"/>
        <v/>
      </c>
      <c r="AD345" s="51">
        <f t="shared" si="127"/>
        <v>1</v>
      </c>
      <c r="AE345" s="51" t="str">
        <f t="shared" si="119"/>
        <v>20171021</v>
      </c>
      <c r="AF345" s="51" t="str">
        <f t="shared" si="120"/>
        <v/>
      </c>
      <c r="AG345" s="51">
        <f t="shared" si="128"/>
        <v>2</v>
      </c>
      <c r="AH345" s="51"/>
      <c r="AI345" s="51" t="s">
        <v>46</v>
      </c>
      <c r="AJ345" s="51"/>
      <c r="AK345" s="51"/>
      <c r="AL345" s="51"/>
    </row>
    <row r="346" spans="1:38" x14ac:dyDescent="0.25">
      <c r="A346" s="50">
        <f t="shared" si="121"/>
        <v>50</v>
      </c>
      <c r="B346" s="50">
        <f t="shared" si="109"/>
        <v>67116</v>
      </c>
      <c r="C346" s="50" t="str">
        <f t="shared" si="110"/>
        <v>20171021</v>
      </c>
      <c r="D346" s="50">
        <v>2017</v>
      </c>
      <c r="E346" s="50">
        <v>10</v>
      </c>
      <c r="F346" s="50">
        <v>21</v>
      </c>
      <c r="G346" s="50">
        <v>18</v>
      </c>
      <c r="H346" s="50">
        <v>38</v>
      </c>
      <c r="I346" s="50">
        <v>36</v>
      </c>
      <c r="J346" s="50">
        <v>749</v>
      </c>
      <c r="K346" s="50" t="s">
        <v>49</v>
      </c>
      <c r="L346" s="50">
        <v>1</v>
      </c>
      <c r="M346" s="50" t="s">
        <v>21</v>
      </c>
      <c r="N346" s="50" t="s">
        <v>27</v>
      </c>
      <c r="O346" s="50">
        <v>143</v>
      </c>
      <c r="P346" s="50" t="str">
        <f t="shared" si="115"/>
        <v/>
      </c>
      <c r="Q346" s="50" t="str">
        <f t="shared" si="129"/>
        <v/>
      </c>
      <c r="R346" s="50" t="str">
        <f t="shared" si="125"/>
        <v/>
      </c>
      <c r="S346" s="50" t="str">
        <f t="shared" si="116"/>
        <v/>
      </c>
      <c r="T346" s="50" t="str">
        <f t="shared" si="111"/>
        <v/>
      </c>
      <c r="U346" s="50" t="str">
        <f t="shared" si="112"/>
        <v/>
      </c>
      <c r="V346" s="50">
        <f t="shared" si="113"/>
        <v>162</v>
      </c>
      <c r="W346" s="50" t="str">
        <f t="shared" si="117"/>
        <v/>
      </c>
      <c r="X346" s="50" t="str">
        <f t="shared" si="126"/>
        <v/>
      </c>
      <c r="Y346" s="50" t="str">
        <f t="shared" si="122"/>
        <v/>
      </c>
      <c r="Z346" s="50" t="str">
        <f t="shared" si="118"/>
        <v/>
      </c>
      <c r="AA346" s="50" t="str">
        <f t="shared" si="123"/>
        <v/>
      </c>
      <c r="AB346" s="50" t="str">
        <f t="shared" si="124"/>
        <v/>
      </c>
      <c r="AC346" s="50" t="str">
        <f t="shared" si="114"/>
        <v/>
      </c>
      <c r="AD346" s="50" t="str">
        <f t="shared" si="127"/>
        <v/>
      </c>
      <c r="AE346" s="50" t="str">
        <f t="shared" si="119"/>
        <v/>
      </c>
      <c r="AF346" s="50" t="str">
        <f t="shared" si="120"/>
        <v/>
      </c>
      <c r="AG346" s="50" t="str">
        <f t="shared" si="128"/>
        <v/>
      </c>
      <c r="AH346" s="50"/>
      <c r="AI346" s="50"/>
      <c r="AJ346" s="50"/>
      <c r="AK346" s="50"/>
      <c r="AL346" s="50"/>
    </row>
    <row r="347" spans="1:38" x14ac:dyDescent="0.25">
      <c r="A347" s="50">
        <f t="shared" si="121"/>
        <v>50</v>
      </c>
      <c r="B347" s="50">
        <f t="shared" si="109"/>
        <v>67116</v>
      </c>
      <c r="C347" s="50" t="str">
        <f t="shared" si="110"/>
        <v>20171021</v>
      </c>
      <c r="D347" s="50">
        <v>2017</v>
      </c>
      <c r="E347" s="50">
        <v>10</v>
      </c>
      <c r="F347" s="50">
        <v>21</v>
      </c>
      <c r="G347" s="50">
        <v>18</v>
      </c>
      <c r="H347" s="50">
        <v>38</v>
      </c>
      <c r="I347" s="50">
        <v>36</v>
      </c>
      <c r="J347" s="50">
        <v>911</v>
      </c>
      <c r="K347" s="50" t="s">
        <v>49</v>
      </c>
      <c r="L347" s="50">
        <v>1</v>
      </c>
      <c r="M347" s="50" t="s">
        <v>21</v>
      </c>
      <c r="N347" s="50" t="s">
        <v>27</v>
      </c>
      <c r="O347" s="50">
        <v>82</v>
      </c>
      <c r="P347" s="50" t="str">
        <f t="shared" si="115"/>
        <v/>
      </c>
      <c r="Q347" s="50">
        <f t="shared" si="129"/>
        <v>67116.992999999988</v>
      </c>
      <c r="R347" s="50" t="str">
        <f t="shared" si="125"/>
        <v/>
      </c>
      <c r="S347" s="50" t="str">
        <f t="shared" si="116"/>
        <v/>
      </c>
      <c r="T347" s="50" t="str">
        <f t="shared" si="111"/>
        <v/>
      </c>
      <c r="U347" s="50" t="str">
        <f t="shared" si="112"/>
        <v/>
      </c>
      <c r="V347" s="50" t="str">
        <f t="shared" si="113"/>
        <v/>
      </c>
      <c r="W347" s="50" t="str">
        <f t="shared" si="117"/>
        <v/>
      </c>
      <c r="X347" s="50" t="str">
        <f t="shared" si="126"/>
        <v/>
      </c>
      <c r="Y347" s="50" t="str">
        <f t="shared" si="122"/>
        <v/>
      </c>
      <c r="Z347" s="50" t="str">
        <f t="shared" si="118"/>
        <v/>
      </c>
      <c r="AA347" s="50" t="str">
        <f t="shared" si="123"/>
        <v/>
      </c>
      <c r="AB347" s="50" t="str">
        <f t="shared" si="124"/>
        <v/>
      </c>
      <c r="AC347" s="50" t="str">
        <f t="shared" si="114"/>
        <v/>
      </c>
      <c r="AD347" s="50" t="str">
        <f t="shared" si="127"/>
        <v/>
      </c>
      <c r="AE347" s="50" t="str">
        <f t="shared" si="119"/>
        <v/>
      </c>
      <c r="AF347" s="50" t="str">
        <f t="shared" si="120"/>
        <v/>
      </c>
      <c r="AG347" s="50" t="str">
        <f t="shared" si="128"/>
        <v/>
      </c>
      <c r="AH347" s="50"/>
      <c r="AI347" s="50"/>
      <c r="AJ347" s="50"/>
      <c r="AK347" s="50"/>
      <c r="AL347" s="50"/>
    </row>
    <row r="348" spans="1:38" x14ac:dyDescent="0.25">
      <c r="A348" s="51">
        <f t="shared" si="121"/>
        <v>51</v>
      </c>
      <c r="B348" s="51">
        <f t="shared" si="109"/>
        <v>67192</v>
      </c>
      <c r="C348" s="51" t="str">
        <f t="shared" si="110"/>
        <v>20171021</v>
      </c>
      <c r="D348" s="51">
        <v>2017</v>
      </c>
      <c r="E348" s="51">
        <v>10</v>
      </c>
      <c r="F348" s="51">
        <v>21</v>
      </c>
      <c r="G348" s="51">
        <v>18</v>
      </c>
      <c r="H348" s="51">
        <v>39</v>
      </c>
      <c r="I348" s="51">
        <v>52</v>
      </c>
      <c r="J348" s="51">
        <v>279</v>
      </c>
      <c r="K348" s="51" t="s">
        <v>44</v>
      </c>
      <c r="L348" s="51">
        <v>1</v>
      </c>
      <c r="M348" s="51" t="s">
        <v>21</v>
      </c>
      <c r="N348" s="51" t="s">
        <v>27</v>
      </c>
      <c r="O348" s="51">
        <v>398</v>
      </c>
      <c r="P348" s="51">
        <f t="shared" si="115"/>
        <v>67192.278999999995</v>
      </c>
      <c r="Q348" s="51" t="str">
        <f t="shared" si="129"/>
        <v/>
      </c>
      <c r="R348" s="51">
        <f t="shared" si="125"/>
        <v>67192.824999999997</v>
      </c>
      <c r="S348" s="51">
        <f t="shared" si="116"/>
        <v>546.00000000209548</v>
      </c>
      <c r="T348" s="51" t="str">
        <f t="shared" si="111"/>
        <v/>
      </c>
      <c r="U348" s="51" t="str">
        <f t="shared" si="112"/>
        <v/>
      </c>
      <c r="V348" s="51" t="str">
        <f t="shared" si="113"/>
        <v/>
      </c>
      <c r="W348" s="51">
        <f t="shared" si="117"/>
        <v>67192</v>
      </c>
      <c r="X348" s="51">
        <f t="shared" si="126"/>
        <v>0</v>
      </c>
      <c r="Y348" s="51">
        <f t="shared" si="122"/>
        <v>1</v>
      </c>
      <c r="Z348" s="51">
        <f t="shared" si="118"/>
        <v>0</v>
      </c>
      <c r="AA348" s="51">
        <f t="shared" si="123"/>
        <v>0</v>
      </c>
      <c r="AB348" s="51">
        <f t="shared" si="124"/>
        <v>0</v>
      </c>
      <c r="AC348" s="51" t="str">
        <f t="shared" si="114"/>
        <v/>
      </c>
      <c r="AD348" s="51">
        <f t="shared" si="127"/>
        <v>1</v>
      </c>
      <c r="AE348" s="51" t="str">
        <f t="shared" si="119"/>
        <v>20171021</v>
      </c>
      <c r="AF348" s="51" t="str">
        <f t="shared" si="120"/>
        <v/>
      </c>
      <c r="AG348" s="51">
        <f t="shared" si="128"/>
        <v>3</v>
      </c>
      <c r="AH348" s="51"/>
      <c r="AI348" s="51" t="s">
        <v>46</v>
      </c>
      <c r="AJ348" s="51"/>
      <c r="AK348" s="51"/>
      <c r="AL348" s="51"/>
    </row>
    <row r="349" spans="1:38" x14ac:dyDescent="0.25">
      <c r="A349" s="66">
        <f t="shared" si="121"/>
        <v>51</v>
      </c>
      <c r="B349" s="66">
        <f t="shared" si="109"/>
        <v>67192</v>
      </c>
      <c r="C349" s="66" t="str">
        <f t="shared" si="110"/>
        <v>20171021</v>
      </c>
      <c r="D349" s="66">
        <v>2017</v>
      </c>
      <c r="E349" s="66">
        <v>10</v>
      </c>
      <c r="F349" s="66">
        <v>21</v>
      </c>
      <c r="G349" s="66">
        <v>18</v>
      </c>
      <c r="H349" s="66">
        <v>39</v>
      </c>
      <c r="I349" s="66">
        <v>52</v>
      </c>
      <c r="J349" s="66">
        <v>410</v>
      </c>
      <c r="K349" s="68" t="s">
        <v>47</v>
      </c>
      <c r="L349" s="66">
        <v>1</v>
      </c>
      <c r="M349" s="66" t="s">
        <v>21</v>
      </c>
      <c r="N349" s="66" t="s">
        <v>27</v>
      </c>
      <c r="O349" s="66">
        <v>0</v>
      </c>
      <c r="P349" s="66" t="str">
        <f t="shared" si="115"/>
        <v/>
      </c>
      <c r="Q349" s="66" t="str">
        <f t="shared" si="129"/>
        <v/>
      </c>
      <c r="R349" s="66" t="str">
        <f t="shared" si="125"/>
        <v/>
      </c>
      <c r="S349" s="66" t="str">
        <f t="shared" si="116"/>
        <v/>
      </c>
      <c r="T349" s="66" t="str">
        <f t="shared" si="111"/>
        <v/>
      </c>
      <c r="U349" s="66" t="str">
        <f t="shared" si="112"/>
        <v/>
      </c>
      <c r="V349" s="66" t="str">
        <f t="shared" si="113"/>
        <v/>
      </c>
      <c r="W349" s="66" t="str">
        <f t="shared" si="117"/>
        <v/>
      </c>
      <c r="X349" s="66" t="str">
        <f t="shared" si="126"/>
        <v/>
      </c>
      <c r="Y349" s="66" t="str">
        <f t="shared" si="122"/>
        <v/>
      </c>
      <c r="Z349" s="66" t="str">
        <f t="shared" si="118"/>
        <v/>
      </c>
      <c r="AA349" s="66" t="str">
        <f t="shared" si="123"/>
        <v/>
      </c>
      <c r="AB349" s="66" t="str">
        <f t="shared" si="124"/>
        <v/>
      </c>
      <c r="AC349" s="66" t="str">
        <f t="shared" si="114"/>
        <v/>
      </c>
      <c r="AD349" s="66" t="str">
        <f t="shared" si="127"/>
        <v/>
      </c>
      <c r="AE349" s="66" t="str">
        <f t="shared" si="119"/>
        <v/>
      </c>
      <c r="AF349" s="66" t="str">
        <f t="shared" si="120"/>
        <v/>
      </c>
      <c r="AG349" s="66" t="str">
        <f t="shared" si="128"/>
        <v/>
      </c>
      <c r="AH349" s="66"/>
      <c r="AI349" s="66"/>
      <c r="AJ349" s="66"/>
      <c r="AK349" s="66"/>
      <c r="AL349" s="66"/>
    </row>
    <row r="350" spans="1:38" x14ac:dyDescent="0.25">
      <c r="A350" s="66">
        <f t="shared" si="121"/>
        <v>51</v>
      </c>
      <c r="B350" s="66">
        <f t="shared" si="109"/>
        <v>67192</v>
      </c>
      <c r="C350" s="66" t="str">
        <f t="shared" si="110"/>
        <v>20171021</v>
      </c>
      <c r="D350" s="66">
        <v>2017</v>
      </c>
      <c r="E350" s="66">
        <v>10</v>
      </c>
      <c r="F350" s="66">
        <v>21</v>
      </c>
      <c r="G350" s="66">
        <v>18</v>
      </c>
      <c r="H350" s="66">
        <v>39</v>
      </c>
      <c r="I350" s="66">
        <v>52</v>
      </c>
      <c r="J350" s="66">
        <v>431</v>
      </c>
      <c r="K350" s="68" t="s">
        <v>47</v>
      </c>
      <c r="L350" s="66">
        <v>1</v>
      </c>
      <c r="M350" s="66" t="s">
        <v>21</v>
      </c>
      <c r="N350" s="66" t="s">
        <v>27</v>
      </c>
      <c r="O350" s="66">
        <v>0</v>
      </c>
      <c r="P350" s="66" t="str">
        <f t="shared" si="115"/>
        <v/>
      </c>
      <c r="Q350" s="66" t="str">
        <f t="shared" si="129"/>
        <v/>
      </c>
      <c r="R350" s="66" t="str">
        <f t="shared" si="125"/>
        <v/>
      </c>
      <c r="S350" s="66" t="str">
        <f t="shared" si="116"/>
        <v/>
      </c>
      <c r="T350" s="66" t="str">
        <f t="shared" si="111"/>
        <v/>
      </c>
      <c r="U350" s="66" t="str">
        <f t="shared" si="112"/>
        <v/>
      </c>
      <c r="V350" s="66" t="str">
        <f t="shared" si="113"/>
        <v/>
      </c>
      <c r="W350" s="66" t="str">
        <f t="shared" si="117"/>
        <v/>
      </c>
      <c r="X350" s="66" t="str">
        <f t="shared" si="126"/>
        <v/>
      </c>
      <c r="Y350" s="66" t="str">
        <f t="shared" si="122"/>
        <v/>
      </c>
      <c r="Z350" s="66" t="str">
        <f t="shared" si="118"/>
        <v/>
      </c>
      <c r="AA350" s="66" t="str">
        <f t="shared" si="123"/>
        <v/>
      </c>
      <c r="AB350" s="66" t="str">
        <f t="shared" si="124"/>
        <v/>
      </c>
      <c r="AC350" s="66" t="str">
        <f t="shared" si="114"/>
        <v/>
      </c>
      <c r="AD350" s="66" t="str">
        <f t="shared" si="127"/>
        <v/>
      </c>
      <c r="AE350" s="66" t="str">
        <f t="shared" si="119"/>
        <v/>
      </c>
      <c r="AF350" s="66" t="str">
        <f t="shared" si="120"/>
        <v/>
      </c>
      <c r="AG350" s="66" t="str">
        <f t="shared" si="128"/>
        <v/>
      </c>
      <c r="AH350" s="66"/>
      <c r="AI350" s="66"/>
      <c r="AJ350" s="66"/>
      <c r="AK350" s="66"/>
      <c r="AL350" s="66"/>
    </row>
    <row r="351" spans="1:38" x14ac:dyDescent="0.25">
      <c r="A351" s="66">
        <f t="shared" si="121"/>
        <v>51</v>
      </c>
      <c r="B351" s="66">
        <f t="shared" ref="B351:B414" si="130">I351+(H351*60)+(G351*3600)</f>
        <v>67192</v>
      </c>
      <c r="C351" s="66" t="str">
        <f t="shared" ref="C351:C414" si="131">CONCATENATE(D351,E351,F351)</f>
        <v>20171021</v>
      </c>
      <c r="D351" s="66">
        <v>2017</v>
      </c>
      <c r="E351" s="66">
        <v>10</v>
      </c>
      <c r="F351" s="66">
        <v>21</v>
      </c>
      <c r="G351" s="66">
        <v>18</v>
      </c>
      <c r="H351" s="66">
        <v>39</v>
      </c>
      <c r="I351" s="66">
        <v>52</v>
      </c>
      <c r="J351" s="66">
        <v>440</v>
      </c>
      <c r="K351" s="68" t="s">
        <v>47</v>
      </c>
      <c r="L351" s="66">
        <v>1</v>
      </c>
      <c r="M351" s="66" t="s">
        <v>21</v>
      </c>
      <c r="N351" s="66" t="s">
        <v>27</v>
      </c>
      <c r="O351" s="66">
        <v>0</v>
      </c>
      <c r="P351" s="66" t="str">
        <f t="shared" si="115"/>
        <v/>
      </c>
      <c r="Q351" s="66" t="str">
        <f t="shared" si="129"/>
        <v/>
      </c>
      <c r="R351" s="66" t="str">
        <f t="shared" si="125"/>
        <v/>
      </c>
      <c r="S351" s="66" t="str">
        <f t="shared" si="116"/>
        <v/>
      </c>
      <c r="T351" s="66" t="str">
        <f t="shared" ref="T351:T414" si="132">IF(A351=A352,IF(K351="Stroke",IF(K352="Stroke",IF((J352-J351)&lt;0,1000+J352-J351,J352-J351),IF(A353=A351,IF(K353="stroke",IF((J353-J351)&lt;0,1000+J353-J351,J353-J351),IF(A354=A351,IF(K354="stroke",IF((J354-J351)&lt;0,1000+J354-J351,J354-J351),IF(A355=A351,IF(K355="stroke",IF((J355-J351)&lt;0,1000+J355-J351,J355-J351),IF(A356=A351,IF(K356="stroke",IF((J356-J351)&lt;0,1000+J356-J351,J356-J351),IF(A357=A351,IF(K357="Stroke",IF((J357-J351)&lt;0,1000+J357-J351,J357-J351),IF(A358=A351,IF(K358="stroke",IF((J358-J351)&lt;0,1000+J358-J351,J353-J351),IF(A359=A351,IF(K359="stroke",IF((J359-J351)&lt;0,1000+J359-J351,J359-J351),IF(A360=A351,IF(K360="stroke",IF((J360-J351)&lt;0,1000+J360-J351,J360-J351),IF(A361=A351,IF(K361="stroke",IF((J361-J351)&lt;0,1000+J361-J351,J361-J351),""),"")),"")),"")),"")),"")),"")),"")),"")),"")),""),"")</f>
        <v/>
      </c>
      <c r="U351" s="66" t="str">
        <f t="shared" ref="U351:U414" si="133">IF(A351=A352,IF(K351="Stroke",IF(K352="Stroke",IF(L352=L351,T351-O351,""),IF(A353=A351,IF(K353="stroke",IF(L353=L351,T351-O351,""),IF(A354=A351,IF(K354="stroke",IF(L354=L351,T351-O351,""),IF(A355=A351,IF(K355="stroke",IF(L355=L351,T351-O351,""),IF(A356=A351,IF(K356="stroke",IF(L356=L351,T351-O351,""),""),"")),"")),"")),"")),""),"")</f>
        <v/>
      </c>
      <c r="V351" s="66" t="str">
        <f t="shared" ref="V351:V414" si="134">IF(A351=A352,IF(K351="SRS",IF(K352="SRS",IF((J352-J351)&lt;0,1000+J352-J351,J352-J351),IF(A353=A351,IF(K353="SRS",IF((J353-J351)&lt;0,1000+J353-J351,J353-J351),IF(A354=A351,IF(K354="SRS",IF((J354-J351)&lt;0,1000+J354-J351,J354-J351),IF(A355=A351,IF(K355="SRS",IF((J355-J351)&lt;0,1000+J355-J351,J355-J351),IF(A356=A351,IF(K356="SRS",IF((J356-J351)&lt;0,1000+J356-J351,J356-J351),""),"")),"")),"")),"")),""),"")</f>
        <v/>
      </c>
      <c r="W351" s="66" t="str">
        <f t="shared" si="117"/>
        <v/>
      </c>
      <c r="X351" s="66" t="str">
        <f t="shared" si="126"/>
        <v/>
      </c>
      <c r="Y351" s="66" t="str">
        <f t="shared" si="122"/>
        <v/>
      </c>
      <c r="Z351" s="66" t="str">
        <f t="shared" si="118"/>
        <v/>
      </c>
      <c r="AA351" s="66" t="str">
        <f t="shared" si="123"/>
        <v/>
      </c>
      <c r="AB351" s="66" t="str">
        <f t="shared" si="124"/>
        <v/>
      </c>
      <c r="AC351" s="66" t="str">
        <f t="shared" ref="AC351:AC414" si="135">IF(A351&lt;&gt;A350,IF(A351=A352,IF(K352="stroke",IF(M351="positive",IF(M352="negative",SUM(AA351:AB351),""),""),""),""),"")</f>
        <v/>
      </c>
      <c r="AD351" s="66" t="str">
        <f t="shared" si="127"/>
        <v/>
      </c>
      <c r="AE351" s="66" t="str">
        <f t="shared" si="119"/>
        <v/>
      </c>
      <c r="AF351" s="66" t="str">
        <f t="shared" si="120"/>
        <v/>
      </c>
      <c r="AG351" s="66" t="str">
        <f t="shared" si="128"/>
        <v/>
      </c>
      <c r="AH351" s="66"/>
      <c r="AI351" s="66"/>
      <c r="AJ351" s="66"/>
      <c r="AK351" s="66"/>
      <c r="AL351" s="66"/>
    </row>
    <row r="352" spans="1:38" x14ac:dyDescent="0.25">
      <c r="A352" s="66">
        <f t="shared" si="121"/>
        <v>51</v>
      </c>
      <c r="B352" s="66">
        <f t="shared" si="130"/>
        <v>67192</v>
      </c>
      <c r="C352" s="66" t="str">
        <f t="shared" si="131"/>
        <v>20171021</v>
      </c>
      <c r="D352" s="66">
        <v>2017</v>
      </c>
      <c r="E352" s="66">
        <v>10</v>
      </c>
      <c r="F352" s="66">
        <v>21</v>
      </c>
      <c r="G352" s="66">
        <v>18</v>
      </c>
      <c r="H352" s="66">
        <v>39</v>
      </c>
      <c r="I352" s="66">
        <v>52</v>
      </c>
      <c r="J352" s="66">
        <v>444</v>
      </c>
      <c r="K352" s="68" t="s">
        <v>47</v>
      </c>
      <c r="L352" s="66">
        <v>1</v>
      </c>
      <c r="M352" s="66" t="s">
        <v>21</v>
      </c>
      <c r="N352" s="66" t="s">
        <v>27</v>
      </c>
      <c r="O352" s="66">
        <v>0</v>
      </c>
      <c r="P352" s="66" t="str">
        <f t="shared" ref="P352:P415" si="136">IF(A352&lt;&gt;A351,(B352+J352*0.001),"")</f>
        <v/>
      </c>
      <c r="Q352" s="66" t="str">
        <f t="shared" si="129"/>
        <v/>
      </c>
      <c r="R352" s="66" t="str">
        <f t="shared" si="125"/>
        <v/>
      </c>
      <c r="S352" s="66" t="str">
        <f t="shared" ref="S352:S415" si="137">IF(AND(P352&lt;&gt;"",R352&lt;&gt;""),(R352-P352)/0.001,"")</f>
        <v/>
      </c>
      <c r="T352" s="66" t="str">
        <f t="shared" si="132"/>
        <v/>
      </c>
      <c r="U352" s="66" t="str">
        <f t="shared" si="133"/>
        <v/>
      </c>
      <c r="V352" s="66" t="str">
        <f t="shared" si="134"/>
        <v/>
      </c>
      <c r="W352" s="66" t="str">
        <f t="shared" ref="W352:W415" si="138">IF(A352&lt;&gt;A351,B352,"")</f>
        <v/>
      </c>
      <c r="X352" s="66" t="str">
        <f t="shared" si="126"/>
        <v/>
      </c>
      <c r="Y352" s="66" t="str">
        <f t="shared" si="122"/>
        <v/>
      </c>
      <c r="Z352" s="66" t="str">
        <f t="shared" ref="Z352:Z415" si="139">IF(AA352="","",COUNTIFS(AA352,0,AB352,0,AC352,"",AD352,0))</f>
        <v/>
      </c>
      <c r="AA352" s="66" t="str">
        <f t="shared" si="123"/>
        <v/>
      </c>
      <c r="AB352" s="66" t="str">
        <f t="shared" si="124"/>
        <v/>
      </c>
      <c r="AC352" s="66" t="str">
        <f t="shared" si="135"/>
        <v/>
      </c>
      <c r="AD352" s="66" t="str">
        <f t="shared" si="127"/>
        <v/>
      </c>
      <c r="AE352" s="66" t="str">
        <f t="shared" ref="AE352:AE415" si="140">IF(K352="up",C352,"")</f>
        <v/>
      </c>
      <c r="AF352" s="66" t="str">
        <f t="shared" ref="AF352:AF415" si="141">IF(AD352="","",IF(AD352&gt;0,IF(AA352&gt;0,"yes",""),""))</f>
        <v/>
      </c>
      <c r="AG352" s="66" t="str">
        <f t="shared" si="128"/>
        <v/>
      </c>
      <c r="AH352" s="66"/>
      <c r="AI352" s="66"/>
      <c r="AJ352" s="66"/>
      <c r="AK352" s="66"/>
      <c r="AL352" s="66"/>
    </row>
    <row r="353" spans="1:38" x14ac:dyDescent="0.25">
      <c r="A353" s="66">
        <f t="shared" ref="A353:A416" si="142">IF(B353=B352,A352,IF(B353=(B352+1),A352,(A352+1)))</f>
        <v>51</v>
      </c>
      <c r="B353" s="66">
        <f t="shared" si="130"/>
        <v>67192</v>
      </c>
      <c r="C353" s="66" t="str">
        <f t="shared" si="131"/>
        <v>20171021</v>
      </c>
      <c r="D353" s="66">
        <v>2017</v>
      </c>
      <c r="E353" s="66">
        <v>10</v>
      </c>
      <c r="F353" s="66">
        <v>21</v>
      </c>
      <c r="G353" s="66">
        <v>18</v>
      </c>
      <c r="H353" s="66">
        <v>39</v>
      </c>
      <c r="I353" s="66">
        <v>52</v>
      </c>
      <c r="J353" s="66">
        <v>467</v>
      </c>
      <c r="K353" s="68" t="s">
        <v>47</v>
      </c>
      <c r="L353" s="66">
        <v>1</v>
      </c>
      <c r="M353" s="66" t="s">
        <v>21</v>
      </c>
      <c r="N353" s="66" t="s">
        <v>27</v>
      </c>
      <c r="O353" s="66">
        <v>0</v>
      </c>
      <c r="P353" s="66" t="str">
        <f t="shared" si="136"/>
        <v/>
      </c>
      <c r="Q353" s="66" t="str">
        <f t="shared" si="129"/>
        <v/>
      </c>
      <c r="R353" s="66" t="str">
        <f t="shared" si="125"/>
        <v/>
      </c>
      <c r="S353" s="66" t="str">
        <f t="shared" si="137"/>
        <v/>
      </c>
      <c r="T353" s="66" t="str">
        <f t="shared" si="132"/>
        <v/>
      </c>
      <c r="U353" s="66" t="str">
        <f t="shared" si="133"/>
        <v/>
      </c>
      <c r="V353" s="66" t="str">
        <f t="shared" si="134"/>
        <v/>
      </c>
      <c r="W353" s="66" t="str">
        <f t="shared" si="138"/>
        <v/>
      </c>
      <c r="X353" s="66" t="str">
        <f t="shared" si="126"/>
        <v/>
      </c>
      <c r="Y353" s="66" t="str">
        <f t="shared" ref="Y353:Y416" si="143">IF(X353&lt;&gt;"",IF(X353=1,"",COUNTIFS($O$2:$O$1413,"&gt;40",$A$2:$A$1413,A353)),"")</f>
        <v/>
      </c>
      <c r="Z353" s="66" t="str">
        <f t="shared" si="139"/>
        <v/>
      </c>
      <c r="AA353" s="66" t="str">
        <f t="shared" ref="AA353:AA416" si="144">IF(X353&lt;&gt;"",COUNTIFS($M$2:$M$1413,"Positive",$K$2:$K$1413,"stroke",A$2:A$1413,A353),"")</f>
        <v/>
      </c>
      <c r="AB353" s="66" t="str">
        <f t="shared" ref="AB353:AB416" si="145">IF(X353&lt;&gt;"",COUNTIFS($M$2:$M$1413,"Negative",$K$2:$K$1413,"stroke",A$2:A$1413,A353),"")</f>
        <v/>
      </c>
      <c r="AC353" s="66" t="str">
        <f t="shared" si="135"/>
        <v/>
      </c>
      <c r="AD353" s="66" t="str">
        <f t="shared" si="127"/>
        <v/>
      </c>
      <c r="AE353" s="66" t="str">
        <f t="shared" si="140"/>
        <v/>
      </c>
      <c r="AF353" s="66" t="str">
        <f t="shared" si="141"/>
        <v/>
      </c>
      <c r="AG353" s="66" t="str">
        <f t="shared" si="128"/>
        <v/>
      </c>
      <c r="AH353" s="66"/>
      <c r="AI353" s="66"/>
      <c r="AJ353" s="66"/>
      <c r="AK353" s="66"/>
      <c r="AL353" s="66"/>
    </row>
    <row r="354" spans="1:38" x14ac:dyDescent="0.25">
      <c r="A354" s="66">
        <f t="shared" si="142"/>
        <v>51</v>
      </c>
      <c r="B354" s="66">
        <f t="shared" si="130"/>
        <v>67192</v>
      </c>
      <c r="C354" s="66" t="str">
        <f t="shared" si="131"/>
        <v>20171021</v>
      </c>
      <c r="D354" s="66">
        <v>2017</v>
      </c>
      <c r="E354" s="66">
        <v>10</v>
      </c>
      <c r="F354" s="66">
        <v>21</v>
      </c>
      <c r="G354" s="66">
        <v>18</v>
      </c>
      <c r="H354" s="66">
        <v>39</v>
      </c>
      <c r="I354" s="66">
        <v>52</v>
      </c>
      <c r="J354" s="66">
        <v>491</v>
      </c>
      <c r="K354" s="68" t="s">
        <v>47</v>
      </c>
      <c r="L354" s="66">
        <v>1</v>
      </c>
      <c r="M354" s="66" t="s">
        <v>21</v>
      </c>
      <c r="N354" s="66" t="s">
        <v>27</v>
      </c>
      <c r="O354" s="66">
        <v>0</v>
      </c>
      <c r="P354" s="66" t="str">
        <f t="shared" si="136"/>
        <v/>
      </c>
      <c r="Q354" s="66" t="str">
        <f t="shared" si="129"/>
        <v/>
      </c>
      <c r="R354" s="66" t="str">
        <f t="shared" ref="R354:R417" si="146">IF(A354&lt;&gt;A353,LOOKUP(A354,A$2:A$1413,Q$2:Q$1413),"")</f>
        <v/>
      </c>
      <c r="S354" s="66" t="str">
        <f t="shared" si="137"/>
        <v/>
      </c>
      <c r="T354" s="66" t="str">
        <f t="shared" si="132"/>
        <v/>
      </c>
      <c r="U354" s="66" t="str">
        <f t="shared" si="133"/>
        <v/>
      </c>
      <c r="V354" s="66" t="str">
        <f t="shared" si="134"/>
        <v/>
      </c>
      <c r="W354" s="66" t="str">
        <f t="shared" si="138"/>
        <v/>
      </c>
      <c r="X354" s="66" t="str">
        <f t="shared" ref="X354:X417" si="147">IF(A354&lt;&gt;A353,COUNTIFS($K$2:$K$1413,$K$2,$A$2:$A$1413,A354),"")</f>
        <v/>
      </c>
      <c r="Y354" s="66" t="str">
        <f t="shared" si="143"/>
        <v/>
      </c>
      <c r="Z354" s="66" t="str">
        <f t="shared" si="139"/>
        <v/>
      </c>
      <c r="AA354" s="66" t="str">
        <f t="shared" si="144"/>
        <v/>
      </c>
      <c r="AB354" s="66" t="str">
        <f t="shared" si="145"/>
        <v/>
      </c>
      <c r="AC354" s="66" t="str">
        <f t="shared" si="135"/>
        <v/>
      </c>
      <c r="AD354" s="66" t="str">
        <f t="shared" ref="AD354:AD417" si="148">IF(A354=A353,"",COUNTIFS(A:A,A354,K:K,"up"))</f>
        <v/>
      </c>
      <c r="AE354" s="66" t="str">
        <f t="shared" si="140"/>
        <v/>
      </c>
      <c r="AF354" s="66" t="str">
        <f t="shared" si="141"/>
        <v/>
      </c>
      <c r="AG354" s="66" t="str">
        <f t="shared" ref="AG354:AG417" si="149">IF(A354=A353,"",COUNTIFS(A:A,A354,K:K,"SRS"))</f>
        <v/>
      </c>
      <c r="AH354" s="66"/>
      <c r="AI354" s="66"/>
      <c r="AJ354" s="66"/>
      <c r="AK354" s="66"/>
      <c r="AL354" s="66"/>
    </row>
    <row r="355" spans="1:38" x14ac:dyDescent="0.25">
      <c r="A355" s="66">
        <f t="shared" si="142"/>
        <v>51</v>
      </c>
      <c r="B355" s="66">
        <f t="shared" si="130"/>
        <v>67192</v>
      </c>
      <c r="C355" s="66" t="str">
        <f t="shared" si="131"/>
        <v>20171021</v>
      </c>
      <c r="D355" s="66">
        <v>2017</v>
      </c>
      <c r="E355" s="66">
        <v>10</v>
      </c>
      <c r="F355" s="66">
        <v>21</v>
      </c>
      <c r="G355" s="66">
        <v>18</v>
      </c>
      <c r="H355" s="66">
        <v>39</v>
      </c>
      <c r="I355" s="66">
        <v>52</v>
      </c>
      <c r="J355" s="66">
        <v>514</v>
      </c>
      <c r="K355" s="68" t="s">
        <v>47</v>
      </c>
      <c r="L355" s="66">
        <v>1</v>
      </c>
      <c r="M355" s="66" t="s">
        <v>21</v>
      </c>
      <c r="N355" s="66" t="s">
        <v>27</v>
      </c>
      <c r="O355" s="66">
        <v>0</v>
      </c>
      <c r="P355" s="66" t="str">
        <f t="shared" si="136"/>
        <v/>
      </c>
      <c r="Q355" s="66" t="str">
        <f t="shared" si="129"/>
        <v/>
      </c>
      <c r="R355" s="66" t="str">
        <f t="shared" si="146"/>
        <v/>
      </c>
      <c r="S355" s="66" t="str">
        <f t="shared" si="137"/>
        <v/>
      </c>
      <c r="T355" s="66" t="str">
        <f t="shared" si="132"/>
        <v/>
      </c>
      <c r="U355" s="66" t="str">
        <f t="shared" si="133"/>
        <v/>
      </c>
      <c r="V355" s="66" t="str">
        <f t="shared" si="134"/>
        <v/>
      </c>
      <c r="W355" s="66" t="str">
        <f t="shared" si="138"/>
        <v/>
      </c>
      <c r="X355" s="66" t="str">
        <f t="shared" si="147"/>
        <v/>
      </c>
      <c r="Y355" s="66" t="str">
        <f t="shared" si="143"/>
        <v/>
      </c>
      <c r="Z355" s="66" t="str">
        <f t="shared" si="139"/>
        <v/>
      </c>
      <c r="AA355" s="66" t="str">
        <f t="shared" si="144"/>
        <v/>
      </c>
      <c r="AB355" s="66" t="str">
        <f t="shared" si="145"/>
        <v/>
      </c>
      <c r="AC355" s="66" t="str">
        <f t="shared" si="135"/>
        <v/>
      </c>
      <c r="AD355" s="66" t="str">
        <f t="shared" si="148"/>
        <v/>
      </c>
      <c r="AE355" s="66" t="str">
        <f t="shared" si="140"/>
        <v/>
      </c>
      <c r="AF355" s="66" t="str">
        <f t="shared" si="141"/>
        <v/>
      </c>
      <c r="AG355" s="66" t="str">
        <f t="shared" si="149"/>
        <v/>
      </c>
      <c r="AH355" s="66"/>
      <c r="AI355" s="66"/>
      <c r="AJ355" s="66"/>
      <c r="AK355" s="66"/>
      <c r="AL355" s="66"/>
    </row>
    <row r="356" spans="1:38" x14ac:dyDescent="0.25">
      <c r="A356" s="66">
        <f t="shared" si="142"/>
        <v>51</v>
      </c>
      <c r="B356" s="66">
        <f t="shared" si="130"/>
        <v>67192</v>
      </c>
      <c r="C356" s="66" t="str">
        <f t="shared" si="131"/>
        <v>20171021</v>
      </c>
      <c r="D356" s="66">
        <v>2017</v>
      </c>
      <c r="E356" s="66">
        <v>10</v>
      </c>
      <c r="F356" s="66">
        <v>21</v>
      </c>
      <c r="G356" s="66">
        <v>18</v>
      </c>
      <c r="H356" s="66">
        <v>39</v>
      </c>
      <c r="I356" s="66">
        <v>52</v>
      </c>
      <c r="J356" s="66">
        <v>586</v>
      </c>
      <c r="K356" s="68" t="s">
        <v>47</v>
      </c>
      <c r="L356" s="66">
        <v>1</v>
      </c>
      <c r="M356" s="66" t="s">
        <v>21</v>
      </c>
      <c r="N356" s="66" t="s">
        <v>27</v>
      </c>
      <c r="O356" s="66">
        <v>0</v>
      </c>
      <c r="P356" s="66" t="str">
        <f t="shared" si="136"/>
        <v/>
      </c>
      <c r="Q356" s="66" t="str">
        <f t="shared" si="129"/>
        <v/>
      </c>
      <c r="R356" s="66" t="str">
        <f t="shared" si="146"/>
        <v/>
      </c>
      <c r="S356" s="66" t="str">
        <f t="shared" si="137"/>
        <v/>
      </c>
      <c r="T356" s="66" t="str">
        <f t="shared" si="132"/>
        <v/>
      </c>
      <c r="U356" s="66" t="str">
        <f t="shared" si="133"/>
        <v/>
      </c>
      <c r="V356" s="66" t="str">
        <f t="shared" si="134"/>
        <v/>
      </c>
      <c r="W356" s="66" t="str">
        <f t="shared" si="138"/>
        <v/>
      </c>
      <c r="X356" s="66" t="str">
        <f t="shared" si="147"/>
        <v/>
      </c>
      <c r="Y356" s="66" t="str">
        <f t="shared" si="143"/>
        <v/>
      </c>
      <c r="Z356" s="66" t="str">
        <f t="shared" si="139"/>
        <v/>
      </c>
      <c r="AA356" s="66" t="str">
        <f t="shared" si="144"/>
        <v/>
      </c>
      <c r="AB356" s="66" t="str">
        <f t="shared" si="145"/>
        <v/>
      </c>
      <c r="AC356" s="66" t="str">
        <f t="shared" si="135"/>
        <v/>
      </c>
      <c r="AD356" s="66" t="str">
        <f t="shared" si="148"/>
        <v/>
      </c>
      <c r="AE356" s="66" t="str">
        <f t="shared" si="140"/>
        <v/>
      </c>
      <c r="AF356" s="66" t="str">
        <f t="shared" si="141"/>
        <v/>
      </c>
      <c r="AG356" s="66" t="str">
        <f t="shared" si="149"/>
        <v/>
      </c>
      <c r="AH356" s="66"/>
      <c r="AI356" s="66"/>
      <c r="AJ356" s="66"/>
      <c r="AK356" s="66"/>
      <c r="AL356" s="66"/>
    </row>
    <row r="357" spans="1:38" x14ac:dyDescent="0.25">
      <c r="A357" s="66">
        <f t="shared" si="142"/>
        <v>51</v>
      </c>
      <c r="B357" s="66">
        <f t="shared" si="130"/>
        <v>67192</v>
      </c>
      <c r="C357" s="66" t="str">
        <f t="shared" si="131"/>
        <v>20171021</v>
      </c>
      <c r="D357" s="66">
        <v>2017</v>
      </c>
      <c r="E357" s="66">
        <v>10</v>
      </c>
      <c r="F357" s="66">
        <v>21</v>
      </c>
      <c r="G357" s="66">
        <v>18</v>
      </c>
      <c r="H357" s="66">
        <v>39</v>
      </c>
      <c r="I357" s="66">
        <v>52</v>
      </c>
      <c r="J357" s="66">
        <v>590</v>
      </c>
      <c r="K357" s="68" t="s">
        <v>47</v>
      </c>
      <c r="L357" s="66">
        <v>1</v>
      </c>
      <c r="M357" s="66" t="s">
        <v>21</v>
      </c>
      <c r="N357" s="66" t="s">
        <v>27</v>
      </c>
      <c r="O357" s="66">
        <v>0</v>
      </c>
      <c r="P357" s="66" t="str">
        <f t="shared" si="136"/>
        <v/>
      </c>
      <c r="Q357" s="66" t="str">
        <f t="shared" si="129"/>
        <v/>
      </c>
      <c r="R357" s="66" t="str">
        <f t="shared" si="146"/>
        <v/>
      </c>
      <c r="S357" s="66" t="str">
        <f t="shared" si="137"/>
        <v/>
      </c>
      <c r="T357" s="66" t="str">
        <f t="shared" si="132"/>
        <v/>
      </c>
      <c r="U357" s="66" t="str">
        <f t="shared" si="133"/>
        <v/>
      </c>
      <c r="V357" s="66" t="str">
        <f t="shared" si="134"/>
        <v/>
      </c>
      <c r="W357" s="66" t="str">
        <f t="shared" si="138"/>
        <v/>
      </c>
      <c r="X357" s="66" t="str">
        <f t="shared" si="147"/>
        <v/>
      </c>
      <c r="Y357" s="66" t="str">
        <f t="shared" si="143"/>
        <v/>
      </c>
      <c r="Z357" s="66" t="str">
        <f t="shared" si="139"/>
        <v/>
      </c>
      <c r="AA357" s="66" t="str">
        <f t="shared" si="144"/>
        <v/>
      </c>
      <c r="AB357" s="66" t="str">
        <f t="shared" si="145"/>
        <v/>
      </c>
      <c r="AC357" s="66" t="str">
        <f t="shared" si="135"/>
        <v/>
      </c>
      <c r="AD357" s="66" t="str">
        <f t="shared" si="148"/>
        <v/>
      </c>
      <c r="AE357" s="66" t="str">
        <f t="shared" si="140"/>
        <v/>
      </c>
      <c r="AF357" s="66" t="str">
        <f t="shared" si="141"/>
        <v/>
      </c>
      <c r="AG357" s="66" t="str">
        <f t="shared" si="149"/>
        <v/>
      </c>
      <c r="AH357" s="66"/>
      <c r="AI357" s="66"/>
      <c r="AJ357" s="66"/>
      <c r="AK357" s="66"/>
      <c r="AL357" s="66"/>
    </row>
    <row r="358" spans="1:38" x14ac:dyDescent="0.25">
      <c r="A358" s="66">
        <f t="shared" si="142"/>
        <v>51</v>
      </c>
      <c r="B358" s="66">
        <f t="shared" si="130"/>
        <v>67192</v>
      </c>
      <c r="C358" s="66" t="str">
        <f t="shared" si="131"/>
        <v>20171021</v>
      </c>
      <c r="D358" s="66">
        <v>2017</v>
      </c>
      <c r="E358" s="66">
        <v>10</v>
      </c>
      <c r="F358" s="66">
        <v>21</v>
      </c>
      <c r="G358" s="66">
        <v>18</v>
      </c>
      <c r="H358" s="66">
        <v>39</v>
      </c>
      <c r="I358" s="66">
        <v>52</v>
      </c>
      <c r="J358" s="66">
        <v>616</v>
      </c>
      <c r="K358" s="68" t="s">
        <v>47</v>
      </c>
      <c r="L358" s="66">
        <v>1</v>
      </c>
      <c r="M358" s="66" t="s">
        <v>21</v>
      </c>
      <c r="N358" s="66" t="s">
        <v>27</v>
      </c>
      <c r="O358" s="66">
        <v>0</v>
      </c>
      <c r="P358" s="66" t="str">
        <f t="shared" si="136"/>
        <v/>
      </c>
      <c r="Q358" s="66" t="str">
        <f t="shared" si="129"/>
        <v/>
      </c>
      <c r="R358" s="66" t="str">
        <f t="shared" si="146"/>
        <v/>
      </c>
      <c r="S358" s="66" t="str">
        <f t="shared" si="137"/>
        <v/>
      </c>
      <c r="T358" s="66" t="str">
        <f t="shared" si="132"/>
        <v/>
      </c>
      <c r="U358" s="66" t="str">
        <f t="shared" si="133"/>
        <v/>
      </c>
      <c r="V358" s="66" t="str">
        <f t="shared" si="134"/>
        <v/>
      </c>
      <c r="W358" s="66" t="str">
        <f t="shared" si="138"/>
        <v/>
      </c>
      <c r="X358" s="66" t="str">
        <f t="shared" si="147"/>
        <v/>
      </c>
      <c r="Y358" s="66" t="str">
        <f t="shared" si="143"/>
        <v/>
      </c>
      <c r="Z358" s="66" t="str">
        <f t="shared" si="139"/>
        <v/>
      </c>
      <c r="AA358" s="66" t="str">
        <f t="shared" si="144"/>
        <v/>
      </c>
      <c r="AB358" s="66" t="str">
        <f t="shared" si="145"/>
        <v/>
      </c>
      <c r="AC358" s="66" t="str">
        <f t="shared" si="135"/>
        <v/>
      </c>
      <c r="AD358" s="66" t="str">
        <f t="shared" si="148"/>
        <v/>
      </c>
      <c r="AE358" s="66" t="str">
        <f t="shared" si="140"/>
        <v/>
      </c>
      <c r="AF358" s="66" t="str">
        <f t="shared" si="141"/>
        <v/>
      </c>
      <c r="AG358" s="66" t="str">
        <f t="shared" si="149"/>
        <v/>
      </c>
      <c r="AH358" s="66"/>
      <c r="AI358" s="66"/>
      <c r="AJ358" s="66"/>
      <c r="AK358" s="66"/>
      <c r="AL358" s="66"/>
    </row>
    <row r="359" spans="1:38" x14ac:dyDescent="0.25">
      <c r="A359" s="66">
        <f t="shared" si="142"/>
        <v>51</v>
      </c>
      <c r="B359" s="66">
        <f t="shared" si="130"/>
        <v>67192</v>
      </c>
      <c r="C359" s="66" t="str">
        <f t="shared" si="131"/>
        <v>20171021</v>
      </c>
      <c r="D359" s="66">
        <v>2017</v>
      </c>
      <c r="E359" s="66">
        <v>10</v>
      </c>
      <c r="F359" s="66">
        <v>21</v>
      </c>
      <c r="G359" s="66">
        <v>18</v>
      </c>
      <c r="H359" s="66">
        <v>39</v>
      </c>
      <c r="I359" s="66">
        <v>52</v>
      </c>
      <c r="J359" s="66">
        <v>639</v>
      </c>
      <c r="K359" s="68" t="s">
        <v>47</v>
      </c>
      <c r="L359" s="66">
        <v>1</v>
      </c>
      <c r="M359" s="66" t="s">
        <v>21</v>
      </c>
      <c r="N359" s="66" t="s">
        <v>27</v>
      </c>
      <c r="O359" s="66">
        <v>0</v>
      </c>
      <c r="P359" s="66" t="str">
        <f t="shared" si="136"/>
        <v/>
      </c>
      <c r="Q359" s="66" t="str">
        <f t="shared" si="129"/>
        <v/>
      </c>
      <c r="R359" s="66" t="str">
        <f t="shared" si="146"/>
        <v/>
      </c>
      <c r="S359" s="66" t="str">
        <f t="shared" si="137"/>
        <v/>
      </c>
      <c r="T359" s="66" t="str">
        <f t="shared" si="132"/>
        <v/>
      </c>
      <c r="U359" s="66" t="str">
        <f t="shared" si="133"/>
        <v/>
      </c>
      <c r="V359" s="66" t="str">
        <f t="shared" si="134"/>
        <v/>
      </c>
      <c r="W359" s="66" t="str">
        <f t="shared" si="138"/>
        <v/>
      </c>
      <c r="X359" s="66" t="str">
        <f t="shared" si="147"/>
        <v/>
      </c>
      <c r="Y359" s="66" t="str">
        <f t="shared" si="143"/>
        <v/>
      </c>
      <c r="Z359" s="66" t="str">
        <f t="shared" si="139"/>
        <v/>
      </c>
      <c r="AA359" s="66" t="str">
        <f t="shared" si="144"/>
        <v/>
      </c>
      <c r="AB359" s="66" t="str">
        <f t="shared" si="145"/>
        <v/>
      </c>
      <c r="AC359" s="66" t="str">
        <f t="shared" si="135"/>
        <v/>
      </c>
      <c r="AD359" s="66" t="str">
        <f t="shared" si="148"/>
        <v/>
      </c>
      <c r="AE359" s="66" t="str">
        <f t="shared" si="140"/>
        <v/>
      </c>
      <c r="AF359" s="66" t="str">
        <f t="shared" si="141"/>
        <v/>
      </c>
      <c r="AG359" s="66" t="str">
        <f t="shared" si="149"/>
        <v/>
      </c>
      <c r="AH359" s="66"/>
      <c r="AI359" s="66"/>
      <c r="AJ359" s="66"/>
      <c r="AK359" s="66"/>
      <c r="AL359" s="66"/>
    </row>
    <row r="360" spans="1:38" x14ac:dyDescent="0.25">
      <c r="A360" s="66">
        <f t="shared" si="142"/>
        <v>51</v>
      </c>
      <c r="B360" s="66">
        <f t="shared" si="130"/>
        <v>67192</v>
      </c>
      <c r="C360" s="66" t="str">
        <f t="shared" si="131"/>
        <v>20171021</v>
      </c>
      <c r="D360" s="66">
        <v>2017</v>
      </c>
      <c r="E360" s="66">
        <v>10</v>
      </c>
      <c r="F360" s="66">
        <v>21</v>
      </c>
      <c r="G360" s="66">
        <v>18</v>
      </c>
      <c r="H360" s="66">
        <v>39</v>
      </c>
      <c r="I360" s="66">
        <v>52</v>
      </c>
      <c r="J360" s="66">
        <v>662</v>
      </c>
      <c r="K360" s="68" t="s">
        <v>47</v>
      </c>
      <c r="L360" s="66">
        <v>1</v>
      </c>
      <c r="M360" s="66" t="s">
        <v>21</v>
      </c>
      <c r="N360" s="66" t="s">
        <v>27</v>
      </c>
      <c r="O360" s="66">
        <v>0</v>
      </c>
      <c r="P360" s="66" t="str">
        <f t="shared" si="136"/>
        <v/>
      </c>
      <c r="Q360" s="66" t="str">
        <f t="shared" si="129"/>
        <v/>
      </c>
      <c r="R360" s="66" t="str">
        <f t="shared" si="146"/>
        <v/>
      </c>
      <c r="S360" s="66" t="str">
        <f t="shared" si="137"/>
        <v/>
      </c>
      <c r="T360" s="66" t="str">
        <f t="shared" si="132"/>
        <v/>
      </c>
      <c r="U360" s="66" t="str">
        <f t="shared" si="133"/>
        <v/>
      </c>
      <c r="V360" s="66" t="str">
        <f t="shared" si="134"/>
        <v/>
      </c>
      <c r="W360" s="66" t="str">
        <f t="shared" si="138"/>
        <v/>
      </c>
      <c r="X360" s="66" t="str">
        <f t="shared" si="147"/>
        <v/>
      </c>
      <c r="Y360" s="66" t="str">
        <f t="shared" si="143"/>
        <v/>
      </c>
      <c r="Z360" s="66" t="str">
        <f t="shared" si="139"/>
        <v/>
      </c>
      <c r="AA360" s="66" t="str">
        <f t="shared" si="144"/>
        <v/>
      </c>
      <c r="AB360" s="66" t="str">
        <f t="shared" si="145"/>
        <v/>
      </c>
      <c r="AC360" s="66" t="str">
        <f t="shared" si="135"/>
        <v/>
      </c>
      <c r="AD360" s="66" t="str">
        <f t="shared" si="148"/>
        <v/>
      </c>
      <c r="AE360" s="66" t="str">
        <f t="shared" si="140"/>
        <v/>
      </c>
      <c r="AF360" s="66" t="str">
        <f t="shared" si="141"/>
        <v/>
      </c>
      <c r="AG360" s="66" t="str">
        <f t="shared" si="149"/>
        <v/>
      </c>
      <c r="AH360" s="66"/>
      <c r="AI360" s="66"/>
      <c r="AJ360" s="66"/>
      <c r="AK360" s="66"/>
      <c r="AL360" s="66"/>
    </row>
    <row r="361" spans="1:38" x14ac:dyDescent="0.25">
      <c r="A361" s="66">
        <f t="shared" si="142"/>
        <v>51</v>
      </c>
      <c r="B361" s="66">
        <f t="shared" si="130"/>
        <v>67192</v>
      </c>
      <c r="C361" s="69" t="str">
        <f t="shared" si="131"/>
        <v>20171021</v>
      </c>
      <c r="D361" s="69">
        <v>2017</v>
      </c>
      <c r="E361" s="69">
        <v>10</v>
      </c>
      <c r="F361" s="69">
        <v>21</v>
      </c>
      <c r="G361" s="69">
        <v>18</v>
      </c>
      <c r="H361" s="69">
        <v>39</v>
      </c>
      <c r="I361" s="69">
        <v>52</v>
      </c>
      <c r="J361" s="69">
        <v>677</v>
      </c>
      <c r="K361" s="69" t="s">
        <v>40</v>
      </c>
      <c r="L361" s="69"/>
      <c r="M361" s="69" t="s">
        <v>21</v>
      </c>
      <c r="N361" s="69" t="s">
        <v>27</v>
      </c>
      <c r="O361" s="69">
        <v>0</v>
      </c>
      <c r="P361" s="69" t="str">
        <f t="shared" si="136"/>
        <v/>
      </c>
      <c r="Q361" s="69" t="str">
        <f t="shared" si="129"/>
        <v/>
      </c>
      <c r="R361" s="69" t="str">
        <f t="shared" si="146"/>
        <v/>
      </c>
      <c r="S361" s="69" t="str">
        <f t="shared" si="137"/>
        <v/>
      </c>
      <c r="T361" s="69" t="str">
        <f t="shared" si="132"/>
        <v/>
      </c>
      <c r="U361" s="66" t="str">
        <f t="shared" si="133"/>
        <v/>
      </c>
      <c r="V361" s="69" t="str">
        <f t="shared" si="134"/>
        <v/>
      </c>
      <c r="W361" s="69" t="str">
        <f t="shared" si="138"/>
        <v/>
      </c>
      <c r="X361" s="66" t="str">
        <f t="shared" si="147"/>
        <v/>
      </c>
      <c r="Y361" s="66" t="str">
        <f t="shared" si="143"/>
        <v/>
      </c>
      <c r="Z361" s="66" t="str">
        <f t="shared" si="139"/>
        <v/>
      </c>
      <c r="AA361" s="66" t="str">
        <f t="shared" si="144"/>
        <v/>
      </c>
      <c r="AB361" s="66" t="str">
        <f t="shared" si="145"/>
        <v/>
      </c>
      <c r="AC361" s="66" t="str">
        <f t="shared" si="135"/>
        <v/>
      </c>
      <c r="AD361" s="66" t="str">
        <f t="shared" si="148"/>
        <v/>
      </c>
      <c r="AE361" s="66" t="str">
        <f t="shared" si="140"/>
        <v/>
      </c>
      <c r="AF361" s="66" t="str">
        <f t="shared" si="141"/>
        <v/>
      </c>
      <c r="AG361" s="66" t="str">
        <f t="shared" si="149"/>
        <v/>
      </c>
      <c r="AH361" s="66"/>
      <c r="AI361" s="66"/>
      <c r="AJ361" s="66"/>
      <c r="AK361" s="66"/>
      <c r="AL361" s="66"/>
    </row>
    <row r="362" spans="1:38" x14ac:dyDescent="0.25">
      <c r="A362" s="66">
        <f t="shared" si="142"/>
        <v>51</v>
      </c>
      <c r="B362" s="66">
        <f t="shared" si="130"/>
        <v>67192</v>
      </c>
      <c r="C362" s="66" t="str">
        <f t="shared" si="131"/>
        <v>20171021</v>
      </c>
      <c r="D362" s="66">
        <v>2017</v>
      </c>
      <c r="E362" s="66">
        <v>10</v>
      </c>
      <c r="F362" s="66">
        <v>21</v>
      </c>
      <c r="G362" s="66">
        <v>18</v>
      </c>
      <c r="H362" s="66">
        <v>39</v>
      </c>
      <c r="I362" s="66">
        <v>52</v>
      </c>
      <c r="J362" s="66">
        <v>694</v>
      </c>
      <c r="K362" s="66" t="s">
        <v>49</v>
      </c>
      <c r="L362" s="66">
        <v>1</v>
      </c>
      <c r="M362" s="66" t="s">
        <v>21</v>
      </c>
      <c r="N362" s="66" t="s">
        <v>27</v>
      </c>
      <c r="O362" s="66">
        <v>11</v>
      </c>
      <c r="P362" s="66" t="str">
        <f t="shared" si="136"/>
        <v/>
      </c>
      <c r="Q362" s="66" t="str">
        <f t="shared" si="129"/>
        <v/>
      </c>
      <c r="R362" s="66" t="str">
        <f t="shared" si="146"/>
        <v/>
      </c>
      <c r="S362" s="66" t="str">
        <f t="shared" si="137"/>
        <v/>
      </c>
      <c r="T362" s="66" t="str">
        <f t="shared" si="132"/>
        <v/>
      </c>
      <c r="U362" s="66" t="str">
        <f t="shared" si="133"/>
        <v/>
      </c>
      <c r="V362" s="66">
        <f t="shared" si="134"/>
        <v>55</v>
      </c>
      <c r="W362" s="66" t="str">
        <f t="shared" si="138"/>
        <v/>
      </c>
      <c r="X362" s="66" t="str">
        <f t="shared" si="147"/>
        <v/>
      </c>
      <c r="Y362" s="66" t="str">
        <f t="shared" si="143"/>
        <v/>
      </c>
      <c r="Z362" s="66" t="str">
        <f t="shared" si="139"/>
        <v/>
      </c>
      <c r="AA362" s="66" t="str">
        <f t="shared" si="144"/>
        <v/>
      </c>
      <c r="AB362" s="66" t="str">
        <f t="shared" si="145"/>
        <v/>
      </c>
      <c r="AC362" s="66" t="str">
        <f t="shared" si="135"/>
        <v/>
      </c>
      <c r="AD362" s="66" t="str">
        <f t="shared" si="148"/>
        <v/>
      </c>
      <c r="AE362" s="66" t="str">
        <f t="shared" si="140"/>
        <v/>
      </c>
      <c r="AF362" s="66" t="str">
        <f t="shared" si="141"/>
        <v/>
      </c>
      <c r="AG362" s="66" t="str">
        <f t="shared" si="149"/>
        <v/>
      </c>
      <c r="AH362" s="66"/>
      <c r="AI362" s="66"/>
      <c r="AJ362" s="66"/>
      <c r="AK362" s="66"/>
      <c r="AL362" s="66"/>
    </row>
    <row r="363" spans="1:38" x14ac:dyDescent="0.25">
      <c r="A363" s="50">
        <f t="shared" si="142"/>
        <v>51</v>
      </c>
      <c r="B363" s="50">
        <f t="shared" si="130"/>
        <v>67192</v>
      </c>
      <c r="C363" s="50" t="str">
        <f t="shared" si="131"/>
        <v>20171021</v>
      </c>
      <c r="D363" s="50">
        <v>2017</v>
      </c>
      <c r="E363" s="50">
        <v>10</v>
      </c>
      <c r="F363" s="50">
        <v>21</v>
      </c>
      <c r="G363" s="50">
        <v>18</v>
      </c>
      <c r="H363" s="50">
        <v>39</v>
      </c>
      <c r="I363" s="50">
        <v>52</v>
      </c>
      <c r="J363" s="50">
        <v>749</v>
      </c>
      <c r="K363" s="50" t="s">
        <v>49</v>
      </c>
      <c r="L363" s="50">
        <v>1</v>
      </c>
      <c r="M363" s="50" t="s">
        <v>21</v>
      </c>
      <c r="N363" s="50" t="s">
        <v>27</v>
      </c>
      <c r="O363" s="50">
        <v>11</v>
      </c>
      <c r="P363" s="50" t="str">
        <f t="shared" si="136"/>
        <v/>
      </c>
      <c r="Q363" s="50" t="str">
        <f t="shared" si="129"/>
        <v/>
      </c>
      <c r="R363" s="50" t="str">
        <f t="shared" si="146"/>
        <v/>
      </c>
      <c r="S363" s="50" t="str">
        <f t="shared" si="137"/>
        <v/>
      </c>
      <c r="T363" s="50" t="str">
        <f t="shared" si="132"/>
        <v/>
      </c>
      <c r="U363" s="50" t="str">
        <f t="shared" si="133"/>
        <v/>
      </c>
      <c r="V363" s="50">
        <f t="shared" si="134"/>
        <v>31</v>
      </c>
      <c r="W363" s="50" t="str">
        <f t="shared" si="138"/>
        <v/>
      </c>
      <c r="X363" s="50" t="str">
        <f t="shared" si="147"/>
        <v/>
      </c>
      <c r="Y363" s="50" t="str">
        <f t="shared" si="143"/>
        <v/>
      </c>
      <c r="Z363" s="50" t="str">
        <f t="shared" si="139"/>
        <v/>
      </c>
      <c r="AA363" s="50" t="str">
        <f t="shared" si="144"/>
        <v/>
      </c>
      <c r="AB363" s="50" t="str">
        <f t="shared" si="145"/>
        <v/>
      </c>
      <c r="AC363" s="50" t="str">
        <f t="shared" si="135"/>
        <v/>
      </c>
      <c r="AD363" s="50" t="str">
        <f t="shared" si="148"/>
        <v/>
      </c>
      <c r="AE363" s="50" t="str">
        <f t="shared" si="140"/>
        <v/>
      </c>
      <c r="AF363" s="50" t="str">
        <f t="shared" si="141"/>
        <v/>
      </c>
      <c r="AG363" s="50" t="str">
        <f t="shared" si="149"/>
        <v/>
      </c>
      <c r="AH363" s="50"/>
      <c r="AI363" s="50"/>
      <c r="AJ363" s="50"/>
      <c r="AK363" s="50"/>
      <c r="AL363" s="50"/>
    </row>
    <row r="364" spans="1:38" x14ac:dyDescent="0.25">
      <c r="A364" s="50">
        <f t="shared" si="142"/>
        <v>51</v>
      </c>
      <c r="B364" s="50">
        <f t="shared" si="130"/>
        <v>67192</v>
      </c>
      <c r="C364" s="50" t="str">
        <f t="shared" si="131"/>
        <v>20171021</v>
      </c>
      <c r="D364" s="50">
        <v>2017</v>
      </c>
      <c r="E364" s="50">
        <v>10</v>
      </c>
      <c r="F364" s="50">
        <v>21</v>
      </c>
      <c r="G364" s="50">
        <v>18</v>
      </c>
      <c r="H364" s="50">
        <v>39</v>
      </c>
      <c r="I364" s="50">
        <v>52</v>
      </c>
      <c r="J364" s="50">
        <v>774</v>
      </c>
      <c r="K364" s="50" t="s">
        <v>40</v>
      </c>
      <c r="L364" s="50"/>
      <c r="M364" s="50" t="s">
        <v>21</v>
      </c>
      <c r="N364" s="50" t="s">
        <v>27</v>
      </c>
      <c r="O364" s="50">
        <v>0</v>
      </c>
      <c r="P364" s="50" t="str">
        <f t="shared" si="136"/>
        <v/>
      </c>
      <c r="Q364" s="50" t="str">
        <f t="shared" si="129"/>
        <v/>
      </c>
      <c r="R364" s="50" t="str">
        <f t="shared" si="146"/>
        <v/>
      </c>
      <c r="S364" s="50" t="str">
        <f t="shared" si="137"/>
        <v/>
      </c>
      <c r="T364" s="50" t="str">
        <f t="shared" si="132"/>
        <v/>
      </c>
      <c r="U364" s="50" t="str">
        <f t="shared" si="133"/>
        <v/>
      </c>
      <c r="V364" s="50" t="str">
        <f t="shared" si="134"/>
        <v/>
      </c>
      <c r="W364" s="50" t="str">
        <f t="shared" si="138"/>
        <v/>
      </c>
      <c r="X364" s="50" t="str">
        <f t="shared" si="147"/>
        <v/>
      </c>
      <c r="Y364" s="50" t="str">
        <f t="shared" si="143"/>
        <v/>
      </c>
      <c r="Z364" s="50" t="str">
        <f t="shared" si="139"/>
        <v/>
      </c>
      <c r="AA364" s="50" t="str">
        <f t="shared" si="144"/>
        <v/>
      </c>
      <c r="AB364" s="50" t="str">
        <f t="shared" si="145"/>
        <v/>
      </c>
      <c r="AC364" s="50" t="str">
        <f t="shared" si="135"/>
        <v/>
      </c>
      <c r="AD364" s="50" t="str">
        <f t="shared" si="148"/>
        <v/>
      </c>
      <c r="AE364" s="50" t="str">
        <f t="shared" si="140"/>
        <v/>
      </c>
      <c r="AF364" s="50" t="str">
        <f t="shared" si="141"/>
        <v/>
      </c>
      <c r="AG364" s="50" t="str">
        <f t="shared" si="149"/>
        <v/>
      </c>
      <c r="AH364" s="50"/>
      <c r="AI364" s="59" t="s">
        <v>60</v>
      </c>
      <c r="AJ364" s="50"/>
      <c r="AK364" s="50"/>
      <c r="AL364" s="50"/>
    </row>
    <row r="365" spans="1:38" x14ac:dyDescent="0.25">
      <c r="A365" s="50">
        <f t="shared" si="142"/>
        <v>51</v>
      </c>
      <c r="B365" s="50">
        <f t="shared" si="130"/>
        <v>67192</v>
      </c>
      <c r="C365" s="50" t="str">
        <f t="shared" si="131"/>
        <v>20171021</v>
      </c>
      <c r="D365" s="50">
        <v>2017</v>
      </c>
      <c r="E365" s="50">
        <v>10</v>
      </c>
      <c r="F365" s="50">
        <v>21</v>
      </c>
      <c r="G365" s="50">
        <v>18</v>
      </c>
      <c r="H365" s="50">
        <v>39</v>
      </c>
      <c r="I365" s="50">
        <v>52</v>
      </c>
      <c r="J365" s="50">
        <v>780</v>
      </c>
      <c r="K365" s="50" t="s">
        <v>49</v>
      </c>
      <c r="L365" s="50">
        <v>1</v>
      </c>
      <c r="M365" s="50" t="s">
        <v>21</v>
      </c>
      <c r="N365" s="50" t="s">
        <v>27</v>
      </c>
      <c r="O365" s="50">
        <v>3</v>
      </c>
      <c r="P365" s="50" t="str">
        <f t="shared" si="136"/>
        <v/>
      </c>
      <c r="Q365" s="50" t="str">
        <f t="shared" si="129"/>
        <v/>
      </c>
      <c r="R365" s="50" t="str">
        <f t="shared" si="146"/>
        <v/>
      </c>
      <c r="S365" s="50" t="str">
        <f t="shared" si="137"/>
        <v/>
      </c>
      <c r="T365" s="50" t="str">
        <f t="shared" si="132"/>
        <v/>
      </c>
      <c r="U365" s="50" t="str">
        <f t="shared" si="133"/>
        <v/>
      </c>
      <c r="V365" s="50" t="str">
        <f t="shared" si="134"/>
        <v/>
      </c>
      <c r="W365" s="50" t="str">
        <f t="shared" si="138"/>
        <v/>
      </c>
      <c r="X365" s="50" t="str">
        <f t="shared" si="147"/>
        <v/>
      </c>
      <c r="Y365" s="50" t="str">
        <f t="shared" si="143"/>
        <v/>
      </c>
      <c r="Z365" s="50" t="str">
        <f t="shared" si="139"/>
        <v/>
      </c>
      <c r="AA365" s="50" t="str">
        <f t="shared" si="144"/>
        <v/>
      </c>
      <c r="AB365" s="50" t="str">
        <f t="shared" si="145"/>
        <v/>
      </c>
      <c r="AC365" s="50" t="str">
        <f t="shared" si="135"/>
        <v/>
      </c>
      <c r="AD365" s="50" t="str">
        <f t="shared" si="148"/>
        <v/>
      </c>
      <c r="AE365" s="50" t="str">
        <f t="shared" si="140"/>
        <v/>
      </c>
      <c r="AF365" s="50" t="str">
        <f t="shared" si="141"/>
        <v/>
      </c>
      <c r="AG365" s="50" t="str">
        <f t="shared" si="149"/>
        <v/>
      </c>
      <c r="AH365" s="50"/>
      <c r="AI365" s="50"/>
      <c r="AJ365" s="50"/>
      <c r="AK365" s="50"/>
      <c r="AL365" s="50"/>
    </row>
    <row r="366" spans="1:38" x14ac:dyDescent="0.25">
      <c r="A366" s="50">
        <f t="shared" si="142"/>
        <v>51</v>
      </c>
      <c r="B366" s="50">
        <f t="shared" si="130"/>
        <v>67192</v>
      </c>
      <c r="C366" s="50" t="str">
        <f t="shared" si="131"/>
        <v>20171021</v>
      </c>
      <c r="D366" s="50">
        <v>2017</v>
      </c>
      <c r="E366" s="50">
        <v>10</v>
      </c>
      <c r="F366" s="50">
        <v>21</v>
      </c>
      <c r="G366" s="50">
        <v>18</v>
      </c>
      <c r="H366" s="50">
        <v>39</v>
      </c>
      <c r="I366" s="50">
        <v>52</v>
      </c>
      <c r="J366" s="50">
        <v>825</v>
      </c>
      <c r="K366" s="50" t="s">
        <v>40</v>
      </c>
      <c r="L366" s="50"/>
      <c r="M366" s="50" t="s">
        <v>21</v>
      </c>
      <c r="N366" s="50" t="s">
        <v>27</v>
      </c>
      <c r="O366" s="50">
        <v>0</v>
      </c>
      <c r="P366" s="50" t="str">
        <f t="shared" si="136"/>
        <v/>
      </c>
      <c r="Q366" s="50">
        <f t="shared" si="129"/>
        <v>67192.824999999997</v>
      </c>
      <c r="R366" s="50" t="str">
        <f t="shared" si="146"/>
        <v/>
      </c>
      <c r="S366" s="50" t="str">
        <f t="shared" si="137"/>
        <v/>
      </c>
      <c r="T366" s="50" t="str">
        <f t="shared" si="132"/>
        <v/>
      </c>
      <c r="U366" s="50" t="str">
        <f t="shared" si="133"/>
        <v/>
      </c>
      <c r="V366" s="50" t="str">
        <f t="shared" si="134"/>
        <v/>
      </c>
      <c r="W366" s="50" t="str">
        <f t="shared" si="138"/>
        <v/>
      </c>
      <c r="X366" s="50" t="str">
        <f t="shared" si="147"/>
        <v/>
      </c>
      <c r="Y366" s="50" t="str">
        <f t="shared" si="143"/>
        <v/>
      </c>
      <c r="Z366" s="50" t="str">
        <f t="shared" si="139"/>
        <v/>
      </c>
      <c r="AA366" s="50" t="str">
        <f t="shared" si="144"/>
        <v/>
      </c>
      <c r="AB366" s="50" t="str">
        <f t="shared" si="145"/>
        <v/>
      </c>
      <c r="AC366" s="50" t="str">
        <f t="shared" si="135"/>
        <v/>
      </c>
      <c r="AD366" s="50" t="str">
        <f t="shared" si="148"/>
        <v/>
      </c>
      <c r="AE366" s="50" t="str">
        <f t="shared" si="140"/>
        <v/>
      </c>
      <c r="AF366" s="50" t="str">
        <f t="shared" si="141"/>
        <v/>
      </c>
      <c r="AG366" s="50" t="str">
        <f t="shared" si="149"/>
        <v/>
      </c>
      <c r="AH366" s="50"/>
      <c r="AI366" s="50"/>
      <c r="AJ366" s="50"/>
      <c r="AK366" s="50"/>
      <c r="AL366" s="50"/>
    </row>
    <row r="367" spans="1:38" x14ac:dyDescent="0.25">
      <c r="A367" s="51">
        <f t="shared" si="142"/>
        <v>52</v>
      </c>
      <c r="B367" s="51">
        <f t="shared" si="130"/>
        <v>67315</v>
      </c>
      <c r="C367" s="51" t="str">
        <f t="shared" si="131"/>
        <v>20171021</v>
      </c>
      <c r="D367" s="51">
        <v>2017</v>
      </c>
      <c r="E367" s="51">
        <v>10</v>
      </c>
      <c r="F367" s="51">
        <v>21</v>
      </c>
      <c r="G367" s="51">
        <v>18</v>
      </c>
      <c r="H367" s="51">
        <v>41</v>
      </c>
      <c r="I367" s="51">
        <v>55</v>
      </c>
      <c r="J367" s="51">
        <v>434</v>
      </c>
      <c r="K367" s="51" t="s">
        <v>44</v>
      </c>
      <c r="L367" s="51">
        <v>1</v>
      </c>
      <c r="M367" s="51" t="s">
        <v>21</v>
      </c>
      <c r="N367" s="51" t="s">
        <v>27</v>
      </c>
      <c r="O367" s="51">
        <v>320</v>
      </c>
      <c r="P367" s="51">
        <f t="shared" si="136"/>
        <v>67315.433999999994</v>
      </c>
      <c r="Q367" s="51" t="str">
        <f t="shared" si="129"/>
        <v/>
      </c>
      <c r="R367" s="51">
        <f t="shared" si="146"/>
        <v>67315.527000000002</v>
      </c>
      <c r="S367" s="51">
        <f t="shared" si="137"/>
        <v>93.000000008032657</v>
      </c>
      <c r="T367" s="51" t="str">
        <f t="shared" si="132"/>
        <v/>
      </c>
      <c r="U367" s="51" t="str">
        <f t="shared" si="133"/>
        <v/>
      </c>
      <c r="V367" s="51" t="str">
        <f t="shared" si="134"/>
        <v/>
      </c>
      <c r="W367" s="51">
        <f t="shared" si="138"/>
        <v>67315</v>
      </c>
      <c r="X367" s="51">
        <f t="shared" si="147"/>
        <v>0</v>
      </c>
      <c r="Y367" s="51">
        <f t="shared" si="143"/>
        <v>1</v>
      </c>
      <c r="Z367" s="51">
        <f t="shared" si="139"/>
        <v>0</v>
      </c>
      <c r="AA367" s="51">
        <f t="shared" si="144"/>
        <v>0</v>
      </c>
      <c r="AB367" s="51">
        <f t="shared" si="145"/>
        <v>0</v>
      </c>
      <c r="AC367" s="51" t="str">
        <f t="shared" si="135"/>
        <v/>
      </c>
      <c r="AD367" s="51">
        <f t="shared" si="148"/>
        <v>1</v>
      </c>
      <c r="AE367" s="51" t="str">
        <f t="shared" si="140"/>
        <v>20171021</v>
      </c>
      <c r="AF367" s="51" t="str">
        <f t="shared" si="141"/>
        <v/>
      </c>
      <c r="AG367" s="51">
        <f t="shared" si="149"/>
        <v>0</v>
      </c>
      <c r="AH367" s="51"/>
      <c r="AI367" s="51" t="s">
        <v>61</v>
      </c>
      <c r="AJ367" s="51"/>
      <c r="AK367" s="51"/>
      <c r="AL367" s="51"/>
    </row>
    <row r="368" spans="1:38" x14ac:dyDescent="0.25">
      <c r="A368" s="56">
        <f t="shared" si="142"/>
        <v>52</v>
      </c>
      <c r="B368" s="56">
        <f t="shared" si="130"/>
        <v>67315</v>
      </c>
      <c r="C368" s="56" t="str">
        <f t="shared" si="131"/>
        <v>20171021</v>
      </c>
      <c r="D368" s="56">
        <v>2017</v>
      </c>
      <c r="E368" s="56">
        <v>10</v>
      </c>
      <c r="F368" s="56">
        <v>21</v>
      </c>
      <c r="G368" s="56">
        <v>18</v>
      </c>
      <c r="H368" s="56">
        <v>41</v>
      </c>
      <c r="I368" s="56">
        <v>55</v>
      </c>
      <c r="J368" s="56">
        <v>527</v>
      </c>
      <c r="K368" s="57" t="s">
        <v>47</v>
      </c>
      <c r="L368" s="56">
        <v>1</v>
      </c>
      <c r="M368" s="56" t="s">
        <v>21</v>
      </c>
      <c r="N368" s="56" t="s">
        <v>27</v>
      </c>
      <c r="O368" s="56">
        <v>0</v>
      </c>
      <c r="P368" s="56" t="str">
        <f t="shared" si="136"/>
        <v/>
      </c>
      <c r="Q368" s="56">
        <f t="shared" si="129"/>
        <v>67315.527000000002</v>
      </c>
      <c r="R368" s="56" t="str">
        <f t="shared" si="146"/>
        <v/>
      </c>
      <c r="S368" s="56" t="str">
        <f t="shared" si="137"/>
        <v/>
      </c>
      <c r="T368" s="50" t="str">
        <f t="shared" si="132"/>
        <v/>
      </c>
      <c r="U368" s="50" t="str">
        <f t="shared" si="133"/>
        <v/>
      </c>
      <c r="V368" s="50" t="str">
        <f t="shared" si="134"/>
        <v/>
      </c>
      <c r="W368" s="50" t="str">
        <f t="shared" si="138"/>
        <v/>
      </c>
      <c r="X368" s="50" t="str">
        <f t="shared" si="147"/>
        <v/>
      </c>
      <c r="Y368" s="50" t="str">
        <f t="shared" si="143"/>
        <v/>
      </c>
      <c r="Z368" s="50" t="str">
        <f t="shared" si="139"/>
        <v/>
      </c>
      <c r="AA368" s="50" t="str">
        <f t="shared" si="144"/>
        <v/>
      </c>
      <c r="AB368" s="50" t="str">
        <f t="shared" si="145"/>
        <v/>
      </c>
      <c r="AC368" s="50" t="str">
        <f t="shared" si="135"/>
        <v/>
      </c>
      <c r="AD368" s="50" t="str">
        <f t="shared" si="148"/>
        <v/>
      </c>
      <c r="AE368" s="50" t="str">
        <f t="shared" si="140"/>
        <v/>
      </c>
      <c r="AF368" s="50" t="str">
        <f t="shared" si="141"/>
        <v/>
      </c>
      <c r="AG368" s="50" t="str">
        <f t="shared" si="149"/>
        <v/>
      </c>
      <c r="AH368" s="50"/>
      <c r="AI368" s="56" t="s">
        <v>62</v>
      </c>
      <c r="AJ368" s="56"/>
      <c r="AK368" s="56"/>
      <c r="AL368" s="56"/>
    </row>
    <row r="369" spans="1:38" x14ac:dyDescent="0.25">
      <c r="A369" s="102">
        <f t="shared" si="142"/>
        <v>53</v>
      </c>
      <c r="B369" s="102">
        <f t="shared" si="130"/>
        <v>67587</v>
      </c>
      <c r="C369" s="102" t="str">
        <f t="shared" si="131"/>
        <v>20171021</v>
      </c>
      <c r="D369" s="102">
        <v>2017</v>
      </c>
      <c r="E369" s="102">
        <v>10</v>
      </c>
      <c r="F369" s="102">
        <v>21</v>
      </c>
      <c r="G369" s="102">
        <v>18</v>
      </c>
      <c r="H369" s="102">
        <v>46</v>
      </c>
      <c r="I369" s="102">
        <v>27</v>
      </c>
      <c r="J369" s="102">
        <v>321</v>
      </c>
      <c r="K369" s="102" t="s">
        <v>37</v>
      </c>
      <c r="L369" s="102"/>
      <c r="M369" s="102" t="s">
        <v>20</v>
      </c>
      <c r="N369" s="102" t="s">
        <v>27</v>
      </c>
      <c r="O369" s="102">
        <v>228</v>
      </c>
      <c r="P369" s="102">
        <f t="shared" si="136"/>
        <v>67587.320999999996</v>
      </c>
      <c r="Q369" s="102" t="str">
        <f t="shared" si="129"/>
        <v/>
      </c>
      <c r="R369" s="102">
        <f t="shared" si="146"/>
        <v>67587.385999999999</v>
      </c>
      <c r="S369" s="102">
        <f t="shared" si="137"/>
        <v>65.000000002328306</v>
      </c>
      <c r="T369" s="102" t="str">
        <f t="shared" si="132"/>
        <v/>
      </c>
      <c r="U369" s="102" t="str">
        <f t="shared" si="133"/>
        <v/>
      </c>
      <c r="V369" s="102" t="str">
        <f t="shared" si="134"/>
        <v/>
      </c>
      <c r="W369" s="102">
        <f t="shared" si="138"/>
        <v>67587</v>
      </c>
      <c r="X369" s="102">
        <f t="shared" si="147"/>
        <v>1</v>
      </c>
      <c r="Y369" s="102" t="str">
        <f t="shared" si="143"/>
        <v/>
      </c>
      <c r="Z369" s="102">
        <f t="shared" si="139"/>
        <v>0</v>
      </c>
      <c r="AA369" s="102">
        <f t="shared" si="144"/>
        <v>1</v>
      </c>
      <c r="AB369" s="102">
        <f t="shared" si="145"/>
        <v>0</v>
      </c>
      <c r="AC369" s="102" t="str">
        <f t="shared" si="135"/>
        <v/>
      </c>
      <c r="AD369" s="102">
        <f t="shared" si="148"/>
        <v>0</v>
      </c>
      <c r="AE369" s="102" t="str">
        <f t="shared" si="140"/>
        <v/>
      </c>
      <c r="AF369" s="102" t="str">
        <f t="shared" si="141"/>
        <v/>
      </c>
      <c r="AG369" s="102">
        <f t="shared" si="149"/>
        <v>0</v>
      </c>
      <c r="AH369" s="102"/>
      <c r="AI369" s="102" t="s">
        <v>63</v>
      </c>
      <c r="AJ369" s="102"/>
      <c r="AK369" s="102"/>
      <c r="AL369" s="102"/>
    </row>
    <row r="370" spans="1:38" x14ac:dyDescent="0.25">
      <c r="A370" s="100">
        <f t="shared" si="142"/>
        <v>53</v>
      </c>
      <c r="B370" s="100">
        <f t="shared" si="130"/>
        <v>67587</v>
      </c>
      <c r="C370" s="100" t="str">
        <f t="shared" si="131"/>
        <v>20171021</v>
      </c>
      <c r="D370" s="100">
        <v>2017</v>
      </c>
      <c r="E370" s="100">
        <v>10</v>
      </c>
      <c r="F370" s="100">
        <v>21</v>
      </c>
      <c r="G370" s="100">
        <v>18</v>
      </c>
      <c r="H370" s="100">
        <v>46</v>
      </c>
      <c r="I370" s="100">
        <v>27</v>
      </c>
      <c r="J370" s="100">
        <v>326</v>
      </c>
      <c r="K370" s="100" t="s">
        <v>29</v>
      </c>
      <c r="L370" s="100">
        <v>1</v>
      </c>
      <c r="M370" s="100" t="s">
        <v>20</v>
      </c>
      <c r="N370" s="100" t="s">
        <v>27</v>
      </c>
      <c r="O370" s="100">
        <v>0</v>
      </c>
      <c r="P370" s="100" t="str">
        <f t="shared" si="136"/>
        <v/>
      </c>
      <c r="Q370" s="100" t="str">
        <f t="shared" si="129"/>
        <v/>
      </c>
      <c r="R370" s="100" t="str">
        <f t="shared" si="146"/>
        <v/>
      </c>
      <c r="S370" s="100" t="str">
        <f t="shared" si="137"/>
        <v/>
      </c>
      <c r="T370" s="100" t="str">
        <f t="shared" si="132"/>
        <v/>
      </c>
      <c r="U370" s="100" t="str">
        <f t="shared" si="133"/>
        <v/>
      </c>
      <c r="V370" s="100" t="str">
        <f t="shared" si="134"/>
        <v/>
      </c>
      <c r="W370" s="100" t="str">
        <f t="shared" si="138"/>
        <v/>
      </c>
      <c r="X370" s="100" t="str">
        <f t="shared" si="147"/>
        <v/>
      </c>
      <c r="Y370" s="100" t="str">
        <f t="shared" si="143"/>
        <v/>
      </c>
      <c r="Z370" s="100" t="str">
        <f t="shared" si="139"/>
        <v/>
      </c>
      <c r="AA370" s="100" t="str">
        <f t="shared" si="144"/>
        <v/>
      </c>
      <c r="AB370" s="100" t="str">
        <f t="shared" si="145"/>
        <v/>
      </c>
      <c r="AC370" s="100" t="str">
        <f t="shared" si="135"/>
        <v/>
      </c>
      <c r="AD370" s="100" t="str">
        <f t="shared" si="148"/>
        <v/>
      </c>
      <c r="AE370" s="100" t="str">
        <f t="shared" si="140"/>
        <v/>
      </c>
      <c r="AF370" s="100" t="str">
        <f t="shared" si="141"/>
        <v/>
      </c>
      <c r="AG370" s="100" t="str">
        <f t="shared" si="149"/>
        <v/>
      </c>
      <c r="AH370" s="100"/>
      <c r="AI370" s="100"/>
      <c r="AJ370" s="100"/>
      <c r="AK370" s="100"/>
      <c r="AL370" s="100"/>
    </row>
    <row r="371" spans="1:38" x14ac:dyDescent="0.25">
      <c r="A371" s="100">
        <f t="shared" si="142"/>
        <v>53</v>
      </c>
      <c r="B371" s="100">
        <f t="shared" si="130"/>
        <v>67587</v>
      </c>
      <c r="C371" s="100" t="str">
        <f t="shared" si="131"/>
        <v>20171021</v>
      </c>
      <c r="D371" s="100">
        <v>2017</v>
      </c>
      <c r="E371" s="100">
        <v>10</v>
      </c>
      <c r="F371" s="100">
        <v>21</v>
      </c>
      <c r="G371" s="100">
        <v>18</v>
      </c>
      <c r="H371" s="100">
        <v>46</v>
      </c>
      <c r="I371" s="100">
        <v>27</v>
      </c>
      <c r="J371" s="100">
        <v>372</v>
      </c>
      <c r="K371" s="100" t="s">
        <v>29</v>
      </c>
      <c r="L371" s="100">
        <v>1</v>
      </c>
      <c r="M371" s="100" t="s">
        <v>20</v>
      </c>
      <c r="N371" s="100" t="s">
        <v>27</v>
      </c>
      <c r="O371" s="100">
        <v>0</v>
      </c>
      <c r="P371" s="100" t="str">
        <f t="shared" si="136"/>
        <v/>
      </c>
      <c r="Q371" s="100" t="str">
        <f t="shared" si="129"/>
        <v/>
      </c>
      <c r="R371" s="100" t="str">
        <f t="shared" si="146"/>
        <v/>
      </c>
      <c r="S371" s="100" t="str">
        <f t="shared" si="137"/>
        <v/>
      </c>
      <c r="T371" s="100" t="str">
        <f t="shared" si="132"/>
        <v/>
      </c>
      <c r="U371" s="100" t="str">
        <f t="shared" si="133"/>
        <v/>
      </c>
      <c r="V371" s="100" t="str">
        <f t="shared" si="134"/>
        <v/>
      </c>
      <c r="W371" s="100" t="str">
        <f t="shared" si="138"/>
        <v/>
      </c>
      <c r="X371" s="100" t="str">
        <f t="shared" si="147"/>
        <v/>
      </c>
      <c r="Y371" s="100" t="str">
        <f t="shared" si="143"/>
        <v/>
      </c>
      <c r="Z371" s="100" t="str">
        <f t="shared" si="139"/>
        <v/>
      </c>
      <c r="AA371" s="100" t="str">
        <f t="shared" si="144"/>
        <v/>
      </c>
      <c r="AB371" s="100" t="str">
        <f t="shared" si="145"/>
        <v/>
      </c>
      <c r="AC371" s="100" t="str">
        <f t="shared" si="135"/>
        <v/>
      </c>
      <c r="AD371" s="100" t="str">
        <f t="shared" si="148"/>
        <v/>
      </c>
      <c r="AE371" s="100" t="str">
        <f t="shared" si="140"/>
        <v/>
      </c>
      <c r="AF371" s="100" t="str">
        <f t="shared" si="141"/>
        <v/>
      </c>
      <c r="AG371" s="100" t="str">
        <f t="shared" si="149"/>
        <v/>
      </c>
      <c r="AH371" s="100"/>
      <c r="AI371" s="100"/>
      <c r="AJ371" s="100"/>
      <c r="AK371" s="100"/>
      <c r="AL371" s="100"/>
    </row>
    <row r="372" spans="1:38" x14ac:dyDescent="0.25">
      <c r="A372" s="100">
        <f t="shared" si="142"/>
        <v>53</v>
      </c>
      <c r="B372" s="100">
        <f t="shared" si="130"/>
        <v>67587</v>
      </c>
      <c r="C372" s="100" t="str">
        <f t="shared" si="131"/>
        <v>20171021</v>
      </c>
      <c r="D372" s="100">
        <v>2017</v>
      </c>
      <c r="E372" s="100">
        <v>10</v>
      </c>
      <c r="F372" s="100">
        <v>21</v>
      </c>
      <c r="G372" s="100">
        <v>18</v>
      </c>
      <c r="H372" s="100">
        <v>46</v>
      </c>
      <c r="I372" s="100">
        <v>27</v>
      </c>
      <c r="J372" s="100">
        <v>386</v>
      </c>
      <c r="K372" s="100" t="s">
        <v>29</v>
      </c>
      <c r="L372" s="100">
        <v>1</v>
      </c>
      <c r="M372" s="100" t="s">
        <v>20</v>
      </c>
      <c r="N372" s="100" t="s">
        <v>27</v>
      </c>
      <c r="O372" s="100">
        <v>0</v>
      </c>
      <c r="P372" s="100" t="str">
        <f t="shared" si="136"/>
        <v/>
      </c>
      <c r="Q372" s="100">
        <f t="shared" si="129"/>
        <v>67587.385999999999</v>
      </c>
      <c r="R372" s="100" t="str">
        <f t="shared" si="146"/>
        <v/>
      </c>
      <c r="S372" s="100" t="str">
        <f t="shared" si="137"/>
        <v/>
      </c>
      <c r="T372" s="100" t="str">
        <f t="shared" si="132"/>
        <v/>
      </c>
      <c r="U372" s="100" t="str">
        <f t="shared" si="133"/>
        <v/>
      </c>
      <c r="V372" s="100" t="str">
        <f t="shared" si="134"/>
        <v/>
      </c>
      <c r="W372" s="100" t="str">
        <f t="shared" si="138"/>
        <v/>
      </c>
      <c r="X372" s="100" t="str">
        <f t="shared" si="147"/>
        <v/>
      </c>
      <c r="Y372" s="100" t="str">
        <f t="shared" si="143"/>
        <v/>
      </c>
      <c r="Z372" s="100" t="str">
        <f t="shared" si="139"/>
        <v/>
      </c>
      <c r="AA372" s="100" t="str">
        <f t="shared" si="144"/>
        <v/>
      </c>
      <c r="AB372" s="100" t="str">
        <f t="shared" si="145"/>
        <v/>
      </c>
      <c r="AC372" s="100" t="str">
        <f t="shared" si="135"/>
        <v/>
      </c>
      <c r="AD372" s="100" t="str">
        <f t="shared" si="148"/>
        <v/>
      </c>
      <c r="AE372" s="100" t="str">
        <f t="shared" si="140"/>
        <v/>
      </c>
      <c r="AF372" s="100" t="str">
        <f t="shared" si="141"/>
        <v/>
      </c>
      <c r="AG372" s="100" t="str">
        <f t="shared" si="149"/>
        <v/>
      </c>
      <c r="AH372" s="100"/>
      <c r="AI372" s="100"/>
      <c r="AJ372" s="100"/>
      <c r="AK372" s="100"/>
      <c r="AL372" s="100"/>
    </row>
    <row r="373" spans="1:38" x14ac:dyDescent="0.25">
      <c r="A373" s="102">
        <f t="shared" si="142"/>
        <v>54</v>
      </c>
      <c r="B373" s="102">
        <f t="shared" si="130"/>
        <v>82983</v>
      </c>
      <c r="C373" s="102" t="str">
        <f t="shared" si="131"/>
        <v>20171021</v>
      </c>
      <c r="D373" s="102">
        <v>2017</v>
      </c>
      <c r="E373" s="102">
        <v>10</v>
      </c>
      <c r="F373" s="102">
        <v>21</v>
      </c>
      <c r="G373" s="102">
        <v>23</v>
      </c>
      <c r="H373" s="102">
        <v>3</v>
      </c>
      <c r="I373" s="102">
        <v>3</v>
      </c>
      <c r="J373" s="102">
        <v>957</v>
      </c>
      <c r="K373" s="102" t="s">
        <v>106</v>
      </c>
      <c r="L373" s="102">
        <v>1</v>
      </c>
      <c r="M373" s="102" t="s">
        <v>89</v>
      </c>
      <c r="N373" s="102" t="s">
        <v>28</v>
      </c>
      <c r="O373" s="102">
        <v>0</v>
      </c>
      <c r="P373" s="102">
        <f t="shared" si="136"/>
        <v>82983.956999999995</v>
      </c>
      <c r="Q373" s="102" t="str">
        <f t="shared" si="129"/>
        <v/>
      </c>
      <c r="R373" s="102">
        <f t="shared" si="146"/>
        <v>82985.027000000002</v>
      </c>
      <c r="S373" s="102">
        <f t="shared" si="137"/>
        <v>1070.0000000069849</v>
      </c>
      <c r="T373" s="102" t="str">
        <f t="shared" si="132"/>
        <v/>
      </c>
      <c r="U373" s="102" t="str">
        <f t="shared" si="133"/>
        <v/>
      </c>
      <c r="V373" s="102" t="str">
        <f t="shared" si="134"/>
        <v/>
      </c>
      <c r="W373" s="102">
        <f t="shared" si="138"/>
        <v>82983</v>
      </c>
      <c r="X373" s="102">
        <f t="shared" si="147"/>
        <v>0</v>
      </c>
      <c r="Y373" s="102">
        <f t="shared" si="143"/>
        <v>3</v>
      </c>
      <c r="Z373" s="102">
        <f t="shared" si="139"/>
        <v>0</v>
      </c>
      <c r="AA373" s="102">
        <f t="shared" si="144"/>
        <v>0</v>
      </c>
      <c r="AB373" s="102">
        <f t="shared" si="145"/>
        <v>0</v>
      </c>
      <c r="AC373" s="102" t="str">
        <f t="shared" si="135"/>
        <v/>
      </c>
      <c r="AD373" s="102">
        <f t="shared" si="148"/>
        <v>1</v>
      </c>
      <c r="AE373" s="102" t="str">
        <f t="shared" si="140"/>
        <v/>
      </c>
      <c r="AF373" s="102" t="str">
        <f t="shared" si="141"/>
        <v/>
      </c>
      <c r="AG373" s="102">
        <f t="shared" si="149"/>
        <v>16</v>
      </c>
      <c r="AH373" s="102"/>
      <c r="AI373" s="102"/>
      <c r="AJ373" s="102"/>
      <c r="AK373" s="102"/>
      <c r="AL373" s="102"/>
    </row>
    <row r="374" spans="1:38" x14ac:dyDescent="0.25">
      <c r="A374" s="100">
        <f t="shared" si="142"/>
        <v>54</v>
      </c>
      <c r="B374" s="100">
        <f t="shared" si="130"/>
        <v>82984</v>
      </c>
      <c r="C374" s="100" t="str">
        <f t="shared" si="131"/>
        <v>20171021</v>
      </c>
      <c r="D374" s="100">
        <v>2017</v>
      </c>
      <c r="E374" s="100">
        <v>10</v>
      </c>
      <c r="F374" s="100">
        <v>21</v>
      </c>
      <c r="G374" s="100">
        <v>23</v>
      </c>
      <c r="H374" s="100">
        <v>3</v>
      </c>
      <c r="I374" s="100">
        <v>4</v>
      </c>
      <c r="J374" s="100">
        <v>0</v>
      </c>
      <c r="K374" s="100" t="s">
        <v>44</v>
      </c>
      <c r="L374" s="100">
        <v>1</v>
      </c>
      <c r="M374" s="100" t="s">
        <v>21</v>
      </c>
      <c r="N374" s="100" t="s">
        <v>27</v>
      </c>
      <c r="O374" s="100">
        <v>136</v>
      </c>
      <c r="P374" s="100" t="str">
        <f t="shared" si="136"/>
        <v/>
      </c>
      <c r="Q374" s="100" t="str">
        <f t="shared" si="129"/>
        <v/>
      </c>
      <c r="R374" s="100" t="str">
        <f t="shared" si="146"/>
        <v/>
      </c>
      <c r="S374" s="100" t="str">
        <f t="shared" si="137"/>
        <v/>
      </c>
      <c r="T374" s="100" t="str">
        <f t="shared" si="132"/>
        <v/>
      </c>
      <c r="U374" s="100" t="str">
        <f t="shared" si="133"/>
        <v/>
      </c>
      <c r="V374" s="100" t="str">
        <f t="shared" si="134"/>
        <v/>
      </c>
      <c r="W374" s="100" t="str">
        <f t="shared" si="138"/>
        <v/>
      </c>
      <c r="X374" s="100" t="str">
        <f t="shared" si="147"/>
        <v/>
      </c>
      <c r="Y374" s="100" t="str">
        <f t="shared" si="143"/>
        <v/>
      </c>
      <c r="Z374" s="100" t="str">
        <f t="shared" si="139"/>
        <v/>
      </c>
      <c r="AA374" s="100" t="str">
        <f t="shared" si="144"/>
        <v/>
      </c>
      <c r="AB374" s="100" t="str">
        <f t="shared" si="145"/>
        <v/>
      </c>
      <c r="AC374" s="100" t="str">
        <f t="shared" si="135"/>
        <v/>
      </c>
      <c r="AD374" s="100" t="str">
        <f t="shared" si="148"/>
        <v/>
      </c>
      <c r="AE374" s="100" t="str">
        <f t="shared" si="140"/>
        <v>20171021</v>
      </c>
      <c r="AF374" s="100" t="str">
        <f t="shared" si="141"/>
        <v/>
      </c>
      <c r="AG374" s="100" t="str">
        <f t="shared" si="149"/>
        <v/>
      </c>
      <c r="AH374" s="100"/>
      <c r="AI374" s="100"/>
      <c r="AJ374" s="100"/>
      <c r="AK374" s="100"/>
      <c r="AL374" s="100"/>
    </row>
    <row r="375" spans="1:38" x14ac:dyDescent="0.25">
      <c r="A375" s="100">
        <f t="shared" si="142"/>
        <v>54</v>
      </c>
      <c r="B375" s="100">
        <f t="shared" si="130"/>
        <v>82984</v>
      </c>
      <c r="C375" s="100" t="str">
        <f t="shared" si="131"/>
        <v>20171021</v>
      </c>
      <c r="D375" s="100">
        <v>2017</v>
      </c>
      <c r="E375" s="100">
        <v>10</v>
      </c>
      <c r="F375" s="100">
        <v>21</v>
      </c>
      <c r="G375" s="100">
        <v>23</v>
      </c>
      <c r="H375" s="100">
        <v>3</v>
      </c>
      <c r="I375" s="100">
        <v>4</v>
      </c>
      <c r="J375" s="100">
        <v>125</v>
      </c>
      <c r="K375" s="100" t="s">
        <v>47</v>
      </c>
      <c r="L375" s="100">
        <v>1</v>
      </c>
      <c r="M375" s="100" t="s">
        <v>21</v>
      </c>
      <c r="N375" s="100" t="s">
        <v>27</v>
      </c>
      <c r="O375" s="100">
        <v>0</v>
      </c>
      <c r="P375" s="100" t="str">
        <f t="shared" si="136"/>
        <v/>
      </c>
      <c r="Q375" s="100" t="str">
        <f t="shared" si="129"/>
        <v/>
      </c>
      <c r="R375" s="100" t="str">
        <f t="shared" si="146"/>
        <v/>
      </c>
      <c r="S375" s="100" t="str">
        <f t="shared" si="137"/>
        <v/>
      </c>
      <c r="T375" s="100" t="str">
        <f t="shared" si="132"/>
        <v/>
      </c>
      <c r="U375" s="100" t="str">
        <f t="shared" si="133"/>
        <v/>
      </c>
      <c r="V375" s="100" t="str">
        <f t="shared" si="134"/>
        <v/>
      </c>
      <c r="W375" s="100" t="str">
        <f t="shared" si="138"/>
        <v/>
      </c>
      <c r="X375" s="100" t="str">
        <f t="shared" si="147"/>
        <v/>
      </c>
      <c r="Y375" s="100" t="str">
        <f t="shared" si="143"/>
        <v/>
      </c>
      <c r="Z375" s="100" t="str">
        <f t="shared" si="139"/>
        <v/>
      </c>
      <c r="AA375" s="100" t="str">
        <f t="shared" si="144"/>
        <v/>
      </c>
      <c r="AB375" s="100" t="str">
        <f t="shared" si="145"/>
        <v/>
      </c>
      <c r="AC375" s="100" t="str">
        <f t="shared" si="135"/>
        <v/>
      </c>
      <c r="AD375" s="100" t="str">
        <f t="shared" si="148"/>
        <v/>
      </c>
      <c r="AE375" s="100" t="str">
        <f t="shared" si="140"/>
        <v/>
      </c>
      <c r="AF375" s="100" t="str">
        <f t="shared" si="141"/>
        <v/>
      </c>
      <c r="AG375" s="100" t="str">
        <f t="shared" si="149"/>
        <v/>
      </c>
      <c r="AH375" s="100"/>
      <c r="AI375" s="100"/>
      <c r="AJ375" s="100"/>
      <c r="AK375" s="100"/>
      <c r="AL375" s="100"/>
    </row>
    <row r="376" spans="1:38" x14ac:dyDescent="0.25">
      <c r="A376" s="100">
        <f t="shared" si="142"/>
        <v>54</v>
      </c>
      <c r="B376" s="100">
        <f t="shared" si="130"/>
        <v>82984</v>
      </c>
      <c r="C376" s="100" t="str">
        <f t="shared" si="131"/>
        <v>20171021</v>
      </c>
      <c r="D376" s="100">
        <v>2017</v>
      </c>
      <c r="E376" s="100">
        <v>10</v>
      </c>
      <c r="F376" s="100">
        <v>21</v>
      </c>
      <c r="G376" s="100">
        <v>23</v>
      </c>
      <c r="H376" s="100">
        <v>3</v>
      </c>
      <c r="I376" s="100">
        <v>4</v>
      </c>
      <c r="J376" s="100">
        <v>140</v>
      </c>
      <c r="K376" s="100" t="s">
        <v>49</v>
      </c>
      <c r="L376" s="100">
        <v>1</v>
      </c>
      <c r="M376" s="100" t="s">
        <v>21</v>
      </c>
      <c r="N376" s="100" t="s">
        <v>27</v>
      </c>
      <c r="O376" s="100">
        <v>1</v>
      </c>
      <c r="P376" s="100" t="str">
        <f t="shared" si="136"/>
        <v/>
      </c>
      <c r="Q376" s="100" t="str">
        <f t="shared" si="129"/>
        <v/>
      </c>
      <c r="R376" s="100" t="str">
        <f t="shared" si="146"/>
        <v/>
      </c>
      <c r="S376" s="100" t="str">
        <f t="shared" si="137"/>
        <v/>
      </c>
      <c r="T376" s="100" t="str">
        <f t="shared" si="132"/>
        <v/>
      </c>
      <c r="U376" s="100" t="str">
        <f t="shared" si="133"/>
        <v/>
      </c>
      <c r="V376" s="100">
        <f t="shared" si="134"/>
        <v>25</v>
      </c>
      <c r="W376" s="100" t="str">
        <f t="shared" si="138"/>
        <v/>
      </c>
      <c r="X376" s="100" t="str">
        <f t="shared" si="147"/>
        <v/>
      </c>
      <c r="Y376" s="100" t="str">
        <f t="shared" si="143"/>
        <v/>
      </c>
      <c r="Z376" s="100" t="str">
        <f t="shared" si="139"/>
        <v/>
      </c>
      <c r="AA376" s="100" t="str">
        <f t="shared" si="144"/>
        <v/>
      </c>
      <c r="AB376" s="100" t="str">
        <f t="shared" si="145"/>
        <v/>
      </c>
      <c r="AC376" s="100" t="str">
        <f t="shared" si="135"/>
        <v/>
      </c>
      <c r="AD376" s="100" t="str">
        <f t="shared" si="148"/>
        <v/>
      </c>
      <c r="AE376" s="100" t="str">
        <f t="shared" si="140"/>
        <v/>
      </c>
      <c r="AF376" s="100" t="str">
        <f t="shared" si="141"/>
        <v/>
      </c>
      <c r="AG376" s="100" t="str">
        <f t="shared" si="149"/>
        <v/>
      </c>
      <c r="AH376" s="100"/>
      <c r="AI376" s="100"/>
      <c r="AJ376" s="100"/>
      <c r="AK376" s="100"/>
      <c r="AL376" s="100"/>
    </row>
    <row r="377" spans="1:38" x14ac:dyDescent="0.25">
      <c r="A377" s="100">
        <f t="shared" si="142"/>
        <v>54</v>
      </c>
      <c r="B377" s="100">
        <f t="shared" si="130"/>
        <v>82984</v>
      </c>
      <c r="C377" s="100" t="str">
        <f t="shared" si="131"/>
        <v>20171021</v>
      </c>
      <c r="D377" s="100">
        <v>2017</v>
      </c>
      <c r="E377" s="100">
        <v>10</v>
      </c>
      <c r="F377" s="100">
        <v>21</v>
      </c>
      <c r="G377" s="100">
        <v>23</v>
      </c>
      <c r="H377" s="100">
        <v>3</v>
      </c>
      <c r="I377" s="100">
        <v>4</v>
      </c>
      <c r="J377" s="100">
        <v>165</v>
      </c>
      <c r="K377" s="100" t="s">
        <v>49</v>
      </c>
      <c r="L377" s="100">
        <v>1</v>
      </c>
      <c r="M377" s="100" t="s">
        <v>21</v>
      </c>
      <c r="N377" s="100" t="s">
        <v>27</v>
      </c>
      <c r="O377" s="100">
        <v>1</v>
      </c>
      <c r="P377" s="100" t="str">
        <f t="shared" si="136"/>
        <v/>
      </c>
      <c r="Q377" s="100" t="str">
        <f t="shared" si="129"/>
        <v/>
      </c>
      <c r="R377" s="100" t="str">
        <f t="shared" si="146"/>
        <v/>
      </c>
      <c r="S377" s="100" t="str">
        <f t="shared" si="137"/>
        <v/>
      </c>
      <c r="T377" s="100" t="str">
        <f t="shared" si="132"/>
        <v/>
      </c>
      <c r="U377" s="100" t="str">
        <f t="shared" si="133"/>
        <v/>
      </c>
      <c r="V377" s="100">
        <f t="shared" si="134"/>
        <v>23</v>
      </c>
      <c r="W377" s="100" t="str">
        <f t="shared" si="138"/>
        <v/>
      </c>
      <c r="X377" s="100" t="str">
        <f t="shared" si="147"/>
        <v/>
      </c>
      <c r="Y377" s="100" t="str">
        <f t="shared" si="143"/>
        <v/>
      </c>
      <c r="Z377" s="100" t="str">
        <f t="shared" si="139"/>
        <v/>
      </c>
      <c r="AA377" s="100" t="str">
        <f t="shared" si="144"/>
        <v/>
      </c>
      <c r="AB377" s="100" t="str">
        <f t="shared" si="145"/>
        <v/>
      </c>
      <c r="AC377" s="100" t="str">
        <f t="shared" si="135"/>
        <v/>
      </c>
      <c r="AD377" s="100" t="str">
        <f t="shared" si="148"/>
        <v/>
      </c>
      <c r="AE377" s="100" t="str">
        <f t="shared" si="140"/>
        <v/>
      </c>
      <c r="AF377" s="100" t="str">
        <f t="shared" si="141"/>
        <v/>
      </c>
      <c r="AG377" s="100" t="str">
        <f t="shared" si="149"/>
        <v/>
      </c>
      <c r="AH377" s="100"/>
      <c r="AI377" s="100"/>
      <c r="AJ377" s="100"/>
      <c r="AK377" s="100"/>
      <c r="AL377" s="100"/>
    </row>
    <row r="378" spans="1:38" x14ac:dyDescent="0.25">
      <c r="A378" s="100">
        <f t="shared" si="142"/>
        <v>54</v>
      </c>
      <c r="B378" s="100">
        <f t="shared" si="130"/>
        <v>82984</v>
      </c>
      <c r="C378" s="100" t="str">
        <f t="shared" si="131"/>
        <v>20171021</v>
      </c>
      <c r="D378" s="100">
        <v>2017</v>
      </c>
      <c r="E378" s="100">
        <v>10</v>
      </c>
      <c r="F378" s="100">
        <v>21</v>
      </c>
      <c r="G378" s="100">
        <v>23</v>
      </c>
      <c r="H378" s="100">
        <v>3</v>
      </c>
      <c r="I378" s="100">
        <v>4</v>
      </c>
      <c r="J378" s="100">
        <v>188</v>
      </c>
      <c r="K378" s="100" t="s">
        <v>49</v>
      </c>
      <c r="L378" s="100">
        <v>1</v>
      </c>
      <c r="M378" s="100" t="s">
        <v>21</v>
      </c>
      <c r="N378" s="100" t="s">
        <v>27</v>
      </c>
      <c r="O378" s="100">
        <v>1</v>
      </c>
      <c r="P378" s="100" t="str">
        <f t="shared" si="136"/>
        <v/>
      </c>
      <c r="Q378" s="100" t="str">
        <f t="shared" si="129"/>
        <v/>
      </c>
      <c r="R378" s="100" t="str">
        <f t="shared" si="146"/>
        <v/>
      </c>
      <c r="S378" s="100" t="str">
        <f t="shared" si="137"/>
        <v/>
      </c>
      <c r="T378" s="100" t="str">
        <f t="shared" si="132"/>
        <v/>
      </c>
      <c r="U378" s="100" t="str">
        <f t="shared" si="133"/>
        <v/>
      </c>
      <c r="V378" s="100">
        <f t="shared" si="134"/>
        <v>13</v>
      </c>
      <c r="W378" s="100" t="str">
        <f t="shared" si="138"/>
        <v/>
      </c>
      <c r="X378" s="100" t="str">
        <f t="shared" si="147"/>
        <v/>
      </c>
      <c r="Y378" s="100" t="str">
        <f t="shared" si="143"/>
        <v/>
      </c>
      <c r="Z378" s="100" t="str">
        <f t="shared" si="139"/>
        <v/>
      </c>
      <c r="AA378" s="100" t="str">
        <f t="shared" si="144"/>
        <v/>
      </c>
      <c r="AB378" s="100" t="str">
        <f t="shared" si="145"/>
        <v/>
      </c>
      <c r="AC378" s="100" t="str">
        <f t="shared" si="135"/>
        <v/>
      </c>
      <c r="AD378" s="100" t="str">
        <f t="shared" si="148"/>
        <v/>
      </c>
      <c r="AE378" s="100" t="str">
        <f t="shared" si="140"/>
        <v/>
      </c>
      <c r="AF378" s="100" t="str">
        <f t="shared" si="141"/>
        <v/>
      </c>
      <c r="AG378" s="100" t="str">
        <f t="shared" si="149"/>
        <v/>
      </c>
      <c r="AH378" s="100"/>
      <c r="AI378" s="100"/>
      <c r="AJ378" s="100"/>
      <c r="AK378" s="100"/>
      <c r="AL378" s="100"/>
    </row>
    <row r="379" spans="1:38" x14ac:dyDescent="0.25">
      <c r="A379" s="100">
        <f t="shared" si="142"/>
        <v>54</v>
      </c>
      <c r="B379" s="100">
        <f t="shared" si="130"/>
        <v>82984</v>
      </c>
      <c r="C379" s="100" t="str">
        <f t="shared" si="131"/>
        <v>20171021</v>
      </c>
      <c r="D379" s="100">
        <v>2017</v>
      </c>
      <c r="E379" s="100">
        <v>10</v>
      </c>
      <c r="F379" s="100">
        <v>21</v>
      </c>
      <c r="G379" s="100">
        <v>23</v>
      </c>
      <c r="H379" s="100">
        <v>3</v>
      </c>
      <c r="I379" s="100">
        <v>4</v>
      </c>
      <c r="J379" s="100">
        <v>201</v>
      </c>
      <c r="K379" s="100" t="s">
        <v>49</v>
      </c>
      <c r="L379" s="100">
        <v>1</v>
      </c>
      <c r="M379" s="100" t="s">
        <v>21</v>
      </c>
      <c r="N379" s="100" t="s">
        <v>27</v>
      </c>
      <c r="O379" s="100">
        <v>1</v>
      </c>
      <c r="P379" s="100" t="str">
        <f t="shared" si="136"/>
        <v/>
      </c>
      <c r="Q379" s="100" t="str">
        <f t="shared" si="129"/>
        <v/>
      </c>
      <c r="R379" s="100" t="str">
        <f t="shared" si="146"/>
        <v/>
      </c>
      <c r="S379" s="100" t="str">
        <f t="shared" si="137"/>
        <v/>
      </c>
      <c r="T379" s="100" t="str">
        <f t="shared" si="132"/>
        <v/>
      </c>
      <c r="U379" s="100" t="str">
        <f t="shared" si="133"/>
        <v/>
      </c>
      <c r="V379" s="100">
        <f t="shared" si="134"/>
        <v>24</v>
      </c>
      <c r="W379" s="100" t="str">
        <f t="shared" si="138"/>
        <v/>
      </c>
      <c r="X379" s="100" t="str">
        <f t="shared" si="147"/>
        <v/>
      </c>
      <c r="Y379" s="100" t="str">
        <f t="shared" si="143"/>
        <v/>
      </c>
      <c r="Z379" s="100" t="str">
        <f t="shared" si="139"/>
        <v/>
      </c>
      <c r="AA379" s="100" t="str">
        <f t="shared" si="144"/>
        <v/>
      </c>
      <c r="AB379" s="100" t="str">
        <f t="shared" si="145"/>
        <v/>
      </c>
      <c r="AC379" s="100" t="str">
        <f t="shared" si="135"/>
        <v/>
      </c>
      <c r="AD379" s="100" t="str">
        <f t="shared" si="148"/>
        <v/>
      </c>
      <c r="AE379" s="100" t="str">
        <f t="shared" si="140"/>
        <v/>
      </c>
      <c r="AF379" s="100" t="str">
        <f t="shared" si="141"/>
        <v/>
      </c>
      <c r="AG379" s="100" t="str">
        <f t="shared" si="149"/>
        <v/>
      </c>
      <c r="AH379" s="100"/>
      <c r="AI379" s="100"/>
      <c r="AJ379" s="100"/>
      <c r="AK379" s="100"/>
      <c r="AL379" s="100"/>
    </row>
    <row r="380" spans="1:38" x14ac:dyDescent="0.25">
      <c r="A380" s="100">
        <f t="shared" si="142"/>
        <v>54</v>
      </c>
      <c r="B380" s="100">
        <f t="shared" si="130"/>
        <v>82984</v>
      </c>
      <c r="C380" s="100" t="str">
        <f t="shared" si="131"/>
        <v>20171021</v>
      </c>
      <c r="D380" s="100">
        <v>2017</v>
      </c>
      <c r="E380" s="100">
        <v>10</v>
      </c>
      <c r="F380" s="100">
        <v>21</v>
      </c>
      <c r="G380" s="100">
        <v>23</v>
      </c>
      <c r="H380" s="100">
        <v>3</v>
      </c>
      <c r="I380" s="100">
        <v>4</v>
      </c>
      <c r="J380" s="100">
        <v>225</v>
      </c>
      <c r="K380" s="100" t="s">
        <v>49</v>
      </c>
      <c r="L380" s="100">
        <v>1</v>
      </c>
      <c r="M380" s="100" t="s">
        <v>21</v>
      </c>
      <c r="N380" s="100" t="s">
        <v>27</v>
      </c>
      <c r="O380" s="100">
        <v>1</v>
      </c>
      <c r="P380" s="100" t="str">
        <f t="shared" si="136"/>
        <v/>
      </c>
      <c r="Q380" s="100" t="str">
        <f t="shared" si="129"/>
        <v/>
      </c>
      <c r="R380" s="100" t="str">
        <f t="shared" si="146"/>
        <v/>
      </c>
      <c r="S380" s="100" t="str">
        <f t="shared" si="137"/>
        <v/>
      </c>
      <c r="T380" s="100" t="str">
        <f t="shared" si="132"/>
        <v/>
      </c>
      <c r="U380" s="100" t="str">
        <f t="shared" si="133"/>
        <v/>
      </c>
      <c r="V380" s="100">
        <f t="shared" si="134"/>
        <v>11</v>
      </c>
      <c r="W380" s="100" t="str">
        <f t="shared" si="138"/>
        <v/>
      </c>
      <c r="X380" s="100" t="str">
        <f t="shared" si="147"/>
        <v/>
      </c>
      <c r="Y380" s="100" t="str">
        <f t="shared" si="143"/>
        <v/>
      </c>
      <c r="Z380" s="100" t="str">
        <f t="shared" si="139"/>
        <v/>
      </c>
      <c r="AA380" s="100" t="str">
        <f t="shared" si="144"/>
        <v/>
      </c>
      <c r="AB380" s="100" t="str">
        <f t="shared" si="145"/>
        <v/>
      </c>
      <c r="AC380" s="100" t="str">
        <f t="shared" si="135"/>
        <v/>
      </c>
      <c r="AD380" s="100" t="str">
        <f t="shared" si="148"/>
        <v/>
      </c>
      <c r="AE380" s="100" t="str">
        <f t="shared" si="140"/>
        <v/>
      </c>
      <c r="AF380" s="100" t="str">
        <f t="shared" si="141"/>
        <v/>
      </c>
      <c r="AG380" s="100" t="str">
        <f t="shared" si="149"/>
        <v/>
      </c>
      <c r="AH380" s="100"/>
      <c r="AI380" s="100"/>
      <c r="AJ380" s="100"/>
      <c r="AK380" s="100"/>
      <c r="AL380" s="100"/>
    </row>
    <row r="381" spans="1:38" x14ac:dyDescent="0.25">
      <c r="A381" s="100">
        <f t="shared" si="142"/>
        <v>54</v>
      </c>
      <c r="B381" s="100">
        <f t="shared" si="130"/>
        <v>82984</v>
      </c>
      <c r="C381" s="100" t="str">
        <f t="shared" si="131"/>
        <v>20171021</v>
      </c>
      <c r="D381" s="100">
        <v>2017</v>
      </c>
      <c r="E381" s="100">
        <v>10</v>
      </c>
      <c r="F381" s="100">
        <v>21</v>
      </c>
      <c r="G381" s="100">
        <v>23</v>
      </c>
      <c r="H381" s="100">
        <v>3</v>
      </c>
      <c r="I381" s="100">
        <v>4</v>
      </c>
      <c r="J381" s="100">
        <v>236</v>
      </c>
      <c r="K381" s="100" t="s">
        <v>49</v>
      </c>
      <c r="L381" s="100">
        <v>1</v>
      </c>
      <c r="M381" s="100" t="s">
        <v>21</v>
      </c>
      <c r="N381" s="100" t="s">
        <v>27</v>
      </c>
      <c r="O381" s="100">
        <v>1</v>
      </c>
      <c r="P381" s="100" t="str">
        <f t="shared" si="136"/>
        <v/>
      </c>
      <c r="Q381" s="100" t="str">
        <f t="shared" si="129"/>
        <v/>
      </c>
      <c r="R381" s="100" t="str">
        <f t="shared" si="146"/>
        <v/>
      </c>
      <c r="S381" s="100" t="str">
        <f t="shared" si="137"/>
        <v/>
      </c>
      <c r="T381" s="100" t="str">
        <f t="shared" si="132"/>
        <v/>
      </c>
      <c r="U381" s="100" t="str">
        <f t="shared" si="133"/>
        <v/>
      </c>
      <c r="V381" s="100">
        <f t="shared" si="134"/>
        <v>11</v>
      </c>
      <c r="W381" s="100" t="str">
        <f t="shared" si="138"/>
        <v/>
      </c>
      <c r="X381" s="100" t="str">
        <f t="shared" si="147"/>
        <v/>
      </c>
      <c r="Y381" s="100" t="str">
        <f t="shared" si="143"/>
        <v/>
      </c>
      <c r="Z381" s="100" t="str">
        <f t="shared" si="139"/>
        <v/>
      </c>
      <c r="AA381" s="100" t="str">
        <f t="shared" si="144"/>
        <v/>
      </c>
      <c r="AB381" s="100" t="str">
        <f t="shared" si="145"/>
        <v/>
      </c>
      <c r="AC381" s="100" t="str">
        <f t="shared" si="135"/>
        <v/>
      </c>
      <c r="AD381" s="100" t="str">
        <f t="shared" si="148"/>
        <v/>
      </c>
      <c r="AE381" s="100" t="str">
        <f t="shared" si="140"/>
        <v/>
      </c>
      <c r="AF381" s="100" t="str">
        <f t="shared" si="141"/>
        <v/>
      </c>
      <c r="AG381" s="100" t="str">
        <f t="shared" si="149"/>
        <v/>
      </c>
      <c r="AH381" s="100"/>
      <c r="AI381" s="100"/>
      <c r="AJ381" s="100"/>
      <c r="AK381" s="100"/>
      <c r="AL381" s="100"/>
    </row>
    <row r="382" spans="1:38" x14ac:dyDescent="0.25">
      <c r="A382" s="100">
        <f t="shared" si="142"/>
        <v>54</v>
      </c>
      <c r="B382" s="100">
        <f t="shared" si="130"/>
        <v>82984</v>
      </c>
      <c r="C382" s="100" t="str">
        <f t="shared" si="131"/>
        <v>20171021</v>
      </c>
      <c r="D382" s="100">
        <v>2017</v>
      </c>
      <c r="E382" s="100">
        <v>10</v>
      </c>
      <c r="F382" s="100">
        <v>21</v>
      </c>
      <c r="G382" s="100">
        <v>23</v>
      </c>
      <c r="H382" s="100">
        <v>3</v>
      </c>
      <c r="I382" s="100">
        <v>4</v>
      </c>
      <c r="J382" s="100">
        <v>247</v>
      </c>
      <c r="K382" s="100" t="s">
        <v>49</v>
      </c>
      <c r="L382" s="100">
        <v>1</v>
      </c>
      <c r="M382" s="100" t="s">
        <v>21</v>
      </c>
      <c r="N382" s="100" t="s">
        <v>27</v>
      </c>
      <c r="O382" s="100">
        <v>1</v>
      </c>
      <c r="P382" s="100" t="str">
        <f t="shared" si="136"/>
        <v/>
      </c>
      <c r="Q382" s="100" t="str">
        <f t="shared" si="129"/>
        <v/>
      </c>
      <c r="R382" s="100" t="str">
        <f t="shared" si="146"/>
        <v/>
      </c>
      <c r="S382" s="100" t="str">
        <f t="shared" si="137"/>
        <v/>
      </c>
      <c r="T382" s="100" t="str">
        <f t="shared" si="132"/>
        <v/>
      </c>
      <c r="U382" s="100" t="str">
        <f t="shared" si="133"/>
        <v/>
      </c>
      <c r="V382" s="100">
        <f t="shared" si="134"/>
        <v>11</v>
      </c>
      <c r="W382" s="100" t="str">
        <f t="shared" si="138"/>
        <v/>
      </c>
      <c r="X382" s="100" t="str">
        <f t="shared" si="147"/>
        <v/>
      </c>
      <c r="Y382" s="100" t="str">
        <f t="shared" si="143"/>
        <v/>
      </c>
      <c r="Z382" s="100" t="str">
        <f t="shared" si="139"/>
        <v/>
      </c>
      <c r="AA382" s="100" t="str">
        <f t="shared" si="144"/>
        <v/>
      </c>
      <c r="AB382" s="100" t="str">
        <f t="shared" si="145"/>
        <v/>
      </c>
      <c r="AC382" s="100" t="str">
        <f t="shared" si="135"/>
        <v/>
      </c>
      <c r="AD382" s="100" t="str">
        <f t="shared" si="148"/>
        <v/>
      </c>
      <c r="AE382" s="100" t="str">
        <f t="shared" si="140"/>
        <v/>
      </c>
      <c r="AF382" s="100" t="str">
        <f t="shared" si="141"/>
        <v/>
      </c>
      <c r="AG382" s="100" t="str">
        <f t="shared" si="149"/>
        <v/>
      </c>
      <c r="AH382" s="100"/>
      <c r="AI382" s="100"/>
      <c r="AJ382" s="100"/>
      <c r="AK382" s="100"/>
      <c r="AL382" s="100"/>
    </row>
    <row r="383" spans="1:38" x14ac:dyDescent="0.25">
      <c r="A383" s="100">
        <f t="shared" si="142"/>
        <v>54</v>
      </c>
      <c r="B383" s="100">
        <f t="shared" si="130"/>
        <v>82984</v>
      </c>
      <c r="C383" s="100" t="str">
        <f t="shared" si="131"/>
        <v>20171021</v>
      </c>
      <c r="D383" s="100">
        <v>2017</v>
      </c>
      <c r="E383" s="100">
        <v>10</v>
      </c>
      <c r="F383" s="100">
        <v>21</v>
      </c>
      <c r="G383" s="100">
        <v>23</v>
      </c>
      <c r="H383" s="100">
        <v>3</v>
      </c>
      <c r="I383" s="100">
        <v>4</v>
      </c>
      <c r="J383" s="100">
        <v>258</v>
      </c>
      <c r="K383" s="100" t="s">
        <v>49</v>
      </c>
      <c r="L383" s="100">
        <v>1</v>
      </c>
      <c r="M383" s="100" t="s">
        <v>21</v>
      </c>
      <c r="N383" s="100" t="s">
        <v>27</v>
      </c>
      <c r="O383" s="100">
        <v>1</v>
      </c>
      <c r="P383" s="100" t="str">
        <f t="shared" si="136"/>
        <v/>
      </c>
      <c r="Q383" s="100" t="str">
        <f t="shared" si="129"/>
        <v/>
      </c>
      <c r="R383" s="100" t="str">
        <f t="shared" si="146"/>
        <v/>
      </c>
      <c r="S383" s="100" t="str">
        <f t="shared" si="137"/>
        <v/>
      </c>
      <c r="T383" s="100" t="str">
        <f t="shared" si="132"/>
        <v/>
      </c>
      <c r="U383" s="100" t="str">
        <f t="shared" si="133"/>
        <v/>
      </c>
      <c r="V383" s="100">
        <f t="shared" si="134"/>
        <v>11</v>
      </c>
      <c r="W383" s="100" t="str">
        <f t="shared" si="138"/>
        <v/>
      </c>
      <c r="X383" s="100" t="str">
        <f t="shared" si="147"/>
        <v/>
      </c>
      <c r="Y383" s="100" t="str">
        <f t="shared" si="143"/>
        <v/>
      </c>
      <c r="Z383" s="100" t="str">
        <f t="shared" si="139"/>
        <v/>
      </c>
      <c r="AA383" s="100" t="str">
        <f t="shared" si="144"/>
        <v/>
      </c>
      <c r="AB383" s="100" t="str">
        <f t="shared" si="145"/>
        <v/>
      </c>
      <c r="AC383" s="100" t="str">
        <f t="shared" si="135"/>
        <v/>
      </c>
      <c r="AD383" s="100" t="str">
        <f t="shared" si="148"/>
        <v/>
      </c>
      <c r="AE383" s="100" t="str">
        <f t="shared" si="140"/>
        <v/>
      </c>
      <c r="AF383" s="100" t="str">
        <f t="shared" si="141"/>
        <v/>
      </c>
      <c r="AG383" s="100" t="str">
        <f t="shared" si="149"/>
        <v/>
      </c>
      <c r="AH383" s="100"/>
      <c r="AI383" s="100"/>
      <c r="AJ383" s="100"/>
      <c r="AK383" s="100"/>
      <c r="AL383" s="100"/>
    </row>
    <row r="384" spans="1:38" x14ac:dyDescent="0.25">
      <c r="A384" s="100">
        <f t="shared" si="142"/>
        <v>54</v>
      </c>
      <c r="B384" s="100">
        <f t="shared" si="130"/>
        <v>82984</v>
      </c>
      <c r="C384" s="100" t="str">
        <f t="shared" si="131"/>
        <v>20171021</v>
      </c>
      <c r="D384" s="100">
        <v>2017</v>
      </c>
      <c r="E384" s="100">
        <v>10</v>
      </c>
      <c r="F384" s="100">
        <v>21</v>
      </c>
      <c r="G384" s="100">
        <v>23</v>
      </c>
      <c r="H384" s="100">
        <v>3</v>
      </c>
      <c r="I384" s="100">
        <v>4</v>
      </c>
      <c r="J384" s="100">
        <v>269</v>
      </c>
      <c r="K384" s="100" t="s">
        <v>49</v>
      </c>
      <c r="L384" s="100">
        <v>1</v>
      </c>
      <c r="M384" s="100" t="s">
        <v>21</v>
      </c>
      <c r="N384" s="100" t="s">
        <v>27</v>
      </c>
      <c r="O384" s="100">
        <v>1</v>
      </c>
      <c r="P384" s="100" t="str">
        <f t="shared" si="136"/>
        <v/>
      </c>
      <c r="Q384" s="100" t="str">
        <f t="shared" si="129"/>
        <v/>
      </c>
      <c r="R384" s="100" t="str">
        <f t="shared" si="146"/>
        <v/>
      </c>
      <c r="S384" s="100" t="str">
        <f t="shared" si="137"/>
        <v/>
      </c>
      <c r="T384" s="100" t="str">
        <f t="shared" si="132"/>
        <v/>
      </c>
      <c r="U384" s="100" t="str">
        <f t="shared" si="133"/>
        <v/>
      </c>
      <c r="V384" s="100">
        <f t="shared" si="134"/>
        <v>25</v>
      </c>
      <c r="W384" s="100" t="str">
        <f t="shared" si="138"/>
        <v/>
      </c>
      <c r="X384" s="100" t="str">
        <f t="shared" si="147"/>
        <v/>
      </c>
      <c r="Y384" s="100" t="str">
        <f t="shared" si="143"/>
        <v/>
      </c>
      <c r="Z384" s="100" t="str">
        <f t="shared" si="139"/>
        <v/>
      </c>
      <c r="AA384" s="100" t="str">
        <f t="shared" si="144"/>
        <v/>
      </c>
      <c r="AB384" s="100" t="str">
        <f t="shared" si="145"/>
        <v/>
      </c>
      <c r="AC384" s="100" t="str">
        <f t="shared" si="135"/>
        <v/>
      </c>
      <c r="AD384" s="100" t="str">
        <f t="shared" si="148"/>
        <v/>
      </c>
      <c r="AE384" s="100" t="str">
        <f t="shared" si="140"/>
        <v/>
      </c>
      <c r="AF384" s="100" t="str">
        <f t="shared" si="141"/>
        <v/>
      </c>
      <c r="AG384" s="100" t="str">
        <f t="shared" si="149"/>
        <v/>
      </c>
      <c r="AH384" s="100"/>
      <c r="AI384" s="100"/>
      <c r="AJ384" s="100"/>
      <c r="AK384" s="100"/>
      <c r="AL384" s="100"/>
    </row>
    <row r="385" spans="1:38" x14ac:dyDescent="0.25">
      <c r="A385" s="100">
        <f t="shared" si="142"/>
        <v>54</v>
      </c>
      <c r="B385" s="100">
        <f t="shared" si="130"/>
        <v>82984</v>
      </c>
      <c r="C385" s="100" t="str">
        <f t="shared" si="131"/>
        <v>20171021</v>
      </c>
      <c r="D385" s="100">
        <v>2017</v>
      </c>
      <c r="E385" s="100">
        <v>10</v>
      </c>
      <c r="F385" s="100">
        <v>21</v>
      </c>
      <c r="G385" s="100">
        <v>23</v>
      </c>
      <c r="H385" s="100">
        <v>3</v>
      </c>
      <c r="I385" s="100">
        <v>4</v>
      </c>
      <c r="J385" s="100">
        <v>294</v>
      </c>
      <c r="K385" s="100" t="s">
        <v>49</v>
      </c>
      <c r="L385" s="100">
        <v>1</v>
      </c>
      <c r="M385" s="100" t="s">
        <v>21</v>
      </c>
      <c r="N385" s="100" t="s">
        <v>27</v>
      </c>
      <c r="O385" s="100">
        <v>1</v>
      </c>
      <c r="P385" s="100" t="str">
        <f t="shared" si="136"/>
        <v/>
      </c>
      <c r="Q385" s="100" t="str">
        <f t="shared" si="129"/>
        <v/>
      </c>
      <c r="R385" s="100" t="str">
        <f t="shared" si="146"/>
        <v/>
      </c>
      <c r="S385" s="100" t="str">
        <f t="shared" si="137"/>
        <v/>
      </c>
      <c r="T385" s="100" t="str">
        <f t="shared" si="132"/>
        <v/>
      </c>
      <c r="U385" s="100" t="str">
        <f t="shared" si="133"/>
        <v/>
      </c>
      <c r="V385" s="100">
        <f t="shared" si="134"/>
        <v>39</v>
      </c>
      <c r="W385" s="100" t="str">
        <f t="shared" si="138"/>
        <v/>
      </c>
      <c r="X385" s="100" t="str">
        <f t="shared" si="147"/>
        <v/>
      </c>
      <c r="Y385" s="100" t="str">
        <f t="shared" si="143"/>
        <v/>
      </c>
      <c r="Z385" s="100" t="str">
        <f t="shared" si="139"/>
        <v/>
      </c>
      <c r="AA385" s="100" t="str">
        <f t="shared" si="144"/>
        <v/>
      </c>
      <c r="AB385" s="100" t="str">
        <f t="shared" si="145"/>
        <v/>
      </c>
      <c r="AC385" s="100" t="str">
        <f t="shared" si="135"/>
        <v/>
      </c>
      <c r="AD385" s="100" t="str">
        <f t="shared" si="148"/>
        <v/>
      </c>
      <c r="AE385" s="100" t="str">
        <f t="shared" si="140"/>
        <v/>
      </c>
      <c r="AF385" s="100" t="str">
        <f t="shared" si="141"/>
        <v/>
      </c>
      <c r="AG385" s="100" t="str">
        <f t="shared" si="149"/>
        <v/>
      </c>
      <c r="AH385" s="100"/>
      <c r="AI385" s="100"/>
      <c r="AJ385" s="100"/>
      <c r="AK385" s="100"/>
      <c r="AL385" s="100"/>
    </row>
    <row r="386" spans="1:38" x14ac:dyDescent="0.25">
      <c r="A386" s="100">
        <f t="shared" si="142"/>
        <v>54</v>
      </c>
      <c r="B386" s="100">
        <f t="shared" si="130"/>
        <v>82984</v>
      </c>
      <c r="C386" s="100" t="str">
        <f t="shared" si="131"/>
        <v>20171021</v>
      </c>
      <c r="D386" s="100">
        <v>2017</v>
      </c>
      <c r="E386" s="100">
        <v>10</v>
      </c>
      <c r="F386" s="100">
        <v>21</v>
      </c>
      <c r="G386" s="100">
        <v>23</v>
      </c>
      <c r="H386" s="100">
        <v>3</v>
      </c>
      <c r="I386" s="100">
        <v>4</v>
      </c>
      <c r="J386" s="100">
        <v>333</v>
      </c>
      <c r="K386" s="100" t="s">
        <v>49</v>
      </c>
      <c r="L386" s="100">
        <v>1</v>
      </c>
      <c r="M386" s="100" t="s">
        <v>21</v>
      </c>
      <c r="N386" s="100" t="s">
        <v>27</v>
      </c>
      <c r="O386" s="100">
        <v>1</v>
      </c>
      <c r="P386" s="100" t="str">
        <f t="shared" si="136"/>
        <v/>
      </c>
      <c r="Q386" s="100" t="str">
        <f t="shared" si="129"/>
        <v/>
      </c>
      <c r="R386" s="100" t="str">
        <f t="shared" si="146"/>
        <v/>
      </c>
      <c r="S386" s="100" t="str">
        <f t="shared" si="137"/>
        <v/>
      </c>
      <c r="T386" s="100" t="str">
        <f t="shared" si="132"/>
        <v/>
      </c>
      <c r="U386" s="100" t="str">
        <f t="shared" si="133"/>
        <v/>
      </c>
      <c r="V386" s="100">
        <f t="shared" si="134"/>
        <v>16</v>
      </c>
      <c r="W386" s="100" t="str">
        <f t="shared" si="138"/>
        <v/>
      </c>
      <c r="X386" s="100" t="str">
        <f t="shared" si="147"/>
        <v/>
      </c>
      <c r="Y386" s="100" t="str">
        <f t="shared" si="143"/>
        <v/>
      </c>
      <c r="Z386" s="100" t="str">
        <f t="shared" si="139"/>
        <v/>
      </c>
      <c r="AA386" s="100" t="str">
        <f t="shared" si="144"/>
        <v/>
      </c>
      <c r="AB386" s="100" t="str">
        <f t="shared" si="145"/>
        <v/>
      </c>
      <c r="AC386" s="100" t="str">
        <f t="shared" si="135"/>
        <v/>
      </c>
      <c r="AD386" s="100" t="str">
        <f t="shared" si="148"/>
        <v/>
      </c>
      <c r="AE386" s="100" t="str">
        <f t="shared" si="140"/>
        <v/>
      </c>
      <c r="AF386" s="100" t="str">
        <f t="shared" si="141"/>
        <v/>
      </c>
      <c r="AG386" s="100" t="str">
        <f t="shared" si="149"/>
        <v/>
      </c>
      <c r="AH386" s="100"/>
      <c r="AI386" s="100"/>
      <c r="AJ386" s="100"/>
      <c r="AK386" s="100"/>
      <c r="AL386" s="100"/>
    </row>
    <row r="387" spans="1:38" x14ac:dyDescent="0.25">
      <c r="A387" s="100">
        <f t="shared" si="142"/>
        <v>54</v>
      </c>
      <c r="B387" s="100">
        <f t="shared" si="130"/>
        <v>82984</v>
      </c>
      <c r="C387" s="100" t="str">
        <f t="shared" si="131"/>
        <v>20171021</v>
      </c>
      <c r="D387" s="100">
        <v>2017</v>
      </c>
      <c r="E387" s="100">
        <v>10</v>
      </c>
      <c r="F387" s="100">
        <v>21</v>
      </c>
      <c r="G387" s="100">
        <v>23</v>
      </c>
      <c r="H387" s="100">
        <v>3</v>
      </c>
      <c r="I387" s="100">
        <v>4</v>
      </c>
      <c r="J387" s="100">
        <v>349</v>
      </c>
      <c r="K387" s="100" t="s">
        <v>49</v>
      </c>
      <c r="L387" s="100">
        <v>1</v>
      </c>
      <c r="M387" s="100" t="s">
        <v>21</v>
      </c>
      <c r="N387" s="100" t="s">
        <v>27</v>
      </c>
      <c r="O387" s="100">
        <v>1</v>
      </c>
      <c r="P387" s="100" t="str">
        <f t="shared" si="136"/>
        <v/>
      </c>
      <c r="Q387" s="100" t="str">
        <f t="shared" si="129"/>
        <v/>
      </c>
      <c r="R387" s="100" t="str">
        <f t="shared" si="146"/>
        <v/>
      </c>
      <c r="S387" s="100" t="str">
        <f t="shared" si="137"/>
        <v/>
      </c>
      <c r="T387" s="100" t="str">
        <f t="shared" si="132"/>
        <v/>
      </c>
      <c r="U387" s="100" t="str">
        <f t="shared" si="133"/>
        <v/>
      </c>
      <c r="V387" s="100">
        <f t="shared" si="134"/>
        <v>24</v>
      </c>
      <c r="W387" s="100" t="str">
        <f t="shared" si="138"/>
        <v/>
      </c>
      <c r="X387" s="100" t="str">
        <f t="shared" si="147"/>
        <v/>
      </c>
      <c r="Y387" s="100" t="str">
        <f t="shared" si="143"/>
        <v/>
      </c>
      <c r="Z387" s="100" t="str">
        <f t="shared" si="139"/>
        <v/>
      </c>
      <c r="AA387" s="100" t="str">
        <f t="shared" si="144"/>
        <v/>
      </c>
      <c r="AB387" s="100" t="str">
        <f t="shared" si="145"/>
        <v/>
      </c>
      <c r="AC387" s="100" t="str">
        <f t="shared" si="135"/>
        <v/>
      </c>
      <c r="AD387" s="100" t="str">
        <f t="shared" si="148"/>
        <v/>
      </c>
      <c r="AE387" s="100" t="str">
        <f t="shared" si="140"/>
        <v/>
      </c>
      <c r="AF387" s="100" t="str">
        <f t="shared" si="141"/>
        <v/>
      </c>
      <c r="AG387" s="100" t="str">
        <f t="shared" si="149"/>
        <v/>
      </c>
      <c r="AH387" s="100"/>
      <c r="AI387" s="100"/>
      <c r="AJ387" s="100"/>
      <c r="AK387" s="100"/>
      <c r="AL387" s="100"/>
    </row>
    <row r="388" spans="1:38" x14ac:dyDescent="0.25">
      <c r="A388" s="100">
        <f t="shared" si="142"/>
        <v>54</v>
      </c>
      <c r="B388" s="100">
        <f t="shared" si="130"/>
        <v>82984</v>
      </c>
      <c r="C388" s="100" t="str">
        <f t="shared" si="131"/>
        <v>20171021</v>
      </c>
      <c r="D388" s="100">
        <v>2017</v>
      </c>
      <c r="E388" s="100">
        <v>10</v>
      </c>
      <c r="F388" s="100">
        <v>21</v>
      </c>
      <c r="G388" s="100">
        <v>23</v>
      </c>
      <c r="H388" s="100">
        <v>3</v>
      </c>
      <c r="I388" s="100">
        <v>4</v>
      </c>
      <c r="J388" s="100">
        <v>373</v>
      </c>
      <c r="K388" s="100" t="s">
        <v>49</v>
      </c>
      <c r="L388" s="100">
        <v>1</v>
      </c>
      <c r="M388" s="100" t="s">
        <v>21</v>
      </c>
      <c r="N388" s="100" t="s">
        <v>27</v>
      </c>
      <c r="O388" s="100">
        <v>1</v>
      </c>
      <c r="P388" s="100" t="str">
        <f t="shared" si="136"/>
        <v/>
      </c>
      <c r="Q388" s="100" t="str">
        <f t="shared" ref="Q388:Q451" si="150">IF(A389&lt;&gt;A388,(B388+(J388*0.001)+(O388*0.001)),"")</f>
        <v/>
      </c>
      <c r="R388" s="100" t="str">
        <f t="shared" si="146"/>
        <v/>
      </c>
      <c r="S388" s="100" t="str">
        <f t="shared" si="137"/>
        <v/>
      </c>
      <c r="T388" s="100" t="str">
        <f t="shared" si="132"/>
        <v/>
      </c>
      <c r="U388" s="100" t="str">
        <f t="shared" si="133"/>
        <v/>
      </c>
      <c r="V388" s="100">
        <f t="shared" si="134"/>
        <v>30</v>
      </c>
      <c r="W388" s="100" t="str">
        <f t="shared" si="138"/>
        <v/>
      </c>
      <c r="X388" s="100" t="str">
        <f t="shared" si="147"/>
        <v/>
      </c>
      <c r="Y388" s="100" t="str">
        <f t="shared" si="143"/>
        <v/>
      </c>
      <c r="Z388" s="100" t="str">
        <f t="shared" si="139"/>
        <v/>
      </c>
      <c r="AA388" s="100" t="str">
        <f t="shared" si="144"/>
        <v/>
      </c>
      <c r="AB388" s="100" t="str">
        <f t="shared" si="145"/>
        <v/>
      </c>
      <c r="AC388" s="100" t="str">
        <f t="shared" si="135"/>
        <v/>
      </c>
      <c r="AD388" s="100" t="str">
        <f t="shared" si="148"/>
        <v/>
      </c>
      <c r="AE388" s="100" t="str">
        <f t="shared" si="140"/>
        <v/>
      </c>
      <c r="AF388" s="100" t="str">
        <f t="shared" si="141"/>
        <v/>
      </c>
      <c r="AG388" s="100" t="str">
        <f t="shared" si="149"/>
        <v/>
      </c>
      <c r="AH388" s="100"/>
      <c r="AI388" s="100"/>
      <c r="AJ388" s="100"/>
      <c r="AK388" s="100"/>
      <c r="AL388" s="100"/>
    </row>
    <row r="389" spans="1:38" x14ac:dyDescent="0.25">
      <c r="A389" s="100">
        <f t="shared" si="142"/>
        <v>54</v>
      </c>
      <c r="B389" s="100">
        <f t="shared" si="130"/>
        <v>82984</v>
      </c>
      <c r="C389" s="100" t="str">
        <f t="shared" si="131"/>
        <v>20171021</v>
      </c>
      <c r="D389" s="100">
        <v>2017</v>
      </c>
      <c r="E389" s="100">
        <v>10</v>
      </c>
      <c r="F389" s="100">
        <v>21</v>
      </c>
      <c r="G389" s="100">
        <v>23</v>
      </c>
      <c r="H389" s="100">
        <v>3</v>
      </c>
      <c r="I389" s="100">
        <v>4</v>
      </c>
      <c r="J389" s="100">
        <v>403</v>
      </c>
      <c r="K389" s="100" t="s">
        <v>49</v>
      </c>
      <c r="L389" s="100">
        <v>1</v>
      </c>
      <c r="M389" s="100" t="s">
        <v>21</v>
      </c>
      <c r="N389" s="100" t="s">
        <v>27</v>
      </c>
      <c r="O389" s="100">
        <v>1</v>
      </c>
      <c r="P389" s="100" t="str">
        <f t="shared" si="136"/>
        <v/>
      </c>
      <c r="Q389" s="100" t="str">
        <f t="shared" si="150"/>
        <v/>
      </c>
      <c r="R389" s="100" t="str">
        <f t="shared" si="146"/>
        <v/>
      </c>
      <c r="S389" s="100" t="str">
        <f t="shared" si="137"/>
        <v/>
      </c>
      <c r="T389" s="100" t="str">
        <f t="shared" si="132"/>
        <v/>
      </c>
      <c r="U389" s="100" t="str">
        <f t="shared" si="133"/>
        <v/>
      </c>
      <c r="V389" s="100">
        <f t="shared" si="134"/>
        <v>11</v>
      </c>
      <c r="W389" s="100" t="str">
        <f t="shared" si="138"/>
        <v/>
      </c>
      <c r="X389" s="100" t="str">
        <f t="shared" si="147"/>
        <v/>
      </c>
      <c r="Y389" s="100" t="str">
        <f t="shared" si="143"/>
        <v/>
      </c>
      <c r="Z389" s="100" t="str">
        <f t="shared" si="139"/>
        <v/>
      </c>
      <c r="AA389" s="100" t="str">
        <f t="shared" si="144"/>
        <v/>
      </c>
      <c r="AB389" s="100" t="str">
        <f t="shared" si="145"/>
        <v/>
      </c>
      <c r="AC389" s="100" t="str">
        <f t="shared" si="135"/>
        <v/>
      </c>
      <c r="AD389" s="100" t="str">
        <f t="shared" si="148"/>
        <v/>
      </c>
      <c r="AE389" s="100" t="str">
        <f t="shared" si="140"/>
        <v/>
      </c>
      <c r="AF389" s="100" t="str">
        <f t="shared" si="141"/>
        <v/>
      </c>
      <c r="AG389" s="100" t="str">
        <f t="shared" si="149"/>
        <v/>
      </c>
      <c r="AH389" s="100"/>
      <c r="AI389" s="100"/>
      <c r="AJ389" s="100"/>
      <c r="AK389" s="100"/>
      <c r="AL389" s="100"/>
    </row>
    <row r="390" spans="1:38" x14ac:dyDescent="0.25">
      <c r="A390" s="100">
        <f t="shared" si="142"/>
        <v>54</v>
      </c>
      <c r="B390" s="100">
        <f t="shared" si="130"/>
        <v>82984</v>
      </c>
      <c r="C390" s="100" t="str">
        <f t="shared" si="131"/>
        <v>20171021</v>
      </c>
      <c r="D390" s="100">
        <v>2017</v>
      </c>
      <c r="E390" s="100">
        <v>10</v>
      </c>
      <c r="F390" s="100">
        <v>21</v>
      </c>
      <c r="G390" s="100">
        <v>23</v>
      </c>
      <c r="H390" s="100">
        <v>3</v>
      </c>
      <c r="I390" s="100">
        <v>4</v>
      </c>
      <c r="J390" s="100">
        <v>414</v>
      </c>
      <c r="K390" s="100" t="s">
        <v>49</v>
      </c>
      <c r="L390" s="100">
        <v>1</v>
      </c>
      <c r="M390" s="100" t="s">
        <v>21</v>
      </c>
      <c r="N390" s="100" t="s">
        <v>27</v>
      </c>
      <c r="O390" s="100">
        <v>261</v>
      </c>
      <c r="P390" s="100" t="str">
        <f t="shared" si="136"/>
        <v/>
      </c>
      <c r="Q390" s="100" t="str">
        <f t="shared" si="150"/>
        <v/>
      </c>
      <c r="R390" s="100" t="str">
        <f t="shared" si="146"/>
        <v/>
      </c>
      <c r="S390" s="100" t="str">
        <f t="shared" si="137"/>
        <v/>
      </c>
      <c r="T390" s="100" t="str">
        <f t="shared" si="132"/>
        <v/>
      </c>
      <c r="U390" s="100" t="str">
        <f t="shared" si="133"/>
        <v/>
      </c>
      <c r="V390" s="100">
        <f t="shared" si="134"/>
        <v>605</v>
      </c>
      <c r="W390" s="100" t="str">
        <f t="shared" si="138"/>
        <v/>
      </c>
      <c r="X390" s="100" t="str">
        <f t="shared" si="147"/>
        <v/>
      </c>
      <c r="Y390" s="100" t="str">
        <f t="shared" si="143"/>
        <v/>
      </c>
      <c r="Z390" s="100" t="str">
        <f t="shared" si="139"/>
        <v/>
      </c>
      <c r="AA390" s="100" t="str">
        <f t="shared" si="144"/>
        <v/>
      </c>
      <c r="AB390" s="100" t="str">
        <f t="shared" si="145"/>
        <v/>
      </c>
      <c r="AC390" s="100" t="str">
        <f t="shared" si="135"/>
        <v/>
      </c>
      <c r="AD390" s="100" t="str">
        <f t="shared" si="148"/>
        <v/>
      </c>
      <c r="AE390" s="100" t="str">
        <f t="shared" si="140"/>
        <v/>
      </c>
      <c r="AF390" s="100" t="str">
        <f t="shared" si="141"/>
        <v/>
      </c>
      <c r="AG390" s="100" t="str">
        <f t="shared" si="149"/>
        <v/>
      </c>
      <c r="AH390" s="100"/>
      <c r="AI390" s="100"/>
      <c r="AJ390" s="100"/>
      <c r="AK390" s="100"/>
      <c r="AL390" s="100"/>
    </row>
    <row r="391" spans="1:38" x14ac:dyDescent="0.25">
      <c r="A391" s="100">
        <f t="shared" si="142"/>
        <v>54</v>
      </c>
      <c r="B391" s="100">
        <f t="shared" si="130"/>
        <v>82985</v>
      </c>
      <c r="C391" s="100" t="str">
        <f t="shared" si="131"/>
        <v>20171021</v>
      </c>
      <c r="D391" s="100">
        <v>2017</v>
      </c>
      <c r="E391" s="100">
        <v>10</v>
      </c>
      <c r="F391" s="100">
        <v>21</v>
      </c>
      <c r="G391" s="100">
        <v>23</v>
      </c>
      <c r="H391" s="100">
        <v>3</v>
      </c>
      <c r="I391" s="100">
        <v>5</v>
      </c>
      <c r="J391" s="100">
        <v>19</v>
      </c>
      <c r="K391" s="100" t="s">
        <v>49</v>
      </c>
      <c r="L391" s="100">
        <v>1</v>
      </c>
      <c r="M391" s="100" t="s">
        <v>21</v>
      </c>
      <c r="N391" s="100" t="s">
        <v>27</v>
      </c>
      <c r="O391" s="100">
        <f>1116-1019</f>
        <v>97</v>
      </c>
      <c r="P391" s="100" t="str">
        <f t="shared" si="136"/>
        <v/>
      </c>
      <c r="Q391" s="100" t="str">
        <f t="shared" si="150"/>
        <v/>
      </c>
      <c r="R391" s="100" t="str">
        <f t="shared" si="146"/>
        <v/>
      </c>
      <c r="S391" s="100" t="str">
        <f t="shared" si="137"/>
        <v/>
      </c>
      <c r="T391" s="100" t="str">
        <f t="shared" si="132"/>
        <v/>
      </c>
      <c r="U391" s="100" t="str">
        <f t="shared" si="133"/>
        <v/>
      </c>
      <c r="V391" s="100" t="str">
        <f t="shared" si="134"/>
        <v/>
      </c>
      <c r="W391" s="100" t="str">
        <f t="shared" si="138"/>
        <v/>
      </c>
      <c r="X391" s="100" t="str">
        <f t="shared" si="147"/>
        <v/>
      </c>
      <c r="Y391" s="100" t="str">
        <f t="shared" si="143"/>
        <v/>
      </c>
      <c r="Z391" s="100" t="str">
        <f t="shared" si="139"/>
        <v/>
      </c>
      <c r="AA391" s="100" t="str">
        <f t="shared" si="144"/>
        <v/>
      </c>
      <c r="AB391" s="100" t="str">
        <f t="shared" si="145"/>
        <v/>
      </c>
      <c r="AC391" s="100" t="str">
        <f t="shared" si="135"/>
        <v/>
      </c>
      <c r="AD391" s="100" t="str">
        <f t="shared" si="148"/>
        <v/>
      </c>
      <c r="AE391" s="100" t="str">
        <f t="shared" si="140"/>
        <v/>
      </c>
      <c r="AF391" s="100" t="str">
        <f t="shared" si="141"/>
        <v/>
      </c>
      <c r="AG391" s="100" t="str">
        <f t="shared" si="149"/>
        <v/>
      </c>
      <c r="AH391" s="100"/>
      <c r="AI391" s="100"/>
      <c r="AJ391" s="100"/>
      <c r="AK391" s="100"/>
      <c r="AL391" s="100"/>
    </row>
    <row r="392" spans="1:38" x14ac:dyDescent="0.25">
      <c r="A392" s="100">
        <f t="shared" si="142"/>
        <v>54</v>
      </c>
      <c r="B392" s="100">
        <f t="shared" si="130"/>
        <v>82985</v>
      </c>
      <c r="C392" s="100" t="str">
        <f t="shared" si="131"/>
        <v>20171021</v>
      </c>
      <c r="D392" s="100">
        <v>2017</v>
      </c>
      <c r="E392" s="100">
        <v>10</v>
      </c>
      <c r="F392" s="100">
        <v>21</v>
      </c>
      <c r="G392" s="100">
        <v>23</v>
      </c>
      <c r="H392" s="100">
        <v>3</v>
      </c>
      <c r="I392" s="100">
        <v>5</v>
      </c>
      <c r="J392" s="100">
        <v>27</v>
      </c>
      <c r="K392" s="100" t="s">
        <v>29</v>
      </c>
      <c r="L392" s="100">
        <v>1</v>
      </c>
      <c r="M392" s="100" t="s">
        <v>21</v>
      </c>
      <c r="N392" s="100" t="s">
        <v>27</v>
      </c>
      <c r="O392" s="100">
        <v>0</v>
      </c>
      <c r="P392" s="100" t="str">
        <f t="shared" si="136"/>
        <v/>
      </c>
      <c r="Q392" s="100">
        <f t="shared" si="150"/>
        <v>82985.027000000002</v>
      </c>
      <c r="R392" s="100" t="str">
        <f t="shared" si="146"/>
        <v/>
      </c>
      <c r="S392" s="100" t="str">
        <f t="shared" si="137"/>
        <v/>
      </c>
      <c r="T392" s="100" t="str">
        <f t="shared" si="132"/>
        <v/>
      </c>
      <c r="U392" s="100" t="str">
        <f t="shared" si="133"/>
        <v/>
      </c>
      <c r="V392" s="100" t="str">
        <f t="shared" si="134"/>
        <v/>
      </c>
      <c r="W392" s="100" t="str">
        <f t="shared" si="138"/>
        <v/>
      </c>
      <c r="X392" s="100" t="str">
        <f t="shared" si="147"/>
        <v/>
      </c>
      <c r="Y392" s="100" t="str">
        <f t="shared" si="143"/>
        <v/>
      </c>
      <c r="Z392" s="100" t="str">
        <f t="shared" si="139"/>
        <v/>
      </c>
      <c r="AA392" s="100" t="str">
        <f t="shared" si="144"/>
        <v/>
      </c>
      <c r="AB392" s="100" t="str">
        <f t="shared" si="145"/>
        <v/>
      </c>
      <c r="AC392" s="100" t="str">
        <f t="shared" si="135"/>
        <v/>
      </c>
      <c r="AD392" s="100" t="str">
        <f t="shared" si="148"/>
        <v/>
      </c>
      <c r="AE392" s="100" t="str">
        <f t="shared" si="140"/>
        <v/>
      </c>
      <c r="AF392" s="100" t="str">
        <f t="shared" si="141"/>
        <v/>
      </c>
      <c r="AG392" s="100" t="str">
        <f t="shared" si="149"/>
        <v/>
      </c>
      <c r="AH392" s="100"/>
      <c r="AI392" s="100"/>
      <c r="AJ392" s="100"/>
      <c r="AK392" s="100"/>
      <c r="AL392" s="100"/>
    </row>
    <row r="393" spans="1:38" x14ac:dyDescent="0.25">
      <c r="A393" s="102">
        <f t="shared" si="142"/>
        <v>55</v>
      </c>
      <c r="B393" s="102">
        <f t="shared" si="130"/>
        <v>67278</v>
      </c>
      <c r="C393" s="102" t="str">
        <f t="shared" si="131"/>
        <v>20171024</v>
      </c>
      <c r="D393" s="102">
        <v>2017</v>
      </c>
      <c r="E393" s="102">
        <v>10</v>
      </c>
      <c r="F393" s="102">
        <v>24</v>
      </c>
      <c r="G393" s="102">
        <v>18</v>
      </c>
      <c r="H393" s="102">
        <v>41</v>
      </c>
      <c r="I393" s="102">
        <v>18</v>
      </c>
      <c r="J393" s="102">
        <v>426</v>
      </c>
      <c r="K393" s="102" t="s">
        <v>37</v>
      </c>
      <c r="L393" s="102">
        <v>1</v>
      </c>
      <c r="M393" s="102" t="s">
        <v>21</v>
      </c>
      <c r="N393" s="102" t="s">
        <v>27</v>
      </c>
      <c r="O393" s="102">
        <f>466-426</f>
        <v>40</v>
      </c>
      <c r="P393" s="102">
        <f t="shared" si="136"/>
        <v>67278.426000000007</v>
      </c>
      <c r="Q393" s="102" t="str">
        <f t="shared" si="150"/>
        <v/>
      </c>
      <c r="R393" s="102">
        <f t="shared" si="146"/>
        <v>67278.460000000006</v>
      </c>
      <c r="S393" s="102">
        <f t="shared" si="137"/>
        <v>33.999999999650754</v>
      </c>
      <c r="T393" s="102">
        <f t="shared" si="132"/>
        <v>7</v>
      </c>
      <c r="U393" s="102" t="str">
        <f t="shared" si="133"/>
        <v/>
      </c>
      <c r="V393" s="102" t="str">
        <f t="shared" si="134"/>
        <v/>
      </c>
      <c r="W393" s="102">
        <f t="shared" si="138"/>
        <v>67278</v>
      </c>
      <c r="X393" s="102">
        <f t="shared" si="147"/>
        <v>3</v>
      </c>
      <c r="Y393" s="102">
        <f t="shared" si="143"/>
        <v>0</v>
      </c>
      <c r="Z393" s="102">
        <f t="shared" si="139"/>
        <v>0</v>
      </c>
      <c r="AA393" s="102">
        <f t="shared" si="144"/>
        <v>0</v>
      </c>
      <c r="AB393" s="102">
        <f t="shared" si="145"/>
        <v>3</v>
      </c>
      <c r="AC393" s="102" t="str">
        <f t="shared" si="135"/>
        <v/>
      </c>
      <c r="AD393" s="102">
        <f t="shared" si="148"/>
        <v>0</v>
      </c>
      <c r="AE393" s="102" t="str">
        <f t="shared" si="140"/>
        <v/>
      </c>
      <c r="AF393" s="102" t="str">
        <f t="shared" si="141"/>
        <v/>
      </c>
      <c r="AG393" s="102">
        <f t="shared" si="149"/>
        <v>0</v>
      </c>
      <c r="AH393" s="102"/>
      <c r="AI393" s="102"/>
      <c r="AJ393" s="102"/>
      <c r="AK393" s="102"/>
      <c r="AL393" s="102"/>
    </row>
    <row r="394" spans="1:38" x14ac:dyDescent="0.25">
      <c r="A394" s="100">
        <f t="shared" si="142"/>
        <v>55</v>
      </c>
      <c r="B394" s="100">
        <f t="shared" si="130"/>
        <v>67278</v>
      </c>
      <c r="C394" s="100" t="str">
        <f t="shared" si="131"/>
        <v>20171024</v>
      </c>
      <c r="D394" s="100">
        <v>2017</v>
      </c>
      <c r="E394" s="100">
        <v>10</v>
      </c>
      <c r="F394" s="100">
        <v>24</v>
      </c>
      <c r="G394" s="100">
        <v>18</v>
      </c>
      <c r="H394" s="100">
        <v>41</v>
      </c>
      <c r="I394" s="100">
        <v>18</v>
      </c>
      <c r="J394" s="100">
        <v>433</v>
      </c>
      <c r="K394" s="100" t="s">
        <v>37</v>
      </c>
      <c r="L394" s="100">
        <v>2</v>
      </c>
      <c r="M394" s="100" t="s">
        <v>21</v>
      </c>
      <c r="N394" s="100" t="s">
        <v>27</v>
      </c>
      <c r="O394" s="100">
        <f>448-433</f>
        <v>15</v>
      </c>
      <c r="P394" s="100" t="str">
        <f t="shared" si="136"/>
        <v/>
      </c>
      <c r="Q394" s="100" t="str">
        <f t="shared" si="150"/>
        <v/>
      </c>
      <c r="R394" s="100" t="str">
        <f t="shared" si="146"/>
        <v/>
      </c>
      <c r="S394" s="100" t="str">
        <f t="shared" si="137"/>
        <v/>
      </c>
      <c r="T394" s="100">
        <f t="shared" si="132"/>
        <v>15</v>
      </c>
      <c r="U394" s="100" t="str">
        <f t="shared" si="133"/>
        <v/>
      </c>
      <c r="V394" s="100" t="str">
        <f t="shared" si="134"/>
        <v/>
      </c>
      <c r="W394" s="100" t="str">
        <f t="shared" si="138"/>
        <v/>
      </c>
      <c r="X394" s="100" t="str">
        <f t="shared" si="147"/>
        <v/>
      </c>
      <c r="Y394" s="100" t="str">
        <f t="shared" si="143"/>
        <v/>
      </c>
      <c r="Z394" s="100" t="str">
        <f t="shared" si="139"/>
        <v/>
      </c>
      <c r="AA394" s="100" t="str">
        <f t="shared" si="144"/>
        <v/>
      </c>
      <c r="AB394" s="100" t="str">
        <f t="shared" si="145"/>
        <v/>
      </c>
      <c r="AC394" s="100" t="str">
        <f t="shared" si="135"/>
        <v/>
      </c>
      <c r="AD394" s="100" t="str">
        <f t="shared" si="148"/>
        <v/>
      </c>
      <c r="AE394" s="100" t="str">
        <f t="shared" si="140"/>
        <v/>
      </c>
      <c r="AF394" s="100" t="str">
        <f t="shared" si="141"/>
        <v/>
      </c>
      <c r="AG394" s="100" t="str">
        <f t="shared" si="149"/>
        <v/>
      </c>
      <c r="AH394" s="100"/>
      <c r="AI394" s="100"/>
      <c r="AJ394" s="100"/>
      <c r="AK394" s="100"/>
      <c r="AL394" s="100"/>
    </row>
    <row r="395" spans="1:38" x14ac:dyDescent="0.25">
      <c r="A395" s="100">
        <f t="shared" si="142"/>
        <v>55</v>
      </c>
      <c r="B395" s="100">
        <f t="shared" si="130"/>
        <v>67278</v>
      </c>
      <c r="C395" s="100" t="str">
        <f t="shared" si="131"/>
        <v>20171024</v>
      </c>
      <c r="D395" s="100">
        <v>2017</v>
      </c>
      <c r="E395" s="100">
        <v>10</v>
      </c>
      <c r="F395" s="100">
        <v>24</v>
      </c>
      <c r="G395" s="100">
        <v>18</v>
      </c>
      <c r="H395" s="100">
        <v>41</v>
      </c>
      <c r="I395" s="100">
        <v>18</v>
      </c>
      <c r="J395" s="100">
        <v>448</v>
      </c>
      <c r="K395" s="100" t="s">
        <v>37</v>
      </c>
      <c r="L395" s="100">
        <v>1</v>
      </c>
      <c r="M395" s="100" t="s">
        <v>21</v>
      </c>
      <c r="N395" s="100" t="s">
        <v>27</v>
      </c>
      <c r="O395" s="100">
        <v>12</v>
      </c>
      <c r="P395" s="100" t="str">
        <f t="shared" si="136"/>
        <v/>
      </c>
      <c r="Q395" s="100">
        <f t="shared" si="150"/>
        <v>67278.460000000006</v>
      </c>
      <c r="R395" s="100" t="str">
        <f t="shared" si="146"/>
        <v/>
      </c>
      <c r="S395" s="100" t="str">
        <f t="shared" si="137"/>
        <v/>
      </c>
      <c r="T395" s="100" t="str">
        <f t="shared" si="132"/>
        <v/>
      </c>
      <c r="U395" s="100" t="str">
        <f t="shared" si="133"/>
        <v/>
      </c>
      <c r="V395" s="100" t="str">
        <f t="shared" si="134"/>
        <v/>
      </c>
      <c r="W395" s="100" t="str">
        <f t="shared" si="138"/>
        <v/>
      </c>
      <c r="X395" s="100" t="str">
        <f t="shared" si="147"/>
        <v/>
      </c>
      <c r="Y395" s="100" t="str">
        <f t="shared" si="143"/>
        <v/>
      </c>
      <c r="Z395" s="100" t="str">
        <f t="shared" si="139"/>
        <v/>
      </c>
      <c r="AA395" s="100" t="str">
        <f t="shared" si="144"/>
        <v/>
      </c>
      <c r="AB395" s="100" t="str">
        <f t="shared" si="145"/>
        <v/>
      </c>
      <c r="AC395" s="100" t="str">
        <f t="shared" si="135"/>
        <v/>
      </c>
      <c r="AD395" s="100" t="str">
        <f t="shared" si="148"/>
        <v/>
      </c>
      <c r="AE395" s="100" t="str">
        <f t="shared" si="140"/>
        <v/>
      </c>
      <c r="AF395" s="100" t="str">
        <f t="shared" si="141"/>
        <v/>
      </c>
      <c r="AG395" s="100" t="str">
        <f t="shared" si="149"/>
        <v/>
      </c>
      <c r="AH395" s="100"/>
      <c r="AI395" s="100"/>
      <c r="AJ395" s="100"/>
      <c r="AK395" s="100"/>
      <c r="AL395" s="100"/>
    </row>
    <row r="396" spans="1:38" x14ac:dyDescent="0.25">
      <c r="A396" s="102">
        <f t="shared" si="142"/>
        <v>56</v>
      </c>
      <c r="B396" s="102">
        <f t="shared" si="130"/>
        <v>58384</v>
      </c>
      <c r="C396" s="102" t="str">
        <f t="shared" si="131"/>
        <v>2017114</v>
      </c>
      <c r="D396" s="102">
        <v>2017</v>
      </c>
      <c r="E396" s="102">
        <v>11</v>
      </c>
      <c r="F396" s="102">
        <v>4</v>
      </c>
      <c r="G396" s="102">
        <v>16</v>
      </c>
      <c r="H396" s="102">
        <v>13</v>
      </c>
      <c r="I396" s="102">
        <v>4</v>
      </c>
      <c r="J396" s="102">
        <v>64</v>
      </c>
      <c r="K396" s="102" t="s">
        <v>37</v>
      </c>
      <c r="L396" s="102">
        <v>1</v>
      </c>
      <c r="M396" s="102" t="s">
        <v>21</v>
      </c>
      <c r="N396" s="102" t="s">
        <v>27</v>
      </c>
      <c r="O396" s="102">
        <v>17</v>
      </c>
      <c r="P396" s="102">
        <f t="shared" si="136"/>
        <v>58384.063999999998</v>
      </c>
      <c r="Q396" s="102">
        <f t="shared" si="150"/>
        <v>58384.080999999998</v>
      </c>
      <c r="R396" s="102">
        <f t="shared" si="146"/>
        <v>58384.080999999998</v>
      </c>
      <c r="S396" s="102">
        <f t="shared" si="137"/>
        <v>16.999999999825377</v>
      </c>
      <c r="T396" s="102" t="str">
        <f t="shared" si="132"/>
        <v/>
      </c>
      <c r="U396" s="102" t="str">
        <f t="shared" si="133"/>
        <v/>
      </c>
      <c r="V396" s="102" t="str">
        <f t="shared" si="134"/>
        <v/>
      </c>
      <c r="W396" s="102">
        <f t="shared" si="138"/>
        <v>58384</v>
      </c>
      <c r="X396" s="102">
        <f t="shared" si="147"/>
        <v>1</v>
      </c>
      <c r="Y396" s="102" t="str">
        <f t="shared" si="143"/>
        <v/>
      </c>
      <c r="Z396" s="102">
        <f t="shared" si="139"/>
        <v>0</v>
      </c>
      <c r="AA396" s="102">
        <f t="shared" si="144"/>
        <v>0</v>
      </c>
      <c r="AB396" s="102">
        <f t="shared" si="145"/>
        <v>1</v>
      </c>
      <c r="AC396" s="102" t="str">
        <f t="shared" si="135"/>
        <v/>
      </c>
      <c r="AD396" s="102">
        <f t="shared" si="148"/>
        <v>0</v>
      </c>
      <c r="AE396" s="102" t="str">
        <f t="shared" si="140"/>
        <v/>
      </c>
      <c r="AF396" s="102" t="str">
        <f t="shared" si="141"/>
        <v/>
      </c>
      <c r="AG396" s="102">
        <f t="shared" si="149"/>
        <v>0</v>
      </c>
      <c r="AH396" s="102"/>
      <c r="AI396" s="102"/>
      <c r="AJ396" s="102"/>
      <c r="AK396" s="102"/>
      <c r="AL396" s="102"/>
    </row>
    <row r="397" spans="1:38" x14ac:dyDescent="0.25">
      <c r="A397" s="102">
        <f t="shared" si="142"/>
        <v>57</v>
      </c>
      <c r="B397" s="102">
        <f t="shared" si="130"/>
        <v>58437</v>
      </c>
      <c r="C397" s="102" t="str">
        <f t="shared" si="131"/>
        <v>2017114</v>
      </c>
      <c r="D397" s="102">
        <v>2017</v>
      </c>
      <c r="E397" s="102">
        <v>11</v>
      </c>
      <c r="F397" s="102">
        <v>4</v>
      </c>
      <c r="G397" s="102">
        <v>16</v>
      </c>
      <c r="H397" s="102">
        <v>13</v>
      </c>
      <c r="I397" s="102">
        <v>57</v>
      </c>
      <c r="J397" s="102">
        <v>788</v>
      </c>
      <c r="K397" s="102" t="s">
        <v>37</v>
      </c>
      <c r="L397" s="102">
        <v>1</v>
      </c>
      <c r="M397" s="102" t="s">
        <v>21</v>
      </c>
      <c r="N397" s="102" t="s">
        <v>27</v>
      </c>
      <c r="O397" s="102">
        <v>15</v>
      </c>
      <c r="P397" s="102">
        <f t="shared" si="136"/>
        <v>58437.788</v>
      </c>
      <c r="Q397" s="102">
        <f t="shared" si="150"/>
        <v>58437.803</v>
      </c>
      <c r="R397" s="102">
        <f t="shared" si="146"/>
        <v>58437.803</v>
      </c>
      <c r="S397" s="102">
        <f t="shared" si="137"/>
        <v>14.999999999417923</v>
      </c>
      <c r="T397" s="102" t="str">
        <f t="shared" si="132"/>
        <v/>
      </c>
      <c r="U397" s="102" t="str">
        <f t="shared" si="133"/>
        <v/>
      </c>
      <c r="V397" s="102" t="str">
        <f t="shared" si="134"/>
        <v/>
      </c>
      <c r="W397" s="102">
        <f t="shared" si="138"/>
        <v>58437</v>
      </c>
      <c r="X397" s="102">
        <f t="shared" si="147"/>
        <v>1</v>
      </c>
      <c r="Y397" s="102" t="str">
        <f t="shared" si="143"/>
        <v/>
      </c>
      <c r="Z397" s="102">
        <f t="shared" si="139"/>
        <v>0</v>
      </c>
      <c r="AA397" s="102">
        <f t="shared" si="144"/>
        <v>0</v>
      </c>
      <c r="AB397" s="102">
        <f t="shared" si="145"/>
        <v>1</v>
      </c>
      <c r="AC397" s="102" t="str">
        <f t="shared" si="135"/>
        <v/>
      </c>
      <c r="AD397" s="102">
        <f t="shared" si="148"/>
        <v>0</v>
      </c>
      <c r="AE397" s="102" t="str">
        <f t="shared" si="140"/>
        <v/>
      </c>
      <c r="AF397" s="102" t="str">
        <f t="shared" si="141"/>
        <v/>
      </c>
      <c r="AG397" s="102">
        <f t="shared" si="149"/>
        <v>0</v>
      </c>
      <c r="AH397" s="102"/>
      <c r="AI397" s="102"/>
      <c r="AJ397" s="102"/>
      <c r="AK397" s="102"/>
      <c r="AL397" s="102"/>
    </row>
    <row r="398" spans="1:38" x14ac:dyDescent="0.25">
      <c r="A398" s="102">
        <f t="shared" si="142"/>
        <v>58</v>
      </c>
      <c r="B398" s="102">
        <f t="shared" si="130"/>
        <v>58453</v>
      </c>
      <c r="C398" s="102" t="str">
        <f t="shared" si="131"/>
        <v>2017114</v>
      </c>
      <c r="D398" s="102">
        <v>2017</v>
      </c>
      <c r="E398" s="102">
        <v>11</v>
      </c>
      <c r="F398" s="102">
        <v>4</v>
      </c>
      <c r="G398" s="102">
        <v>16</v>
      </c>
      <c r="H398" s="102">
        <v>14</v>
      </c>
      <c r="I398" s="102">
        <v>13</v>
      </c>
      <c r="J398" s="102">
        <v>345</v>
      </c>
      <c r="K398" s="102" t="s">
        <v>37</v>
      </c>
      <c r="L398" s="102">
        <v>1</v>
      </c>
      <c r="M398" s="102" t="s">
        <v>21</v>
      </c>
      <c r="N398" s="102" t="s">
        <v>27</v>
      </c>
      <c r="O398" s="102">
        <f>356-345</f>
        <v>11</v>
      </c>
      <c r="P398" s="102">
        <f t="shared" si="136"/>
        <v>58453.345000000001</v>
      </c>
      <c r="Q398" s="102">
        <f t="shared" si="150"/>
        <v>58453.356</v>
      </c>
      <c r="R398" s="102">
        <f t="shared" si="146"/>
        <v>58453.356</v>
      </c>
      <c r="S398" s="102">
        <f t="shared" si="137"/>
        <v>10.999999998603016</v>
      </c>
      <c r="T398" s="102" t="str">
        <f t="shared" si="132"/>
        <v/>
      </c>
      <c r="U398" s="102" t="str">
        <f t="shared" si="133"/>
        <v/>
      </c>
      <c r="V398" s="102" t="str">
        <f t="shared" si="134"/>
        <v/>
      </c>
      <c r="W398" s="102">
        <f t="shared" si="138"/>
        <v>58453</v>
      </c>
      <c r="X398" s="102">
        <f t="shared" si="147"/>
        <v>1</v>
      </c>
      <c r="Y398" s="102" t="str">
        <f t="shared" si="143"/>
        <v/>
      </c>
      <c r="Z398" s="102">
        <f t="shared" si="139"/>
        <v>0</v>
      </c>
      <c r="AA398" s="102">
        <f t="shared" si="144"/>
        <v>0</v>
      </c>
      <c r="AB398" s="102">
        <f t="shared" si="145"/>
        <v>1</v>
      </c>
      <c r="AC398" s="102" t="str">
        <f t="shared" si="135"/>
        <v/>
      </c>
      <c r="AD398" s="102">
        <f t="shared" si="148"/>
        <v>0</v>
      </c>
      <c r="AE398" s="102" t="str">
        <f t="shared" si="140"/>
        <v/>
      </c>
      <c r="AF398" s="102" t="str">
        <f t="shared" si="141"/>
        <v/>
      </c>
      <c r="AG398" s="102">
        <f t="shared" si="149"/>
        <v>0</v>
      </c>
      <c r="AH398" s="102"/>
      <c r="AI398" s="102"/>
      <c r="AJ398" s="102"/>
      <c r="AK398" s="102"/>
      <c r="AL398" s="102"/>
    </row>
    <row r="399" spans="1:38" x14ac:dyDescent="0.25">
      <c r="A399" s="102">
        <f t="shared" si="142"/>
        <v>59</v>
      </c>
      <c r="B399" s="102">
        <f t="shared" si="130"/>
        <v>58483</v>
      </c>
      <c r="C399" s="102" t="str">
        <f t="shared" si="131"/>
        <v>2017114</v>
      </c>
      <c r="D399" s="102">
        <v>2017</v>
      </c>
      <c r="E399" s="102">
        <v>11</v>
      </c>
      <c r="F399" s="102">
        <v>4</v>
      </c>
      <c r="G399" s="102">
        <v>16</v>
      </c>
      <c r="H399" s="102">
        <v>14</v>
      </c>
      <c r="I399" s="102">
        <v>43</v>
      </c>
      <c r="J399" s="102">
        <v>341</v>
      </c>
      <c r="K399" s="102" t="s">
        <v>239</v>
      </c>
      <c r="L399" s="102">
        <v>1</v>
      </c>
      <c r="M399" s="102" t="s">
        <v>21</v>
      </c>
      <c r="N399" s="102" t="s">
        <v>27</v>
      </c>
      <c r="O399" s="102">
        <v>0</v>
      </c>
      <c r="P399" s="102">
        <f t="shared" si="136"/>
        <v>58483.341</v>
      </c>
      <c r="Q399" s="102" t="str">
        <f t="shared" si="150"/>
        <v/>
      </c>
      <c r="R399" s="102">
        <f t="shared" si="146"/>
        <v>58483.751000000004</v>
      </c>
      <c r="S399" s="102">
        <f t="shared" si="137"/>
        <v>410.00000000349246</v>
      </c>
      <c r="T399" s="102" t="str">
        <f t="shared" si="132"/>
        <v/>
      </c>
      <c r="U399" s="102" t="str">
        <f t="shared" si="133"/>
        <v/>
      </c>
      <c r="V399" s="102" t="str">
        <f t="shared" si="134"/>
        <v/>
      </c>
      <c r="W399" s="102">
        <f t="shared" si="138"/>
        <v>58483</v>
      </c>
      <c r="X399" s="102">
        <f t="shared" si="147"/>
        <v>9</v>
      </c>
      <c r="Y399" s="102">
        <f t="shared" si="143"/>
        <v>0</v>
      </c>
      <c r="Z399" s="102">
        <f t="shared" si="139"/>
        <v>0</v>
      </c>
      <c r="AA399" s="102">
        <f t="shared" si="144"/>
        <v>0</v>
      </c>
      <c r="AB399" s="102">
        <f t="shared" si="145"/>
        <v>9</v>
      </c>
      <c r="AC399" s="102" t="str">
        <f t="shared" si="135"/>
        <v/>
      </c>
      <c r="AD399" s="102">
        <f t="shared" si="148"/>
        <v>0</v>
      </c>
      <c r="AE399" s="102" t="str">
        <f t="shared" si="140"/>
        <v/>
      </c>
      <c r="AF399" s="102" t="str">
        <f t="shared" si="141"/>
        <v/>
      </c>
      <c r="AG399" s="102">
        <f t="shared" si="149"/>
        <v>0</v>
      </c>
      <c r="AH399" s="102"/>
      <c r="AI399" s="102" t="s">
        <v>227</v>
      </c>
      <c r="AJ399" s="102"/>
      <c r="AK399" s="102"/>
      <c r="AL399" s="102"/>
    </row>
    <row r="400" spans="1:38" x14ac:dyDescent="0.25">
      <c r="A400" s="100">
        <f t="shared" si="142"/>
        <v>59</v>
      </c>
      <c r="B400" s="100">
        <f t="shared" si="130"/>
        <v>58483</v>
      </c>
      <c r="C400" s="100" t="str">
        <f t="shared" si="131"/>
        <v>2017114</v>
      </c>
      <c r="D400" s="100">
        <v>2017</v>
      </c>
      <c r="E400" s="100">
        <v>11</v>
      </c>
      <c r="F400" s="100">
        <v>4</v>
      </c>
      <c r="G400" s="100">
        <v>16</v>
      </c>
      <c r="H400" s="100">
        <v>14</v>
      </c>
      <c r="I400" s="100">
        <v>43</v>
      </c>
      <c r="J400" s="100">
        <v>367</v>
      </c>
      <c r="K400" s="100" t="s">
        <v>239</v>
      </c>
      <c r="L400" s="100">
        <v>1</v>
      </c>
      <c r="M400" s="100" t="s">
        <v>21</v>
      </c>
      <c r="N400" s="100" t="s">
        <v>27</v>
      </c>
      <c r="O400" s="100">
        <v>0</v>
      </c>
      <c r="P400" s="100" t="str">
        <f t="shared" si="136"/>
        <v/>
      </c>
      <c r="Q400" s="100" t="str">
        <f t="shared" si="150"/>
        <v/>
      </c>
      <c r="R400" s="100" t="str">
        <f t="shared" si="146"/>
        <v/>
      </c>
      <c r="S400" s="100" t="str">
        <f t="shared" si="137"/>
        <v/>
      </c>
      <c r="T400" s="100" t="str">
        <f t="shared" si="132"/>
        <v/>
      </c>
      <c r="U400" s="100" t="str">
        <f t="shared" si="133"/>
        <v/>
      </c>
      <c r="V400" s="100" t="str">
        <f t="shared" si="134"/>
        <v/>
      </c>
      <c r="W400" s="100" t="str">
        <f t="shared" si="138"/>
        <v/>
      </c>
      <c r="X400" s="100" t="str">
        <f t="shared" si="147"/>
        <v/>
      </c>
      <c r="Y400" s="100" t="str">
        <f t="shared" si="143"/>
        <v/>
      </c>
      <c r="Z400" s="100" t="str">
        <f t="shared" si="139"/>
        <v/>
      </c>
      <c r="AA400" s="100" t="str">
        <f t="shared" si="144"/>
        <v/>
      </c>
      <c r="AB400" s="100" t="str">
        <f t="shared" si="145"/>
        <v/>
      </c>
      <c r="AC400" s="100" t="str">
        <f t="shared" si="135"/>
        <v/>
      </c>
      <c r="AD400" s="100" t="str">
        <f t="shared" si="148"/>
        <v/>
      </c>
      <c r="AE400" s="100" t="str">
        <f t="shared" si="140"/>
        <v/>
      </c>
      <c r="AF400" s="100" t="str">
        <f t="shared" si="141"/>
        <v/>
      </c>
      <c r="AG400" s="100" t="str">
        <f t="shared" si="149"/>
        <v/>
      </c>
      <c r="AH400" s="100"/>
      <c r="AI400" s="100"/>
      <c r="AJ400" s="100"/>
      <c r="AK400" s="100"/>
      <c r="AL400" s="100"/>
    </row>
    <row r="401" spans="1:38" x14ac:dyDescent="0.25">
      <c r="A401" s="100">
        <f t="shared" si="142"/>
        <v>59</v>
      </c>
      <c r="B401" s="100">
        <f t="shared" si="130"/>
        <v>58483</v>
      </c>
      <c r="C401" s="100" t="str">
        <f t="shared" si="131"/>
        <v>2017114</v>
      </c>
      <c r="D401" s="100">
        <v>2017</v>
      </c>
      <c r="E401" s="100">
        <v>11</v>
      </c>
      <c r="F401" s="100">
        <v>4</v>
      </c>
      <c r="G401" s="100">
        <v>16</v>
      </c>
      <c r="H401" s="100">
        <v>14</v>
      </c>
      <c r="I401" s="100">
        <v>43</v>
      </c>
      <c r="J401" s="100">
        <v>437</v>
      </c>
      <c r="K401" s="100" t="s">
        <v>37</v>
      </c>
      <c r="L401" s="100">
        <v>1</v>
      </c>
      <c r="M401" s="100" t="s">
        <v>21</v>
      </c>
      <c r="N401" s="100" t="s">
        <v>27</v>
      </c>
      <c r="O401" s="100">
        <v>14</v>
      </c>
      <c r="P401" s="100" t="str">
        <f t="shared" si="136"/>
        <v/>
      </c>
      <c r="Q401" s="100" t="str">
        <f t="shared" si="150"/>
        <v/>
      </c>
      <c r="R401" s="100" t="str">
        <f t="shared" si="146"/>
        <v/>
      </c>
      <c r="S401" s="100" t="str">
        <f t="shared" si="137"/>
        <v/>
      </c>
      <c r="T401" s="100">
        <f t="shared" si="132"/>
        <v>92</v>
      </c>
      <c r="U401" s="100">
        <f t="shared" si="133"/>
        <v>78</v>
      </c>
      <c r="V401" s="100" t="str">
        <f t="shared" si="134"/>
        <v/>
      </c>
      <c r="W401" s="100" t="str">
        <f t="shared" si="138"/>
        <v/>
      </c>
      <c r="X401" s="100" t="str">
        <f t="shared" si="147"/>
        <v/>
      </c>
      <c r="Y401" s="100" t="str">
        <f t="shared" si="143"/>
        <v/>
      </c>
      <c r="Z401" s="100" t="str">
        <f t="shared" si="139"/>
        <v/>
      </c>
      <c r="AA401" s="100" t="str">
        <f t="shared" si="144"/>
        <v/>
      </c>
      <c r="AB401" s="100" t="str">
        <f t="shared" si="145"/>
        <v/>
      </c>
      <c r="AC401" s="100" t="str">
        <f t="shared" si="135"/>
        <v/>
      </c>
      <c r="AD401" s="100" t="str">
        <f t="shared" si="148"/>
        <v/>
      </c>
      <c r="AE401" s="100" t="str">
        <f t="shared" si="140"/>
        <v/>
      </c>
      <c r="AF401" s="100" t="str">
        <f t="shared" si="141"/>
        <v/>
      </c>
      <c r="AG401" s="100" t="str">
        <f t="shared" si="149"/>
        <v/>
      </c>
      <c r="AH401" s="100"/>
      <c r="AI401" s="100"/>
      <c r="AJ401" s="100"/>
      <c r="AK401" s="100"/>
      <c r="AL401" s="100"/>
    </row>
    <row r="402" spans="1:38" x14ac:dyDescent="0.25">
      <c r="A402" s="100">
        <f t="shared" si="142"/>
        <v>59</v>
      </c>
      <c r="B402" s="100">
        <f t="shared" si="130"/>
        <v>58483</v>
      </c>
      <c r="C402" s="100" t="str">
        <f t="shared" si="131"/>
        <v>2017114</v>
      </c>
      <c r="D402" s="100">
        <v>2017</v>
      </c>
      <c r="E402" s="100">
        <v>11</v>
      </c>
      <c r="F402" s="100">
        <v>4</v>
      </c>
      <c r="G402" s="100">
        <v>16</v>
      </c>
      <c r="H402" s="100">
        <v>14</v>
      </c>
      <c r="I402" s="100">
        <v>43</v>
      </c>
      <c r="J402" s="100">
        <v>470</v>
      </c>
      <c r="K402" s="100" t="s">
        <v>239</v>
      </c>
      <c r="L402" s="100">
        <v>1</v>
      </c>
      <c r="M402" s="100" t="s">
        <v>21</v>
      </c>
      <c r="N402" s="100" t="s">
        <v>27</v>
      </c>
      <c r="O402" s="100">
        <v>0</v>
      </c>
      <c r="P402" s="100" t="str">
        <f t="shared" si="136"/>
        <v/>
      </c>
      <c r="Q402" s="100" t="str">
        <f t="shared" si="150"/>
        <v/>
      </c>
      <c r="R402" s="100" t="str">
        <f t="shared" si="146"/>
        <v/>
      </c>
      <c r="S402" s="100" t="str">
        <f t="shared" si="137"/>
        <v/>
      </c>
      <c r="T402" s="100" t="str">
        <f t="shared" si="132"/>
        <v/>
      </c>
      <c r="U402" s="100" t="str">
        <f t="shared" si="133"/>
        <v/>
      </c>
      <c r="V402" s="100" t="str">
        <f t="shared" si="134"/>
        <v/>
      </c>
      <c r="W402" s="100" t="str">
        <f t="shared" si="138"/>
        <v/>
      </c>
      <c r="X402" s="100" t="str">
        <f t="shared" si="147"/>
        <v/>
      </c>
      <c r="Y402" s="100" t="str">
        <f t="shared" si="143"/>
        <v/>
      </c>
      <c r="Z402" s="100" t="str">
        <f t="shared" si="139"/>
        <v/>
      </c>
      <c r="AA402" s="100" t="str">
        <f t="shared" si="144"/>
        <v/>
      </c>
      <c r="AB402" s="100" t="str">
        <f t="shared" si="145"/>
        <v/>
      </c>
      <c r="AC402" s="100" t="str">
        <f t="shared" si="135"/>
        <v/>
      </c>
      <c r="AD402" s="100" t="str">
        <f t="shared" si="148"/>
        <v/>
      </c>
      <c r="AE402" s="100" t="str">
        <f t="shared" si="140"/>
        <v/>
      </c>
      <c r="AF402" s="100" t="str">
        <f t="shared" si="141"/>
        <v/>
      </c>
      <c r="AG402" s="100" t="str">
        <f t="shared" si="149"/>
        <v/>
      </c>
      <c r="AH402" s="100"/>
      <c r="AI402" s="100"/>
      <c r="AJ402" s="100"/>
      <c r="AK402" s="100"/>
      <c r="AL402" s="100"/>
    </row>
    <row r="403" spans="1:38" x14ac:dyDescent="0.25">
      <c r="A403" s="100">
        <f t="shared" si="142"/>
        <v>59</v>
      </c>
      <c r="B403" s="100">
        <f t="shared" si="130"/>
        <v>58483</v>
      </c>
      <c r="C403" s="100" t="str">
        <f t="shared" si="131"/>
        <v>2017114</v>
      </c>
      <c r="D403" s="100">
        <v>2017</v>
      </c>
      <c r="E403" s="100">
        <v>11</v>
      </c>
      <c r="F403" s="100">
        <v>4</v>
      </c>
      <c r="G403" s="100">
        <v>16</v>
      </c>
      <c r="H403" s="100">
        <v>14</v>
      </c>
      <c r="I403" s="100">
        <v>43</v>
      </c>
      <c r="J403" s="100">
        <v>529</v>
      </c>
      <c r="K403" s="100" t="s">
        <v>37</v>
      </c>
      <c r="L403" s="100">
        <v>1</v>
      </c>
      <c r="M403" s="100" t="s">
        <v>21</v>
      </c>
      <c r="N403" s="100" t="s">
        <v>27</v>
      </c>
      <c r="O403" s="100">
        <v>11</v>
      </c>
      <c r="P403" s="100" t="str">
        <f t="shared" si="136"/>
        <v/>
      </c>
      <c r="Q403" s="100" t="str">
        <f t="shared" si="150"/>
        <v/>
      </c>
      <c r="R403" s="100" t="str">
        <f t="shared" si="146"/>
        <v/>
      </c>
      <c r="S403" s="100" t="str">
        <f t="shared" si="137"/>
        <v/>
      </c>
      <c r="T403" s="100">
        <f t="shared" si="132"/>
        <v>32</v>
      </c>
      <c r="U403" s="100">
        <f t="shared" si="133"/>
        <v>21</v>
      </c>
      <c r="V403" s="100" t="str">
        <f t="shared" si="134"/>
        <v/>
      </c>
      <c r="W403" s="100" t="str">
        <f t="shared" si="138"/>
        <v/>
      </c>
      <c r="X403" s="100" t="str">
        <f t="shared" si="147"/>
        <v/>
      </c>
      <c r="Y403" s="100" t="str">
        <f t="shared" si="143"/>
        <v/>
      </c>
      <c r="Z403" s="100" t="str">
        <f t="shared" si="139"/>
        <v/>
      </c>
      <c r="AA403" s="100" t="str">
        <f t="shared" si="144"/>
        <v/>
      </c>
      <c r="AB403" s="100" t="str">
        <f t="shared" si="145"/>
        <v/>
      </c>
      <c r="AC403" s="100" t="str">
        <f t="shared" si="135"/>
        <v/>
      </c>
      <c r="AD403" s="100" t="str">
        <f t="shared" si="148"/>
        <v/>
      </c>
      <c r="AE403" s="100" t="str">
        <f t="shared" si="140"/>
        <v/>
      </c>
      <c r="AF403" s="100" t="str">
        <f t="shared" si="141"/>
        <v/>
      </c>
      <c r="AG403" s="100" t="str">
        <f t="shared" si="149"/>
        <v/>
      </c>
      <c r="AH403" s="100"/>
      <c r="AI403" s="100"/>
      <c r="AJ403" s="100"/>
      <c r="AK403" s="100"/>
      <c r="AL403" s="100"/>
    </row>
    <row r="404" spans="1:38" x14ac:dyDescent="0.25">
      <c r="A404" s="100">
        <f t="shared" si="142"/>
        <v>59</v>
      </c>
      <c r="B404" s="100">
        <f t="shared" si="130"/>
        <v>58483</v>
      </c>
      <c r="C404" s="100" t="str">
        <f t="shared" si="131"/>
        <v>2017114</v>
      </c>
      <c r="D404" s="100">
        <v>2017</v>
      </c>
      <c r="E404" s="100">
        <v>11</v>
      </c>
      <c r="F404" s="100">
        <v>4</v>
      </c>
      <c r="G404" s="100">
        <v>16</v>
      </c>
      <c r="H404" s="100">
        <v>14</v>
      </c>
      <c r="I404" s="100">
        <v>43</v>
      </c>
      <c r="J404" s="100">
        <v>561</v>
      </c>
      <c r="K404" s="100" t="s">
        <v>37</v>
      </c>
      <c r="L404" s="100">
        <v>1</v>
      </c>
      <c r="M404" s="100" t="s">
        <v>21</v>
      </c>
      <c r="N404" s="100" t="s">
        <v>27</v>
      </c>
      <c r="O404" s="100">
        <v>5</v>
      </c>
      <c r="P404" s="100" t="str">
        <f t="shared" si="136"/>
        <v/>
      </c>
      <c r="Q404" s="100" t="str">
        <f t="shared" si="150"/>
        <v/>
      </c>
      <c r="R404" s="100" t="str">
        <f t="shared" si="146"/>
        <v/>
      </c>
      <c r="S404" s="100" t="str">
        <f t="shared" si="137"/>
        <v/>
      </c>
      <c r="T404" s="100">
        <f t="shared" si="132"/>
        <v>41</v>
      </c>
      <c r="U404" s="100">
        <f t="shared" si="133"/>
        <v>36</v>
      </c>
      <c r="V404" s="100" t="str">
        <f t="shared" si="134"/>
        <v/>
      </c>
      <c r="W404" s="100" t="str">
        <f t="shared" si="138"/>
        <v/>
      </c>
      <c r="X404" s="100" t="str">
        <f t="shared" si="147"/>
        <v/>
      </c>
      <c r="Y404" s="100" t="str">
        <f t="shared" si="143"/>
        <v/>
      </c>
      <c r="Z404" s="100" t="str">
        <f t="shared" si="139"/>
        <v/>
      </c>
      <c r="AA404" s="100" t="str">
        <f t="shared" si="144"/>
        <v/>
      </c>
      <c r="AB404" s="100" t="str">
        <f t="shared" si="145"/>
        <v/>
      </c>
      <c r="AC404" s="100" t="str">
        <f t="shared" si="135"/>
        <v/>
      </c>
      <c r="AD404" s="100" t="str">
        <f t="shared" si="148"/>
        <v/>
      </c>
      <c r="AE404" s="100" t="str">
        <f t="shared" si="140"/>
        <v/>
      </c>
      <c r="AF404" s="100" t="str">
        <f t="shared" si="141"/>
        <v/>
      </c>
      <c r="AG404" s="100" t="str">
        <f t="shared" si="149"/>
        <v/>
      </c>
      <c r="AH404" s="100"/>
      <c r="AI404" s="100"/>
      <c r="AJ404" s="100"/>
      <c r="AK404" s="100"/>
      <c r="AL404" s="100"/>
    </row>
    <row r="405" spans="1:38" x14ac:dyDescent="0.25">
      <c r="A405" s="100">
        <f t="shared" si="142"/>
        <v>59</v>
      </c>
      <c r="B405" s="100">
        <f t="shared" si="130"/>
        <v>58483</v>
      </c>
      <c r="C405" s="100" t="str">
        <f t="shared" si="131"/>
        <v>2017114</v>
      </c>
      <c r="D405" s="100">
        <v>2017</v>
      </c>
      <c r="E405" s="100">
        <v>11</v>
      </c>
      <c r="F405" s="100">
        <v>4</v>
      </c>
      <c r="G405" s="100">
        <v>16</v>
      </c>
      <c r="H405" s="100">
        <v>14</v>
      </c>
      <c r="I405" s="100">
        <v>43</v>
      </c>
      <c r="J405" s="100">
        <v>602</v>
      </c>
      <c r="K405" s="100" t="s">
        <v>37</v>
      </c>
      <c r="L405" s="100">
        <v>1</v>
      </c>
      <c r="M405" s="100" t="s">
        <v>21</v>
      </c>
      <c r="N405" s="100" t="s">
        <v>27</v>
      </c>
      <c r="O405" s="100">
        <v>6</v>
      </c>
      <c r="P405" s="100" t="str">
        <f t="shared" si="136"/>
        <v/>
      </c>
      <c r="Q405" s="100" t="str">
        <f t="shared" si="150"/>
        <v/>
      </c>
      <c r="R405" s="100" t="str">
        <f t="shared" si="146"/>
        <v/>
      </c>
      <c r="S405" s="100" t="str">
        <f t="shared" si="137"/>
        <v/>
      </c>
      <c r="T405" s="100">
        <f t="shared" si="132"/>
        <v>26</v>
      </c>
      <c r="U405" s="100">
        <f t="shared" si="133"/>
        <v>20</v>
      </c>
      <c r="V405" s="100" t="str">
        <f t="shared" si="134"/>
        <v/>
      </c>
      <c r="W405" s="100" t="str">
        <f t="shared" si="138"/>
        <v/>
      </c>
      <c r="X405" s="100" t="str">
        <f t="shared" si="147"/>
        <v/>
      </c>
      <c r="Y405" s="100" t="str">
        <f t="shared" si="143"/>
        <v/>
      </c>
      <c r="Z405" s="100" t="str">
        <f t="shared" si="139"/>
        <v/>
      </c>
      <c r="AA405" s="100" t="str">
        <f t="shared" si="144"/>
        <v/>
      </c>
      <c r="AB405" s="100" t="str">
        <f t="shared" si="145"/>
        <v/>
      </c>
      <c r="AC405" s="100" t="str">
        <f t="shared" si="135"/>
        <v/>
      </c>
      <c r="AD405" s="100" t="str">
        <f t="shared" si="148"/>
        <v/>
      </c>
      <c r="AE405" s="100" t="str">
        <f t="shared" si="140"/>
        <v/>
      </c>
      <c r="AF405" s="100" t="str">
        <f t="shared" si="141"/>
        <v/>
      </c>
      <c r="AG405" s="100" t="str">
        <f t="shared" si="149"/>
        <v/>
      </c>
      <c r="AH405" s="100"/>
      <c r="AI405" s="100"/>
      <c r="AJ405" s="100"/>
      <c r="AK405" s="100"/>
      <c r="AL405" s="100"/>
    </row>
    <row r="406" spans="1:38" x14ac:dyDescent="0.25">
      <c r="A406" s="100">
        <f t="shared" si="142"/>
        <v>59</v>
      </c>
      <c r="B406" s="100">
        <f t="shared" si="130"/>
        <v>58483</v>
      </c>
      <c r="C406" s="100" t="str">
        <f t="shared" si="131"/>
        <v>2017114</v>
      </c>
      <c r="D406" s="100">
        <v>2017</v>
      </c>
      <c r="E406" s="100">
        <v>11</v>
      </c>
      <c r="F406" s="100">
        <v>4</v>
      </c>
      <c r="G406" s="100">
        <v>16</v>
      </c>
      <c r="H406" s="100">
        <v>14</v>
      </c>
      <c r="I406" s="100">
        <v>43</v>
      </c>
      <c r="J406" s="100">
        <v>628</v>
      </c>
      <c r="K406" s="100" t="s">
        <v>37</v>
      </c>
      <c r="L406" s="100">
        <v>1</v>
      </c>
      <c r="M406" s="100" t="s">
        <v>21</v>
      </c>
      <c r="N406" s="100" t="s">
        <v>27</v>
      </c>
      <c r="O406" s="100">
        <f>698-694</f>
        <v>4</v>
      </c>
      <c r="P406" s="100" t="str">
        <f t="shared" si="136"/>
        <v/>
      </c>
      <c r="Q406" s="100" t="str">
        <f t="shared" si="150"/>
        <v/>
      </c>
      <c r="R406" s="100" t="str">
        <f t="shared" si="146"/>
        <v/>
      </c>
      <c r="S406" s="100" t="str">
        <f t="shared" si="137"/>
        <v/>
      </c>
      <c r="T406" s="100">
        <f t="shared" si="132"/>
        <v>20</v>
      </c>
      <c r="U406" s="100">
        <f t="shared" si="133"/>
        <v>16</v>
      </c>
      <c r="V406" s="100" t="str">
        <f t="shared" si="134"/>
        <v/>
      </c>
      <c r="W406" s="100" t="str">
        <f t="shared" si="138"/>
        <v/>
      </c>
      <c r="X406" s="100" t="str">
        <f t="shared" si="147"/>
        <v/>
      </c>
      <c r="Y406" s="100" t="str">
        <f t="shared" si="143"/>
        <v/>
      </c>
      <c r="Z406" s="100" t="str">
        <f t="shared" si="139"/>
        <v/>
      </c>
      <c r="AA406" s="100" t="str">
        <f t="shared" si="144"/>
        <v/>
      </c>
      <c r="AB406" s="100" t="str">
        <f t="shared" si="145"/>
        <v/>
      </c>
      <c r="AC406" s="100" t="str">
        <f t="shared" si="135"/>
        <v/>
      </c>
      <c r="AD406" s="100" t="str">
        <f t="shared" si="148"/>
        <v/>
      </c>
      <c r="AE406" s="100" t="str">
        <f t="shared" si="140"/>
        <v/>
      </c>
      <c r="AF406" s="100" t="str">
        <f t="shared" si="141"/>
        <v/>
      </c>
      <c r="AG406" s="100" t="str">
        <f t="shared" si="149"/>
        <v/>
      </c>
      <c r="AH406" s="100"/>
      <c r="AI406" s="100"/>
      <c r="AJ406" s="100"/>
      <c r="AK406" s="100"/>
      <c r="AL406" s="100"/>
    </row>
    <row r="407" spans="1:38" x14ac:dyDescent="0.25">
      <c r="A407" s="100">
        <f t="shared" si="142"/>
        <v>59</v>
      </c>
      <c r="B407" s="100">
        <f t="shared" si="130"/>
        <v>58483</v>
      </c>
      <c r="C407" s="100" t="str">
        <f t="shared" si="131"/>
        <v>2017114</v>
      </c>
      <c r="D407" s="100">
        <v>2017</v>
      </c>
      <c r="E407" s="100">
        <v>11</v>
      </c>
      <c r="F407" s="100">
        <v>4</v>
      </c>
      <c r="G407" s="100">
        <v>16</v>
      </c>
      <c r="H407" s="100">
        <v>14</v>
      </c>
      <c r="I407" s="100">
        <v>43</v>
      </c>
      <c r="J407" s="100">
        <v>648</v>
      </c>
      <c r="K407" s="100" t="s">
        <v>37</v>
      </c>
      <c r="L407" s="100">
        <v>1</v>
      </c>
      <c r="M407" s="100" t="s">
        <v>21</v>
      </c>
      <c r="N407" s="100" t="s">
        <v>27</v>
      </c>
      <c r="O407" s="100">
        <v>18</v>
      </c>
      <c r="P407" s="100" t="str">
        <f t="shared" si="136"/>
        <v/>
      </c>
      <c r="Q407" s="100" t="str">
        <f t="shared" si="150"/>
        <v/>
      </c>
      <c r="R407" s="100" t="str">
        <f t="shared" si="146"/>
        <v/>
      </c>
      <c r="S407" s="100" t="str">
        <f t="shared" si="137"/>
        <v/>
      </c>
      <c r="T407" s="100">
        <f t="shared" si="132"/>
        <v>31</v>
      </c>
      <c r="U407" s="100">
        <f t="shared" si="133"/>
        <v>13</v>
      </c>
      <c r="V407" s="100" t="str">
        <f t="shared" si="134"/>
        <v/>
      </c>
      <c r="W407" s="100" t="str">
        <f t="shared" si="138"/>
        <v/>
      </c>
      <c r="X407" s="100" t="str">
        <f t="shared" si="147"/>
        <v/>
      </c>
      <c r="Y407" s="100" t="str">
        <f t="shared" si="143"/>
        <v/>
      </c>
      <c r="Z407" s="100" t="str">
        <f t="shared" si="139"/>
        <v/>
      </c>
      <c r="AA407" s="100" t="str">
        <f t="shared" si="144"/>
        <v/>
      </c>
      <c r="AB407" s="100" t="str">
        <f t="shared" si="145"/>
        <v/>
      </c>
      <c r="AC407" s="100" t="str">
        <f t="shared" si="135"/>
        <v/>
      </c>
      <c r="AD407" s="100" t="str">
        <f t="shared" si="148"/>
        <v/>
      </c>
      <c r="AE407" s="100" t="str">
        <f t="shared" si="140"/>
        <v/>
      </c>
      <c r="AF407" s="100" t="str">
        <f t="shared" si="141"/>
        <v/>
      </c>
      <c r="AG407" s="100" t="str">
        <f t="shared" si="149"/>
        <v/>
      </c>
      <c r="AH407" s="100"/>
      <c r="AI407" s="100"/>
      <c r="AJ407" s="100"/>
      <c r="AK407" s="100"/>
      <c r="AL407" s="100"/>
    </row>
    <row r="408" spans="1:38" x14ac:dyDescent="0.25">
      <c r="A408" s="100">
        <f t="shared" si="142"/>
        <v>59</v>
      </c>
      <c r="B408" s="100">
        <f t="shared" si="130"/>
        <v>58483</v>
      </c>
      <c r="C408" s="100" t="str">
        <f t="shared" si="131"/>
        <v>2017114</v>
      </c>
      <c r="D408" s="100">
        <v>2017</v>
      </c>
      <c r="E408" s="100">
        <v>11</v>
      </c>
      <c r="F408" s="100">
        <v>4</v>
      </c>
      <c r="G408" s="100">
        <v>16</v>
      </c>
      <c r="H408" s="100">
        <v>14</v>
      </c>
      <c r="I408" s="100">
        <v>43</v>
      </c>
      <c r="J408" s="100">
        <v>679</v>
      </c>
      <c r="K408" s="100" t="s">
        <v>37</v>
      </c>
      <c r="L408" s="100">
        <v>1</v>
      </c>
      <c r="M408" s="100" t="s">
        <v>21</v>
      </c>
      <c r="N408" s="100" t="s">
        <v>27</v>
      </c>
      <c r="O408" s="100">
        <v>3</v>
      </c>
      <c r="P408" s="100" t="str">
        <f t="shared" si="136"/>
        <v/>
      </c>
      <c r="Q408" s="100" t="str">
        <f t="shared" si="150"/>
        <v/>
      </c>
      <c r="R408" s="100" t="str">
        <f t="shared" si="146"/>
        <v/>
      </c>
      <c r="S408" s="100" t="str">
        <f t="shared" si="137"/>
        <v/>
      </c>
      <c r="T408" s="100">
        <f t="shared" si="132"/>
        <v>16</v>
      </c>
      <c r="U408" s="100">
        <f t="shared" si="133"/>
        <v>13</v>
      </c>
      <c r="V408" s="100" t="str">
        <f t="shared" si="134"/>
        <v/>
      </c>
      <c r="W408" s="100" t="str">
        <f t="shared" si="138"/>
        <v/>
      </c>
      <c r="X408" s="100" t="str">
        <f t="shared" si="147"/>
        <v/>
      </c>
      <c r="Y408" s="100" t="str">
        <f t="shared" si="143"/>
        <v/>
      </c>
      <c r="Z408" s="100" t="str">
        <f t="shared" si="139"/>
        <v/>
      </c>
      <c r="AA408" s="100" t="str">
        <f t="shared" si="144"/>
        <v/>
      </c>
      <c r="AB408" s="100" t="str">
        <f t="shared" si="145"/>
        <v/>
      </c>
      <c r="AC408" s="100" t="str">
        <f t="shared" si="135"/>
        <v/>
      </c>
      <c r="AD408" s="100" t="str">
        <f t="shared" si="148"/>
        <v/>
      </c>
      <c r="AE408" s="100" t="str">
        <f t="shared" si="140"/>
        <v/>
      </c>
      <c r="AF408" s="100" t="str">
        <f t="shared" si="141"/>
        <v/>
      </c>
      <c r="AG408" s="100" t="str">
        <f t="shared" si="149"/>
        <v/>
      </c>
      <c r="AH408" s="100"/>
      <c r="AI408" s="100"/>
      <c r="AJ408" s="100"/>
      <c r="AK408" s="100"/>
      <c r="AL408" s="100"/>
    </row>
    <row r="409" spans="1:38" x14ac:dyDescent="0.25">
      <c r="A409" s="100">
        <f t="shared" si="142"/>
        <v>59</v>
      </c>
      <c r="B409" s="100">
        <f t="shared" si="130"/>
        <v>58483</v>
      </c>
      <c r="C409" s="100" t="str">
        <f t="shared" si="131"/>
        <v>2017114</v>
      </c>
      <c r="D409" s="100">
        <v>2017</v>
      </c>
      <c r="E409" s="100">
        <v>11</v>
      </c>
      <c r="F409" s="100">
        <v>4</v>
      </c>
      <c r="G409" s="100">
        <v>16</v>
      </c>
      <c r="H409" s="100">
        <v>14</v>
      </c>
      <c r="I409" s="100">
        <v>43</v>
      </c>
      <c r="J409" s="100">
        <v>695</v>
      </c>
      <c r="K409" s="100" t="s">
        <v>37</v>
      </c>
      <c r="L409" s="100">
        <v>1</v>
      </c>
      <c r="M409" s="100" t="s">
        <v>21</v>
      </c>
      <c r="N409" s="100" t="s">
        <v>27</v>
      </c>
      <c r="O409" s="100">
        <v>4</v>
      </c>
      <c r="P409" s="100" t="str">
        <f t="shared" si="136"/>
        <v/>
      </c>
      <c r="Q409" s="100" t="str">
        <f t="shared" si="150"/>
        <v/>
      </c>
      <c r="R409" s="100" t="str">
        <f t="shared" si="146"/>
        <v/>
      </c>
      <c r="S409" s="100" t="str">
        <f t="shared" si="137"/>
        <v/>
      </c>
      <c r="T409" s="100">
        <f t="shared" si="132"/>
        <v>48</v>
      </c>
      <c r="U409" s="100">
        <f t="shared" si="133"/>
        <v>44</v>
      </c>
      <c r="V409" s="100" t="str">
        <f t="shared" si="134"/>
        <v/>
      </c>
      <c r="W409" s="100" t="str">
        <f t="shared" si="138"/>
        <v/>
      </c>
      <c r="X409" s="100" t="str">
        <f t="shared" si="147"/>
        <v/>
      </c>
      <c r="Y409" s="100" t="str">
        <f t="shared" si="143"/>
        <v/>
      </c>
      <c r="Z409" s="100" t="str">
        <f t="shared" si="139"/>
        <v/>
      </c>
      <c r="AA409" s="100" t="str">
        <f t="shared" si="144"/>
        <v/>
      </c>
      <c r="AB409" s="100" t="str">
        <f t="shared" si="145"/>
        <v/>
      </c>
      <c r="AC409" s="100" t="str">
        <f t="shared" si="135"/>
        <v/>
      </c>
      <c r="AD409" s="100" t="str">
        <f t="shared" si="148"/>
        <v/>
      </c>
      <c r="AE409" s="100" t="str">
        <f t="shared" si="140"/>
        <v/>
      </c>
      <c r="AF409" s="100" t="str">
        <f t="shared" si="141"/>
        <v/>
      </c>
      <c r="AG409" s="100" t="str">
        <f t="shared" si="149"/>
        <v/>
      </c>
      <c r="AH409" s="100"/>
      <c r="AI409" s="100"/>
      <c r="AJ409" s="100"/>
      <c r="AK409" s="100"/>
      <c r="AL409" s="100"/>
    </row>
    <row r="410" spans="1:38" x14ac:dyDescent="0.25">
      <c r="A410" s="100">
        <f t="shared" si="142"/>
        <v>59</v>
      </c>
      <c r="B410" s="100">
        <f t="shared" si="130"/>
        <v>58483</v>
      </c>
      <c r="C410" s="100" t="str">
        <f t="shared" si="131"/>
        <v>2017114</v>
      </c>
      <c r="D410" s="100">
        <v>2017</v>
      </c>
      <c r="E410" s="100">
        <v>11</v>
      </c>
      <c r="F410" s="100">
        <v>4</v>
      </c>
      <c r="G410" s="100">
        <v>16</v>
      </c>
      <c r="H410" s="100">
        <v>14</v>
      </c>
      <c r="I410" s="100">
        <v>43</v>
      </c>
      <c r="J410" s="100">
        <v>743</v>
      </c>
      <c r="K410" s="100" t="s">
        <v>37</v>
      </c>
      <c r="L410" s="100">
        <v>1</v>
      </c>
      <c r="M410" s="100" t="s">
        <v>21</v>
      </c>
      <c r="N410" s="100" t="s">
        <v>27</v>
      </c>
      <c r="O410" s="100">
        <v>8</v>
      </c>
      <c r="P410" s="100" t="str">
        <f t="shared" si="136"/>
        <v/>
      </c>
      <c r="Q410" s="100">
        <f t="shared" si="150"/>
        <v>58483.751000000004</v>
      </c>
      <c r="R410" s="100" t="str">
        <f t="shared" si="146"/>
        <v/>
      </c>
      <c r="S410" s="100" t="str">
        <f t="shared" si="137"/>
        <v/>
      </c>
      <c r="T410" s="100" t="str">
        <f t="shared" si="132"/>
        <v/>
      </c>
      <c r="U410" s="100" t="str">
        <f t="shared" si="133"/>
        <v/>
      </c>
      <c r="V410" s="100" t="str">
        <f t="shared" si="134"/>
        <v/>
      </c>
      <c r="W410" s="100" t="str">
        <f t="shared" si="138"/>
        <v/>
      </c>
      <c r="X410" s="100" t="str">
        <f t="shared" si="147"/>
        <v/>
      </c>
      <c r="Y410" s="100" t="str">
        <f t="shared" si="143"/>
        <v/>
      </c>
      <c r="Z410" s="100" t="str">
        <f t="shared" si="139"/>
        <v/>
      </c>
      <c r="AA410" s="100" t="str">
        <f t="shared" si="144"/>
        <v/>
      </c>
      <c r="AB410" s="100" t="str">
        <f t="shared" si="145"/>
        <v/>
      </c>
      <c r="AC410" s="100" t="str">
        <f t="shared" si="135"/>
        <v/>
      </c>
      <c r="AD410" s="100" t="str">
        <f t="shared" si="148"/>
        <v/>
      </c>
      <c r="AE410" s="100" t="str">
        <f t="shared" si="140"/>
        <v/>
      </c>
      <c r="AF410" s="100" t="str">
        <f t="shared" si="141"/>
        <v/>
      </c>
      <c r="AG410" s="100" t="str">
        <f t="shared" si="149"/>
        <v/>
      </c>
      <c r="AH410" s="100"/>
      <c r="AI410" s="100"/>
      <c r="AJ410" s="100"/>
      <c r="AK410" s="100"/>
      <c r="AL410" s="100"/>
    </row>
    <row r="411" spans="1:38" x14ac:dyDescent="0.25">
      <c r="A411" s="102">
        <f t="shared" si="142"/>
        <v>60</v>
      </c>
      <c r="B411" s="102">
        <f t="shared" si="130"/>
        <v>58598</v>
      </c>
      <c r="C411" s="102" t="str">
        <f t="shared" si="131"/>
        <v>2017114</v>
      </c>
      <c r="D411" s="102">
        <v>2017</v>
      </c>
      <c r="E411" s="102">
        <v>11</v>
      </c>
      <c r="F411" s="102">
        <v>4</v>
      </c>
      <c r="G411" s="102">
        <v>16</v>
      </c>
      <c r="H411" s="102">
        <v>16</v>
      </c>
      <c r="I411" s="102">
        <v>38</v>
      </c>
      <c r="J411" s="102">
        <v>703</v>
      </c>
      <c r="K411" s="102" t="s">
        <v>37</v>
      </c>
      <c r="L411" s="102">
        <v>1</v>
      </c>
      <c r="M411" s="102" t="s">
        <v>21</v>
      </c>
      <c r="N411" s="102" t="s">
        <v>27</v>
      </c>
      <c r="O411" s="102">
        <v>24</v>
      </c>
      <c r="P411" s="102">
        <f t="shared" si="136"/>
        <v>58598.703000000001</v>
      </c>
      <c r="Q411" s="102" t="str">
        <f t="shared" si="150"/>
        <v/>
      </c>
      <c r="R411" s="102">
        <f t="shared" si="146"/>
        <v>58598.841999999997</v>
      </c>
      <c r="S411" s="102">
        <f t="shared" si="137"/>
        <v>138.99999999557622</v>
      </c>
      <c r="T411" s="102" t="str">
        <f t="shared" si="132"/>
        <v/>
      </c>
      <c r="U411" s="102" t="str">
        <f t="shared" si="133"/>
        <v/>
      </c>
      <c r="V411" s="102" t="str">
        <f t="shared" si="134"/>
        <v/>
      </c>
      <c r="W411" s="102">
        <f t="shared" si="138"/>
        <v>58598</v>
      </c>
      <c r="X411" s="102">
        <f t="shared" si="147"/>
        <v>1</v>
      </c>
      <c r="Y411" s="102" t="str">
        <f t="shared" si="143"/>
        <v/>
      </c>
      <c r="Z411" s="102">
        <f t="shared" si="139"/>
        <v>0</v>
      </c>
      <c r="AA411" s="102">
        <f t="shared" si="144"/>
        <v>0</v>
      </c>
      <c r="AB411" s="102">
        <f t="shared" si="145"/>
        <v>1</v>
      </c>
      <c r="AC411" s="102" t="str">
        <f t="shared" si="135"/>
        <v/>
      </c>
      <c r="AD411" s="102">
        <f t="shared" si="148"/>
        <v>0</v>
      </c>
      <c r="AE411" s="102" t="str">
        <f t="shared" si="140"/>
        <v/>
      </c>
      <c r="AF411" s="102" t="str">
        <f t="shared" si="141"/>
        <v/>
      </c>
      <c r="AG411" s="102">
        <f t="shared" si="149"/>
        <v>0</v>
      </c>
      <c r="AH411" s="102"/>
      <c r="AI411" s="102"/>
      <c r="AJ411" s="102"/>
      <c r="AK411" s="102"/>
      <c r="AL411" s="102"/>
    </row>
    <row r="412" spans="1:38" x14ac:dyDescent="0.25">
      <c r="A412" s="100">
        <f t="shared" si="142"/>
        <v>60</v>
      </c>
      <c r="B412" s="100">
        <f t="shared" si="130"/>
        <v>58598</v>
      </c>
      <c r="C412" s="100" t="str">
        <f t="shared" si="131"/>
        <v>2017114</v>
      </c>
      <c r="D412" s="100">
        <v>2017</v>
      </c>
      <c r="E412" s="100">
        <v>11</v>
      </c>
      <c r="F412" s="100">
        <v>4</v>
      </c>
      <c r="G412" s="100">
        <v>16</v>
      </c>
      <c r="H412" s="100">
        <v>16</v>
      </c>
      <c r="I412" s="100">
        <v>38</v>
      </c>
      <c r="J412" s="100">
        <v>812</v>
      </c>
      <c r="K412" s="100" t="s">
        <v>239</v>
      </c>
      <c r="L412" s="100">
        <v>1</v>
      </c>
      <c r="M412" s="100" t="s">
        <v>21</v>
      </c>
      <c r="N412" s="100" t="s">
        <v>27</v>
      </c>
      <c r="O412" s="100">
        <v>0</v>
      </c>
      <c r="P412" s="100" t="str">
        <f t="shared" si="136"/>
        <v/>
      </c>
      <c r="Q412" s="100" t="str">
        <f t="shared" si="150"/>
        <v/>
      </c>
      <c r="R412" s="100" t="str">
        <f t="shared" si="146"/>
        <v/>
      </c>
      <c r="S412" s="100" t="str">
        <f t="shared" si="137"/>
        <v/>
      </c>
      <c r="T412" s="100" t="str">
        <f t="shared" si="132"/>
        <v/>
      </c>
      <c r="U412" s="100" t="str">
        <f t="shared" si="133"/>
        <v/>
      </c>
      <c r="V412" s="100" t="str">
        <f t="shared" si="134"/>
        <v/>
      </c>
      <c r="W412" s="100" t="str">
        <f t="shared" si="138"/>
        <v/>
      </c>
      <c r="X412" s="100" t="str">
        <f t="shared" si="147"/>
        <v/>
      </c>
      <c r="Y412" s="100" t="str">
        <f t="shared" si="143"/>
        <v/>
      </c>
      <c r="Z412" s="100" t="str">
        <f t="shared" si="139"/>
        <v/>
      </c>
      <c r="AA412" s="100" t="str">
        <f t="shared" si="144"/>
        <v/>
      </c>
      <c r="AB412" s="100" t="str">
        <f t="shared" si="145"/>
        <v/>
      </c>
      <c r="AC412" s="100" t="str">
        <f t="shared" si="135"/>
        <v/>
      </c>
      <c r="AD412" s="100" t="str">
        <f t="shared" si="148"/>
        <v/>
      </c>
      <c r="AE412" s="100" t="str">
        <f t="shared" si="140"/>
        <v/>
      </c>
      <c r="AF412" s="100" t="str">
        <f t="shared" si="141"/>
        <v/>
      </c>
      <c r="AG412" s="100" t="str">
        <f t="shared" si="149"/>
        <v/>
      </c>
      <c r="AH412" s="100"/>
      <c r="AI412" s="100"/>
      <c r="AJ412" s="100"/>
      <c r="AK412" s="100"/>
      <c r="AL412" s="100"/>
    </row>
    <row r="413" spans="1:38" x14ac:dyDescent="0.25">
      <c r="A413" s="100">
        <f t="shared" si="142"/>
        <v>60</v>
      </c>
      <c r="B413" s="100">
        <f t="shared" si="130"/>
        <v>58598</v>
      </c>
      <c r="C413" s="100" t="str">
        <f t="shared" si="131"/>
        <v>2017114</v>
      </c>
      <c r="D413" s="100">
        <v>2017</v>
      </c>
      <c r="E413" s="100">
        <v>11</v>
      </c>
      <c r="F413" s="100">
        <v>4</v>
      </c>
      <c r="G413" s="100">
        <v>16</v>
      </c>
      <c r="H413" s="100">
        <v>16</v>
      </c>
      <c r="I413" s="100">
        <v>38</v>
      </c>
      <c r="J413" s="100">
        <v>842</v>
      </c>
      <c r="K413" s="100" t="s">
        <v>239</v>
      </c>
      <c r="L413" s="100">
        <v>1</v>
      </c>
      <c r="M413" s="100" t="s">
        <v>21</v>
      </c>
      <c r="N413" s="100" t="s">
        <v>27</v>
      </c>
      <c r="O413" s="100">
        <v>0</v>
      </c>
      <c r="P413" s="100" t="str">
        <f t="shared" si="136"/>
        <v/>
      </c>
      <c r="Q413" s="100">
        <f t="shared" si="150"/>
        <v>58598.841999999997</v>
      </c>
      <c r="R413" s="100" t="str">
        <f t="shared" si="146"/>
        <v/>
      </c>
      <c r="S413" s="100" t="str">
        <f t="shared" si="137"/>
        <v/>
      </c>
      <c r="T413" s="100" t="str">
        <f t="shared" si="132"/>
        <v/>
      </c>
      <c r="U413" s="100" t="str">
        <f t="shared" si="133"/>
        <v/>
      </c>
      <c r="V413" s="100" t="str">
        <f t="shared" si="134"/>
        <v/>
      </c>
      <c r="W413" s="100" t="str">
        <f t="shared" si="138"/>
        <v/>
      </c>
      <c r="X413" s="100" t="str">
        <f t="shared" si="147"/>
        <v/>
      </c>
      <c r="Y413" s="100" t="str">
        <f t="shared" si="143"/>
        <v/>
      </c>
      <c r="Z413" s="100" t="str">
        <f t="shared" si="139"/>
        <v/>
      </c>
      <c r="AA413" s="100" t="str">
        <f t="shared" si="144"/>
        <v/>
      </c>
      <c r="AB413" s="100" t="str">
        <f t="shared" si="145"/>
        <v/>
      </c>
      <c r="AC413" s="100" t="str">
        <f t="shared" si="135"/>
        <v/>
      </c>
      <c r="AD413" s="100" t="str">
        <f t="shared" si="148"/>
        <v/>
      </c>
      <c r="AE413" s="100" t="str">
        <f t="shared" si="140"/>
        <v/>
      </c>
      <c r="AF413" s="100" t="str">
        <f t="shared" si="141"/>
        <v/>
      </c>
      <c r="AG413" s="100" t="str">
        <f t="shared" si="149"/>
        <v/>
      </c>
      <c r="AH413" s="100"/>
      <c r="AI413" s="100"/>
      <c r="AJ413" s="100"/>
      <c r="AK413" s="100"/>
      <c r="AL413" s="100"/>
    </row>
    <row r="414" spans="1:38" x14ac:dyDescent="0.25">
      <c r="A414" s="102">
        <f t="shared" si="142"/>
        <v>61</v>
      </c>
      <c r="B414" s="102">
        <f t="shared" si="130"/>
        <v>58616</v>
      </c>
      <c r="C414" s="102" t="str">
        <f t="shared" si="131"/>
        <v>2017114</v>
      </c>
      <c r="D414" s="102">
        <v>2017</v>
      </c>
      <c r="E414" s="102">
        <v>11</v>
      </c>
      <c r="F414" s="102">
        <v>4</v>
      </c>
      <c r="G414" s="102">
        <v>16</v>
      </c>
      <c r="H414" s="102">
        <v>16</v>
      </c>
      <c r="I414" s="102">
        <v>56</v>
      </c>
      <c r="J414" s="102">
        <v>700</v>
      </c>
      <c r="K414" s="102" t="s">
        <v>37</v>
      </c>
      <c r="L414" s="102">
        <v>1</v>
      </c>
      <c r="M414" s="102" t="s">
        <v>21</v>
      </c>
      <c r="N414" s="102" t="s">
        <v>27</v>
      </c>
      <c r="O414" s="102">
        <v>6</v>
      </c>
      <c r="P414" s="102">
        <f t="shared" si="136"/>
        <v>58616.7</v>
      </c>
      <c r="Q414" s="102" t="str">
        <f t="shared" si="150"/>
        <v/>
      </c>
      <c r="R414" s="102">
        <f t="shared" si="146"/>
        <v>58617.038</v>
      </c>
      <c r="S414" s="102">
        <f t="shared" si="137"/>
        <v>338.00000000337604</v>
      </c>
      <c r="T414" s="102" t="str">
        <f t="shared" si="132"/>
        <v/>
      </c>
      <c r="U414" s="102" t="str">
        <f t="shared" si="133"/>
        <v/>
      </c>
      <c r="V414" s="102" t="str">
        <f t="shared" si="134"/>
        <v/>
      </c>
      <c r="W414" s="102">
        <f t="shared" si="138"/>
        <v>58616</v>
      </c>
      <c r="X414" s="102">
        <f t="shared" si="147"/>
        <v>1</v>
      </c>
      <c r="Y414" s="102" t="str">
        <f t="shared" si="143"/>
        <v/>
      </c>
      <c r="Z414" s="102">
        <f t="shared" si="139"/>
        <v>0</v>
      </c>
      <c r="AA414" s="102">
        <f t="shared" si="144"/>
        <v>0</v>
      </c>
      <c r="AB414" s="102">
        <f t="shared" si="145"/>
        <v>1</v>
      </c>
      <c r="AC414" s="102" t="str">
        <f t="shared" si="135"/>
        <v/>
      </c>
      <c r="AD414" s="102">
        <f t="shared" si="148"/>
        <v>0</v>
      </c>
      <c r="AE414" s="102" t="str">
        <f t="shared" si="140"/>
        <v/>
      </c>
      <c r="AF414" s="102" t="str">
        <f t="shared" si="141"/>
        <v/>
      </c>
      <c r="AG414" s="102">
        <f t="shared" si="149"/>
        <v>0</v>
      </c>
      <c r="AH414" s="102"/>
      <c r="AI414" s="102" t="s">
        <v>228</v>
      </c>
      <c r="AJ414" s="102"/>
      <c r="AK414" s="102"/>
      <c r="AL414" s="102"/>
    </row>
    <row r="415" spans="1:38" x14ac:dyDescent="0.25">
      <c r="A415" s="100">
        <f t="shared" si="142"/>
        <v>61</v>
      </c>
      <c r="B415" s="100">
        <f t="shared" ref="B415:B478" si="151">I415+(H415*60)+(G415*3600)</f>
        <v>58616</v>
      </c>
      <c r="C415" s="100" t="str">
        <f t="shared" ref="C415:C478" si="152">CONCATENATE(D415,E415,F415)</f>
        <v>2017114</v>
      </c>
      <c r="D415" s="100">
        <v>2017</v>
      </c>
      <c r="E415" s="100">
        <v>11</v>
      </c>
      <c r="F415" s="100">
        <v>4</v>
      </c>
      <c r="G415" s="100">
        <v>16</v>
      </c>
      <c r="H415" s="100">
        <v>16</v>
      </c>
      <c r="I415" s="100">
        <v>56</v>
      </c>
      <c r="J415" s="100">
        <v>733</v>
      </c>
      <c r="K415" s="100" t="s">
        <v>239</v>
      </c>
      <c r="L415" s="100">
        <v>1</v>
      </c>
      <c r="M415" s="100" t="s">
        <v>21</v>
      </c>
      <c r="N415" s="100" t="s">
        <v>27</v>
      </c>
      <c r="O415" s="100">
        <v>0</v>
      </c>
      <c r="P415" s="100" t="str">
        <f t="shared" si="136"/>
        <v/>
      </c>
      <c r="Q415" s="100" t="str">
        <f t="shared" si="150"/>
        <v/>
      </c>
      <c r="R415" s="100" t="str">
        <f t="shared" si="146"/>
        <v/>
      </c>
      <c r="S415" s="100" t="str">
        <f t="shared" si="137"/>
        <v/>
      </c>
      <c r="T415" s="100" t="str">
        <f t="shared" ref="T415:T478" si="153">IF(A415=A416,IF(K415="Stroke",IF(K416="Stroke",IF((J416-J415)&lt;0,1000+J416-J415,J416-J415),IF(A417=A415,IF(K417="stroke",IF((J417-J415)&lt;0,1000+J417-J415,J417-J415),IF(A418=A415,IF(K418="stroke",IF((J418-J415)&lt;0,1000+J418-J415,J418-J415),IF(A419=A415,IF(K419="stroke",IF((J419-J415)&lt;0,1000+J419-J415,J419-J415),IF(A420=A415,IF(K420="stroke",IF((J420-J415)&lt;0,1000+J420-J415,J420-J415),IF(A421=A415,IF(K421="Stroke",IF((J421-J415)&lt;0,1000+J421-J415,J421-J415),IF(A422=A415,IF(K422="stroke",IF((J422-J415)&lt;0,1000+J422-J415,J417-J415),IF(A423=A415,IF(K423="stroke",IF((J423-J415)&lt;0,1000+J423-J415,J423-J415),IF(A424=A415,IF(K424="stroke",IF((J424-J415)&lt;0,1000+J424-J415,J424-J415),IF(A425=A415,IF(K425="stroke",IF((J425-J415)&lt;0,1000+J425-J415,J425-J415),""),"")),"")),"")),"")),"")),"")),"")),"")),"")),""),"")</f>
        <v/>
      </c>
      <c r="U415" s="100" t="str">
        <f t="shared" ref="U415:U478" si="154">IF(A415=A416,IF(K415="Stroke",IF(K416="Stroke",IF(L416=L415,T415-O415,""),IF(A417=A415,IF(K417="stroke",IF(L417=L415,T415-O415,""),IF(A418=A415,IF(K418="stroke",IF(L418=L415,T415-O415,""),IF(A419=A415,IF(K419="stroke",IF(L419=L415,T415-O415,""),IF(A420=A415,IF(K420="stroke",IF(L420=L415,T415-O415,""),""),"")),"")),"")),"")),""),"")</f>
        <v/>
      </c>
      <c r="V415" s="100" t="str">
        <f t="shared" ref="V415:V478" si="155">IF(A415=A416,IF(K415="SRS",IF(K416="SRS",IF((J416-J415)&lt;0,1000+J416-J415,J416-J415),IF(A417=A415,IF(K417="SRS",IF((J417-J415)&lt;0,1000+J417-J415,J417-J415),IF(A418=A415,IF(K418="SRS",IF((J418-J415)&lt;0,1000+J418-J415,J418-J415),IF(A419=A415,IF(K419="SRS",IF((J419-J415)&lt;0,1000+J419-J415,J419-J415),IF(A420=A415,IF(K420="SRS",IF((J420-J415)&lt;0,1000+J420-J415,J420-J415),""),"")),"")),"")),"")),""),"")</f>
        <v/>
      </c>
      <c r="W415" s="100" t="str">
        <f t="shared" si="138"/>
        <v/>
      </c>
      <c r="X415" s="100" t="str">
        <f t="shared" si="147"/>
        <v/>
      </c>
      <c r="Y415" s="100" t="str">
        <f t="shared" si="143"/>
        <v/>
      </c>
      <c r="Z415" s="100" t="str">
        <f t="shared" si="139"/>
        <v/>
      </c>
      <c r="AA415" s="100" t="str">
        <f t="shared" si="144"/>
        <v/>
      </c>
      <c r="AB415" s="100" t="str">
        <f t="shared" si="145"/>
        <v/>
      </c>
      <c r="AC415" s="100" t="str">
        <f t="shared" ref="AC415:AC478" si="156">IF(A415&lt;&gt;A414,IF(A415=A416,IF(K416="stroke",IF(M415="positive",IF(M416="negative",SUM(AA415:AB415),""),""),""),""),"")</f>
        <v/>
      </c>
      <c r="AD415" s="100" t="str">
        <f t="shared" si="148"/>
        <v/>
      </c>
      <c r="AE415" s="100" t="str">
        <f t="shared" si="140"/>
        <v/>
      </c>
      <c r="AF415" s="100" t="str">
        <f t="shared" si="141"/>
        <v/>
      </c>
      <c r="AG415" s="100" t="str">
        <f t="shared" si="149"/>
        <v/>
      </c>
      <c r="AH415" s="100"/>
      <c r="AI415" s="100"/>
      <c r="AJ415" s="100"/>
      <c r="AK415" s="100"/>
      <c r="AL415" s="100"/>
    </row>
    <row r="416" spans="1:38" x14ac:dyDescent="0.25">
      <c r="A416" s="100">
        <f t="shared" si="142"/>
        <v>61</v>
      </c>
      <c r="B416" s="100">
        <f t="shared" si="151"/>
        <v>58616</v>
      </c>
      <c r="C416" s="100" t="str">
        <f t="shared" si="152"/>
        <v>2017114</v>
      </c>
      <c r="D416" s="100">
        <v>2017</v>
      </c>
      <c r="E416" s="100">
        <v>11</v>
      </c>
      <c r="F416" s="100">
        <v>4</v>
      </c>
      <c r="G416" s="100">
        <v>16</v>
      </c>
      <c r="H416" s="100">
        <v>16</v>
      </c>
      <c r="I416" s="100">
        <v>56</v>
      </c>
      <c r="J416" s="100">
        <v>764</v>
      </c>
      <c r="K416" s="100" t="s">
        <v>239</v>
      </c>
      <c r="L416" s="100">
        <v>1</v>
      </c>
      <c r="M416" s="100" t="s">
        <v>21</v>
      </c>
      <c r="N416" s="100" t="s">
        <v>27</v>
      </c>
      <c r="O416" s="100">
        <v>0</v>
      </c>
      <c r="P416" s="100" t="str">
        <f t="shared" ref="P416:P479" si="157">IF(A416&lt;&gt;A415,(B416+J416*0.001),"")</f>
        <v/>
      </c>
      <c r="Q416" s="100" t="str">
        <f t="shared" si="150"/>
        <v/>
      </c>
      <c r="R416" s="100" t="str">
        <f t="shared" si="146"/>
        <v/>
      </c>
      <c r="S416" s="100" t="str">
        <f t="shared" ref="S416:S479" si="158">IF(AND(P416&lt;&gt;"",R416&lt;&gt;""),(R416-P416)/0.001,"")</f>
        <v/>
      </c>
      <c r="T416" s="100" t="str">
        <f t="shared" si="153"/>
        <v/>
      </c>
      <c r="U416" s="100" t="str">
        <f t="shared" si="154"/>
        <v/>
      </c>
      <c r="V416" s="100" t="str">
        <f t="shared" si="155"/>
        <v/>
      </c>
      <c r="W416" s="100" t="str">
        <f t="shared" ref="W416:W479" si="159">IF(A416&lt;&gt;A415,B416,"")</f>
        <v/>
      </c>
      <c r="X416" s="100" t="str">
        <f t="shared" si="147"/>
        <v/>
      </c>
      <c r="Y416" s="100" t="str">
        <f t="shared" si="143"/>
        <v/>
      </c>
      <c r="Z416" s="100" t="str">
        <f t="shared" ref="Z416:Z479" si="160">IF(AA416="","",COUNTIFS(AA416,0,AB416,0,AC416,"",AD416,0))</f>
        <v/>
      </c>
      <c r="AA416" s="100" t="str">
        <f t="shared" si="144"/>
        <v/>
      </c>
      <c r="AB416" s="100" t="str">
        <f t="shared" si="145"/>
        <v/>
      </c>
      <c r="AC416" s="100" t="str">
        <f t="shared" si="156"/>
        <v/>
      </c>
      <c r="AD416" s="100" t="str">
        <f t="shared" si="148"/>
        <v/>
      </c>
      <c r="AE416" s="100" t="str">
        <f t="shared" ref="AE416:AE479" si="161">IF(K416="up",C416,"")</f>
        <v/>
      </c>
      <c r="AF416" s="100" t="str">
        <f t="shared" ref="AF416:AF479" si="162">IF(AD416="","",IF(AD416&gt;0,IF(AA416&gt;0,"yes",""),""))</f>
        <v/>
      </c>
      <c r="AG416" s="100" t="str">
        <f t="shared" si="149"/>
        <v/>
      </c>
      <c r="AH416" s="100"/>
      <c r="AI416" s="100"/>
      <c r="AJ416" s="100"/>
      <c r="AK416" s="100"/>
      <c r="AL416" s="100"/>
    </row>
    <row r="417" spans="1:38" x14ac:dyDescent="0.25">
      <c r="A417" s="100">
        <f t="shared" ref="A417:A480" si="163">IF(B417=B416,A416,IF(B417=(B416+1),A416,(A416+1)))</f>
        <v>61</v>
      </c>
      <c r="B417" s="100">
        <f t="shared" si="151"/>
        <v>58616</v>
      </c>
      <c r="C417" s="100" t="str">
        <f t="shared" si="152"/>
        <v>2017114</v>
      </c>
      <c r="D417" s="100">
        <v>2017</v>
      </c>
      <c r="E417" s="100">
        <v>11</v>
      </c>
      <c r="F417" s="100">
        <v>4</v>
      </c>
      <c r="G417" s="100">
        <v>16</v>
      </c>
      <c r="H417" s="100">
        <v>16</v>
      </c>
      <c r="I417" s="100">
        <v>56</v>
      </c>
      <c r="J417" s="100">
        <v>816</v>
      </c>
      <c r="K417" s="100" t="s">
        <v>239</v>
      </c>
      <c r="L417" s="100">
        <v>1</v>
      </c>
      <c r="M417" s="100" t="s">
        <v>21</v>
      </c>
      <c r="N417" s="100" t="s">
        <v>27</v>
      </c>
      <c r="O417" s="100">
        <v>0</v>
      </c>
      <c r="P417" s="100" t="str">
        <f t="shared" si="157"/>
        <v/>
      </c>
      <c r="Q417" s="100" t="str">
        <f t="shared" si="150"/>
        <v/>
      </c>
      <c r="R417" s="100" t="str">
        <f t="shared" si="146"/>
        <v/>
      </c>
      <c r="S417" s="100" t="str">
        <f t="shared" si="158"/>
        <v/>
      </c>
      <c r="T417" s="100" t="str">
        <f t="shared" si="153"/>
        <v/>
      </c>
      <c r="U417" s="100" t="str">
        <f t="shared" si="154"/>
        <v/>
      </c>
      <c r="V417" s="100" t="str">
        <f t="shared" si="155"/>
        <v/>
      </c>
      <c r="W417" s="100" t="str">
        <f t="shared" si="159"/>
        <v/>
      </c>
      <c r="X417" s="100" t="str">
        <f t="shared" si="147"/>
        <v/>
      </c>
      <c r="Y417" s="100" t="str">
        <f t="shared" ref="Y417:Y480" si="164">IF(X417&lt;&gt;"",IF(X417=1,"",COUNTIFS($O$2:$O$1413,"&gt;40",$A$2:$A$1413,A417)),"")</f>
        <v/>
      </c>
      <c r="Z417" s="100" t="str">
        <f t="shared" si="160"/>
        <v/>
      </c>
      <c r="AA417" s="100" t="str">
        <f t="shared" ref="AA417:AA480" si="165">IF(X417&lt;&gt;"",COUNTIFS($M$2:$M$1413,"Positive",$K$2:$K$1413,"stroke",A$2:A$1413,A417),"")</f>
        <v/>
      </c>
      <c r="AB417" s="100" t="str">
        <f t="shared" ref="AB417:AB480" si="166">IF(X417&lt;&gt;"",COUNTIFS($M$2:$M$1413,"Negative",$K$2:$K$1413,"stroke",A$2:A$1413,A417),"")</f>
        <v/>
      </c>
      <c r="AC417" s="100" t="str">
        <f t="shared" si="156"/>
        <v/>
      </c>
      <c r="AD417" s="100" t="str">
        <f t="shared" si="148"/>
        <v/>
      </c>
      <c r="AE417" s="100" t="str">
        <f t="shared" si="161"/>
        <v/>
      </c>
      <c r="AF417" s="100" t="str">
        <f t="shared" si="162"/>
        <v/>
      </c>
      <c r="AG417" s="100" t="str">
        <f t="shared" si="149"/>
        <v/>
      </c>
      <c r="AH417" s="100"/>
      <c r="AI417" s="100"/>
      <c r="AJ417" s="100"/>
      <c r="AK417" s="100"/>
      <c r="AL417" s="100"/>
    </row>
    <row r="418" spans="1:38" x14ac:dyDescent="0.25">
      <c r="A418" s="100">
        <f t="shared" si="163"/>
        <v>61</v>
      </c>
      <c r="B418" s="100">
        <f t="shared" si="151"/>
        <v>58616</v>
      </c>
      <c r="C418" s="100" t="str">
        <f t="shared" si="152"/>
        <v>2017114</v>
      </c>
      <c r="D418" s="100">
        <v>2017</v>
      </c>
      <c r="E418" s="100">
        <v>11</v>
      </c>
      <c r="F418" s="100">
        <v>4</v>
      </c>
      <c r="G418" s="100">
        <v>16</v>
      </c>
      <c r="H418" s="100">
        <v>16</v>
      </c>
      <c r="I418" s="100">
        <v>56</v>
      </c>
      <c r="J418" s="100">
        <v>929</v>
      </c>
      <c r="K418" s="100" t="s">
        <v>239</v>
      </c>
      <c r="L418" s="100">
        <v>1</v>
      </c>
      <c r="M418" s="100" t="s">
        <v>21</v>
      </c>
      <c r="N418" s="100" t="s">
        <v>27</v>
      </c>
      <c r="O418" s="100">
        <v>0</v>
      </c>
      <c r="P418" s="100" t="str">
        <f t="shared" si="157"/>
        <v/>
      </c>
      <c r="Q418" s="100" t="str">
        <f t="shared" si="150"/>
        <v/>
      </c>
      <c r="R418" s="100" t="str">
        <f t="shared" ref="R418:R481" si="167">IF(A418&lt;&gt;A417,LOOKUP(A418,A$2:A$1413,Q$2:Q$1413),"")</f>
        <v/>
      </c>
      <c r="S418" s="100" t="str">
        <f t="shared" si="158"/>
        <v/>
      </c>
      <c r="T418" s="100" t="str">
        <f t="shared" si="153"/>
        <v/>
      </c>
      <c r="U418" s="100" t="str">
        <f t="shared" si="154"/>
        <v/>
      </c>
      <c r="V418" s="100" t="str">
        <f t="shared" si="155"/>
        <v/>
      </c>
      <c r="W418" s="100" t="str">
        <f t="shared" si="159"/>
        <v/>
      </c>
      <c r="X418" s="100" t="str">
        <f t="shared" ref="X418:X481" si="168">IF(A418&lt;&gt;A417,COUNTIFS($K$2:$K$1413,$K$2,$A$2:$A$1413,A418),"")</f>
        <v/>
      </c>
      <c r="Y418" s="100" t="str">
        <f t="shared" si="164"/>
        <v/>
      </c>
      <c r="Z418" s="100" t="str">
        <f t="shared" si="160"/>
        <v/>
      </c>
      <c r="AA418" s="100" t="str">
        <f t="shared" si="165"/>
        <v/>
      </c>
      <c r="AB418" s="100" t="str">
        <f t="shared" si="166"/>
        <v/>
      </c>
      <c r="AC418" s="100" t="str">
        <f t="shared" si="156"/>
        <v/>
      </c>
      <c r="AD418" s="100" t="str">
        <f t="shared" ref="AD418:AD481" si="169">IF(A418=A417,"",COUNTIFS(A:A,A418,K:K,"up"))</f>
        <v/>
      </c>
      <c r="AE418" s="100" t="str">
        <f t="shared" si="161"/>
        <v/>
      </c>
      <c r="AF418" s="100" t="str">
        <f t="shared" si="162"/>
        <v/>
      </c>
      <c r="AG418" s="100" t="str">
        <f t="shared" ref="AG418:AG481" si="170">IF(A418=A417,"",COUNTIFS(A:A,A418,K:K,"SRS"))</f>
        <v/>
      </c>
      <c r="AH418" s="100"/>
      <c r="AI418" s="100"/>
      <c r="AJ418" s="100"/>
      <c r="AK418" s="100"/>
      <c r="AL418" s="100"/>
    </row>
    <row r="419" spans="1:38" x14ac:dyDescent="0.25">
      <c r="A419" s="100">
        <f t="shared" si="163"/>
        <v>61</v>
      </c>
      <c r="B419" s="100">
        <f t="shared" si="151"/>
        <v>58616</v>
      </c>
      <c r="C419" s="100" t="str">
        <f t="shared" si="152"/>
        <v>2017114</v>
      </c>
      <c r="D419" s="100">
        <v>2017</v>
      </c>
      <c r="E419" s="100">
        <v>11</v>
      </c>
      <c r="F419" s="100">
        <v>4</v>
      </c>
      <c r="G419" s="100">
        <v>16</v>
      </c>
      <c r="H419" s="100">
        <v>16</v>
      </c>
      <c r="I419" s="100">
        <v>56</v>
      </c>
      <c r="J419" s="100">
        <v>967</v>
      </c>
      <c r="K419" s="100" t="s">
        <v>239</v>
      </c>
      <c r="L419" s="100">
        <v>1</v>
      </c>
      <c r="M419" s="100" t="s">
        <v>21</v>
      </c>
      <c r="N419" s="100" t="s">
        <v>27</v>
      </c>
      <c r="O419" s="100">
        <v>0</v>
      </c>
      <c r="P419" s="100" t="str">
        <f t="shared" si="157"/>
        <v/>
      </c>
      <c r="Q419" s="100" t="str">
        <f t="shared" si="150"/>
        <v/>
      </c>
      <c r="R419" s="100" t="str">
        <f t="shared" si="167"/>
        <v/>
      </c>
      <c r="S419" s="100" t="str">
        <f t="shared" si="158"/>
        <v/>
      </c>
      <c r="T419" s="100" t="str">
        <f t="shared" si="153"/>
        <v/>
      </c>
      <c r="U419" s="100" t="str">
        <f t="shared" si="154"/>
        <v/>
      </c>
      <c r="V419" s="100" t="str">
        <f t="shared" si="155"/>
        <v/>
      </c>
      <c r="W419" s="100" t="str">
        <f t="shared" si="159"/>
        <v/>
      </c>
      <c r="X419" s="100" t="str">
        <f t="shared" si="168"/>
        <v/>
      </c>
      <c r="Y419" s="100" t="str">
        <f t="shared" si="164"/>
        <v/>
      </c>
      <c r="Z419" s="100" t="str">
        <f t="shared" si="160"/>
        <v/>
      </c>
      <c r="AA419" s="100" t="str">
        <f t="shared" si="165"/>
        <v/>
      </c>
      <c r="AB419" s="100" t="str">
        <f t="shared" si="166"/>
        <v/>
      </c>
      <c r="AC419" s="100" t="str">
        <f t="shared" si="156"/>
        <v/>
      </c>
      <c r="AD419" s="100" t="str">
        <f t="shared" si="169"/>
        <v/>
      </c>
      <c r="AE419" s="100" t="str">
        <f t="shared" si="161"/>
        <v/>
      </c>
      <c r="AF419" s="100" t="str">
        <f t="shared" si="162"/>
        <v/>
      </c>
      <c r="AG419" s="100" t="str">
        <f t="shared" si="170"/>
        <v/>
      </c>
      <c r="AH419" s="100"/>
      <c r="AI419" s="100"/>
      <c r="AJ419" s="100"/>
      <c r="AK419" s="100"/>
      <c r="AL419" s="100"/>
    </row>
    <row r="420" spans="1:38" x14ac:dyDescent="0.25">
      <c r="A420" s="100">
        <f t="shared" si="163"/>
        <v>61</v>
      </c>
      <c r="B420" s="100">
        <f t="shared" si="151"/>
        <v>58616</v>
      </c>
      <c r="C420" s="100" t="str">
        <f t="shared" si="152"/>
        <v>2017114</v>
      </c>
      <c r="D420" s="100">
        <v>2017</v>
      </c>
      <c r="E420" s="100">
        <v>11</v>
      </c>
      <c r="F420" s="100">
        <v>4</v>
      </c>
      <c r="G420" s="100">
        <v>16</v>
      </c>
      <c r="H420" s="100">
        <v>16</v>
      </c>
      <c r="I420" s="100">
        <v>56</v>
      </c>
      <c r="J420" s="100">
        <v>989</v>
      </c>
      <c r="K420" s="100" t="s">
        <v>239</v>
      </c>
      <c r="L420" s="100">
        <v>1</v>
      </c>
      <c r="M420" s="100" t="s">
        <v>21</v>
      </c>
      <c r="N420" s="100" t="s">
        <v>27</v>
      </c>
      <c r="O420" s="100">
        <v>0</v>
      </c>
      <c r="P420" s="100" t="str">
        <f t="shared" si="157"/>
        <v/>
      </c>
      <c r="Q420" s="100" t="str">
        <f t="shared" si="150"/>
        <v/>
      </c>
      <c r="R420" s="100" t="str">
        <f t="shared" si="167"/>
        <v/>
      </c>
      <c r="S420" s="100" t="str">
        <f t="shared" si="158"/>
        <v/>
      </c>
      <c r="T420" s="100" t="str">
        <f t="shared" si="153"/>
        <v/>
      </c>
      <c r="U420" s="100" t="str">
        <f t="shared" si="154"/>
        <v/>
      </c>
      <c r="V420" s="100" t="str">
        <f t="shared" si="155"/>
        <v/>
      </c>
      <c r="W420" s="100" t="str">
        <f t="shared" si="159"/>
        <v/>
      </c>
      <c r="X420" s="100" t="str">
        <f t="shared" si="168"/>
        <v/>
      </c>
      <c r="Y420" s="100" t="str">
        <f t="shared" si="164"/>
        <v/>
      </c>
      <c r="Z420" s="100" t="str">
        <f t="shared" si="160"/>
        <v/>
      </c>
      <c r="AA420" s="100" t="str">
        <f t="shared" si="165"/>
        <v/>
      </c>
      <c r="AB420" s="100" t="str">
        <f t="shared" si="166"/>
        <v/>
      </c>
      <c r="AC420" s="100" t="str">
        <f t="shared" si="156"/>
        <v/>
      </c>
      <c r="AD420" s="100" t="str">
        <f t="shared" si="169"/>
        <v/>
      </c>
      <c r="AE420" s="100" t="str">
        <f t="shared" si="161"/>
        <v/>
      </c>
      <c r="AF420" s="100" t="str">
        <f t="shared" si="162"/>
        <v/>
      </c>
      <c r="AG420" s="100" t="str">
        <f t="shared" si="170"/>
        <v/>
      </c>
      <c r="AH420" s="100"/>
      <c r="AI420" s="100"/>
      <c r="AJ420" s="100"/>
      <c r="AK420" s="100"/>
      <c r="AL420" s="100"/>
    </row>
    <row r="421" spans="1:38" x14ac:dyDescent="0.25">
      <c r="A421" s="100">
        <f t="shared" si="163"/>
        <v>61</v>
      </c>
      <c r="B421" s="100">
        <f t="shared" si="151"/>
        <v>58617</v>
      </c>
      <c r="C421" s="100" t="str">
        <f t="shared" si="152"/>
        <v>2017114</v>
      </c>
      <c r="D421" s="100">
        <v>2017</v>
      </c>
      <c r="E421" s="100">
        <v>11</v>
      </c>
      <c r="F421" s="100">
        <v>4</v>
      </c>
      <c r="G421" s="100">
        <v>16</v>
      </c>
      <c r="H421" s="100">
        <v>16</v>
      </c>
      <c r="I421" s="100">
        <v>57</v>
      </c>
      <c r="J421" s="100">
        <v>12</v>
      </c>
      <c r="K421" s="100" t="s">
        <v>239</v>
      </c>
      <c r="L421" s="100">
        <v>1</v>
      </c>
      <c r="M421" s="100" t="s">
        <v>21</v>
      </c>
      <c r="N421" s="100" t="s">
        <v>27</v>
      </c>
      <c r="O421" s="100">
        <v>0</v>
      </c>
      <c r="P421" s="100" t="str">
        <f t="shared" si="157"/>
        <v/>
      </c>
      <c r="Q421" s="100" t="str">
        <f t="shared" si="150"/>
        <v/>
      </c>
      <c r="R421" s="100" t="str">
        <f t="shared" si="167"/>
        <v/>
      </c>
      <c r="S421" s="100" t="str">
        <f t="shared" si="158"/>
        <v/>
      </c>
      <c r="T421" s="100" t="str">
        <f t="shared" si="153"/>
        <v/>
      </c>
      <c r="U421" s="100" t="str">
        <f t="shared" si="154"/>
        <v/>
      </c>
      <c r="V421" s="100" t="str">
        <f t="shared" si="155"/>
        <v/>
      </c>
      <c r="W421" s="100" t="str">
        <f t="shared" si="159"/>
        <v/>
      </c>
      <c r="X421" s="100" t="str">
        <f t="shared" si="168"/>
        <v/>
      </c>
      <c r="Y421" s="100" t="str">
        <f t="shared" si="164"/>
        <v/>
      </c>
      <c r="Z421" s="100" t="str">
        <f t="shared" si="160"/>
        <v/>
      </c>
      <c r="AA421" s="100" t="str">
        <f t="shared" si="165"/>
        <v/>
      </c>
      <c r="AB421" s="100" t="str">
        <f t="shared" si="166"/>
        <v/>
      </c>
      <c r="AC421" s="100" t="str">
        <f t="shared" si="156"/>
        <v/>
      </c>
      <c r="AD421" s="100" t="str">
        <f t="shared" si="169"/>
        <v/>
      </c>
      <c r="AE421" s="100" t="str">
        <f t="shared" si="161"/>
        <v/>
      </c>
      <c r="AF421" s="100" t="str">
        <f t="shared" si="162"/>
        <v/>
      </c>
      <c r="AG421" s="100" t="str">
        <f t="shared" si="170"/>
        <v/>
      </c>
      <c r="AH421" s="100"/>
      <c r="AI421" s="100"/>
      <c r="AJ421" s="100"/>
      <c r="AK421" s="100"/>
      <c r="AL421" s="100"/>
    </row>
    <row r="422" spans="1:38" x14ac:dyDescent="0.25">
      <c r="A422" s="100">
        <f t="shared" si="163"/>
        <v>61</v>
      </c>
      <c r="B422" s="100">
        <f t="shared" si="151"/>
        <v>58617</v>
      </c>
      <c r="C422" s="100" t="str">
        <f t="shared" si="152"/>
        <v>2017114</v>
      </c>
      <c r="D422" s="100">
        <v>2017</v>
      </c>
      <c r="E422" s="100">
        <v>11</v>
      </c>
      <c r="F422" s="100">
        <v>4</v>
      </c>
      <c r="G422" s="100">
        <v>16</v>
      </c>
      <c r="H422" s="100">
        <v>16</v>
      </c>
      <c r="I422" s="100">
        <v>57</v>
      </c>
      <c r="J422" s="100">
        <v>38</v>
      </c>
      <c r="K422" s="100" t="s">
        <v>239</v>
      </c>
      <c r="L422" s="100">
        <v>1</v>
      </c>
      <c r="M422" s="100" t="s">
        <v>21</v>
      </c>
      <c r="N422" s="100" t="s">
        <v>27</v>
      </c>
      <c r="O422" s="100">
        <v>0</v>
      </c>
      <c r="P422" s="100" t="str">
        <f t="shared" si="157"/>
        <v/>
      </c>
      <c r="Q422" s="100">
        <f t="shared" si="150"/>
        <v>58617.038</v>
      </c>
      <c r="R422" s="100" t="str">
        <f t="shared" si="167"/>
        <v/>
      </c>
      <c r="S422" s="100" t="str">
        <f t="shared" si="158"/>
        <v/>
      </c>
      <c r="T422" s="100" t="str">
        <f t="shared" si="153"/>
        <v/>
      </c>
      <c r="U422" s="100" t="str">
        <f t="shared" si="154"/>
        <v/>
      </c>
      <c r="V422" s="100" t="str">
        <f t="shared" si="155"/>
        <v/>
      </c>
      <c r="W422" s="100" t="str">
        <f t="shared" si="159"/>
        <v/>
      </c>
      <c r="X422" s="100" t="str">
        <f t="shared" si="168"/>
        <v/>
      </c>
      <c r="Y422" s="100" t="str">
        <f t="shared" si="164"/>
        <v/>
      </c>
      <c r="Z422" s="100" t="str">
        <f t="shared" si="160"/>
        <v/>
      </c>
      <c r="AA422" s="100" t="str">
        <f t="shared" si="165"/>
        <v/>
      </c>
      <c r="AB422" s="100" t="str">
        <f t="shared" si="166"/>
        <v/>
      </c>
      <c r="AC422" s="100" t="str">
        <f t="shared" si="156"/>
        <v/>
      </c>
      <c r="AD422" s="100" t="str">
        <f t="shared" si="169"/>
        <v/>
      </c>
      <c r="AE422" s="100" t="str">
        <f t="shared" si="161"/>
        <v/>
      </c>
      <c r="AF422" s="100" t="str">
        <f t="shared" si="162"/>
        <v/>
      </c>
      <c r="AG422" s="100" t="str">
        <f t="shared" si="170"/>
        <v/>
      </c>
      <c r="AH422" s="100"/>
      <c r="AI422" s="100"/>
      <c r="AJ422" s="100"/>
      <c r="AK422" s="100"/>
      <c r="AL422" s="100"/>
    </row>
    <row r="423" spans="1:38" x14ac:dyDescent="0.25">
      <c r="A423" s="102">
        <f t="shared" si="163"/>
        <v>62</v>
      </c>
      <c r="B423" s="102">
        <f t="shared" si="151"/>
        <v>58662</v>
      </c>
      <c r="C423" s="102" t="str">
        <f t="shared" si="152"/>
        <v>2017114</v>
      </c>
      <c r="D423" s="102">
        <v>2017</v>
      </c>
      <c r="E423" s="102">
        <v>11</v>
      </c>
      <c r="F423" s="102">
        <v>4</v>
      </c>
      <c r="G423" s="102">
        <v>16</v>
      </c>
      <c r="H423" s="102">
        <v>17</v>
      </c>
      <c r="I423" s="102">
        <v>42</v>
      </c>
      <c r="J423" s="102">
        <v>837</v>
      </c>
      <c r="K423" s="102" t="s">
        <v>37</v>
      </c>
      <c r="L423" s="102">
        <v>1</v>
      </c>
      <c r="M423" s="102" t="s">
        <v>21</v>
      </c>
      <c r="N423" s="102" t="s">
        <v>27</v>
      </c>
      <c r="O423" s="102">
        <v>11</v>
      </c>
      <c r="P423" s="102">
        <f t="shared" si="157"/>
        <v>58662.837</v>
      </c>
      <c r="Q423" s="102">
        <f t="shared" si="150"/>
        <v>58662.847999999998</v>
      </c>
      <c r="R423" s="102">
        <f t="shared" si="167"/>
        <v>58662.847999999998</v>
      </c>
      <c r="S423" s="102">
        <f t="shared" si="158"/>
        <v>10.999999998603016</v>
      </c>
      <c r="T423" s="102" t="str">
        <f t="shared" si="153"/>
        <v/>
      </c>
      <c r="U423" s="102" t="str">
        <f t="shared" si="154"/>
        <v/>
      </c>
      <c r="V423" s="102" t="str">
        <f t="shared" si="155"/>
        <v/>
      </c>
      <c r="W423" s="102">
        <f t="shared" si="159"/>
        <v>58662</v>
      </c>
      <c r="X423" s="102">
        <f t="shared" si="168"/>
        <v>1</v>
      </c>
      <c r="Y423" s="102" t="str">
        <f t="shared" si="164"/>
        <v/>
      </c>
      <c r="Z423" s="102">
        <f t="shared" si="160"/>
        <v>0</v>
      </c>
      <c r="AA423" s="102">
        <f t="shared" si="165"/>
        <v>0</v>
      </c>
      <c r="AB423" s="102">
        <f t="shared" si="166"/>
        <v>1</v>
      </c>
      <c r="AC423" s="102" t="str">
        <f t="shared" si="156"/>
        <v/>
      </c>
      <c r="AD423" s="102">
        <f t="shared" si="169"/>
        <v>0</v>
      </c>
      <c r="AE423" s="102" t="str">
        <f t="shared" si="161"/>
        <v/>
      </c>
      <c r="AF423" s="102" t="str">
        <f t="shared" si="162"/>
        <v/>
      </c>
      <c r="AG423" s="102">
        <f t="shared" si="170"/>
        <v>0</v>
      </c>
      <c r="AH423" s="102"/>
      <c r="AI423" s="102"/>
      <c r="AJ423" s="102"/>
      <c r="AK423" s="102"/>
      <c r="AL423" s="102"/>
    </row>
    <row r="424" spans="1:38" x14ac:dyDescent="0.25">
      <c r="A424" s="102">
        <f t="shared" si="163"/>
        <v>63</v>
      </c>
      <c r="B424" s="102">
        <f t="shared" si="151"/>
        <v>58804</v>
      </c>
      <c r="C424" s="102" t="str">
        <f t="shared" si="152"/>
        <v>2017114</v>
      </c>
      <c r="D424" s="102">
        <v>2017</v>
      </c>
      <c r="E424" s="102">
        <v>11</v>
      </c>
      <c r="F424" s="102">
        <v>4</v>
      </c>
      <c r="G424" s="102">
        <v>16</v>
      </c>
      <c r="H424" s="102">
        <v>20</v>
      </c>
      <c r="I424" s="102">
        <v>4</v>
      </c>
      <c r="J424" s="102">
        <v>826</v>
      </c>
      <c r="K424" s="102" t="s">
        <v>37</v>
      </c>
      <c r="L424" s="102">
        <v>1</v>
      </c>
      <c r="M424" s="102" t="s">
        <v>21</v>
      </c>
      <c r="N424" s="102" t="s">
        <v>27</v>
      </c>
      <c r="O424" s="102">
        <v>19</v>
      </c>
      <c r="P424" s="102">
        <f t="shared" si="157"/>
        <v>58804.826000000001</v>
      </c>
      <c r="Q424" s="102" t="str">
        <f t="shared" si="150"/>
        <v/>
      </c>
      <c r="R424" s="102">
        <f t="shared" si="167"/>
        <v>58804.998</v>
      </c>
      <c r="S424" s="102">
        <f t="shared" si="158"/>
        <v>171.99999999866122</v>
      </c>
      <c r="T424" s="102" t="str">
        <f t="shared" si="153"/>
        <v/>
      </c>
      <c r="U424" s="102" t="str">
        <f t="shared" si="154"/>
        <v/>
      </c>
      <c r="V424" s="102" t="str">
        <f t="shared" si="155"/>
        <v/>
      </c>
      <c r="W424" s="102">
        <f t="shared" si="159"/>
        <v>58804</v>
      </c>
      <c r="X424" s="102">
        <f t="shared" si="168"/>
        <v>1</v>
      </c>
      <c r="Y424" s="102" t="str">
        <f t="shared" si="164"/>
        <v/>
      </c>
      <c r="Z424" s="102">
        <f t="shared" si="160"/>
        <v>0</v>
      </c>
      <c r="AA424" s="102">
        <f t="shared" si="165"/>
        <v>0</v>
      </c>
      <c r="AB424" s="102">
        <f t="shared" si="166"/>
        <v>1</v>
      </c>
      <c r="AC424" s="102" t="str">
        <f t="shared" si="156"/>
        <v/>
      </c>
      <c r="AD424" s="102">
        <f t="shared" si="169"/>
        <v>0</v>
      </c>
      <c r="AE424" s="102" t="str">
        <f t="shared" si="161"/>
        <v/>
      </c>
      <c r="AF424" s="102" t="str">
        <f t="shared" si="162"/>
        <v/>
      </c>
      <c r="AG424" s="102">
        <f t="shared" si="170"/>
        <v>0</v>
      </c>
      <c r="AH424" s="102"/>
      <c r="AI424" s="102"/>
      <c r="AJ424" s="102"/>
      <c r="AK424" s="102"/>
      <c r="AL424" s="102"/>
    </row>
    <row r="425" spans="1:38" x14ac:dyDescent="0.25">
      <c r="A425" s="100">
        <f t="shared" si="163"/>
        <v>63</v>
      </c>
      <c r="B425" s="100">
        <f t="shared" si="151"/>
        <v>58804</v>
      </c>
      <c r="C425" s="100" t="str">
        <f t="shared" si="152"/>
        <v>2017114</v>
      </c>
      <c r="D425" s="100">
        <v>2017</v>
      </c>
      <c r="E425" s="100">
        <v>11</v>
      </c>
      <c r="F425" s="100">
        <v>4</v>
      </c>
      <c r="G425" s="100">
        <v>16</v>
      </c>
      <c r="H425" s="100">
        <v>20</v>
      </c>
      <c r="I425" s="100">
        <v>4</v>
      </c>
      <c r="J425" s="100">
        <v>942</v>
      </c>
      <c r="K425" s="100" t="s">
        <v>239</v>
      </c>
      <c r="L425" s="100">
        <v>1</v>
      </c>
      <c r="M425" s="100" t="s">
        <v>21</v>
      </c>
      <c r="N425" s="100" t="s">
        <v>27</v>
      </c>
      <c r="O425" s="100">
        <v>0</v>
      </c>
      <c r="P425" s="100" t="str">
        <f t="shared" si="157"/>
        <v/>
      </c>
      <c r="Q425" s="100" t="str">
        <f t="shared" si="150"/>
        <v/>
      </c>
      <c r="R425" s="100" t="str">
        <f t="shared" si="167"/>
        <v/>
      </c>
      <c r="S425" s="100" t="str">
        <f t="shared" si="158"/>
        <v/>
      </c>
      <c r="T425" s="100" t="str">
        <f t="shared" si="153"/>
        <v/>
      </c>
      <c r="U425" s="100" t="str">
        <f t="shared" si="154"/>
        <v/>
      </c>
      <c r="V425" s="100" t="str">
        <f t="shared" si="155"/>
        <v/>
      </c>
      <c r="W425" s="100" t="str">
        <f t="shared" si="159"/>
        <v/>
      </c>
      <c r="X425" s="100" t="str">
        <f t="shared" si="168"/>
        <v/>
      </c>
      <c r="Y425" s="100" t="str">
        <f t="shared" si="164"/>
        <v/>
      </c>
      <c r="Z425" s="100" t="str">
        <f t="shared" si="160"/>
        <v/>
      </c>
      <c r="AA425" s="100" t="str">
        <f t="shared" si="165"/>
        <v/>
      </c>
      <c r="AB425" s="100" t="str">
        <f t="shared" si="166"/>
        <v/>
      </c>
      <c r="AC425" s="100" t="str">
        <f t="shared" si="156"/>
        <v/>
      </c>
      <c r="AD425" s="100" t="str">
        <f t="shared" si="169"/>
        <v/>
      </c>
      <c r="AE425" s="100" t="str">
        <f t="shared" si="161"/>
        <v/>
      </c>
      <c r="AF425" s="100" t="str">
        <f t="shared" si="162"/>
        <v/>
      </c>
      <c r="AG425" s="100" t="str">
        <f t="shared" si="170"/>
        <v/>
      </c>
      <c r="AH425" s="100"/>
      <c r="AI425" s="100"/>
      <c r="AJ425" s="100"/>
      <c r="AK425" s="100"/>
      <c r="AL425" s="100"/>
    </row>
    <row r="426" spans="1:38" x14ac:dyDescent="0.25">
      <c r="A426" s="100">
        <f t="shared" si="163"/>
        <v>63</v>
      </c>
      <c r="B426" s="100">
        <f t="shared" si="151"/>
        <v>58804</v>
      </c>
      <c r="C426" s="100" t="str">
        <f t="shared" si="152"/>
        <v>2017114</v>
      </c>
      <c r="D426" s="100">
        <v>2017</v>
      </c>
      <c r="E426" s="100">
        <v>11</v>
      </c>
      <c r="F426" s="100">
        <v>4</v>
      </c>
      <c r="G426" s="100">
        <v>16</v>
      </c>
      <c r="H426" s="100">
        <v>20</v>
      </c>
      <c r="I426" s="100">
        <v>4</v>
      </c>
      <c r="J426" s="100">
        <v>972</v>
      </c>
      <c r="K426" s="100" t="s">
        <v>239</v>
      </c>
      <c r="L426" s="100">
        <v>1</v>
      </c>
      <c r="M426" s="100" t="s">
        <v>21</v>
      </c>
      <c r="N426" s="100" t="s">
        <v>27</v>
      </c>
      <c r="O426" s="100">
        <v>0</v>
      </c>
      <c r="P426" s="100" t="str">
        <f t="shared" si="157"/>
        <v/>
      </c>
      <c r="Q426" s="100" t="str">
        <f t="shared" si="150"/>
        <v/>
      </c>
      <c r="R426" s="100" t="str">
        <f t="shared" si="167"/>
        <v/>
      </c>
      <c r="S426" s="100" t="str">
        <f t="shared" si="158"/>
        <v/>
      </c>
      <c r="T426" s="100" t="str">
        <f t="shared" si="153"/>
        <v/>
      </c>
      <c r="U426" s="100" t="str">
        <f t="shared" si="154"/>
        <v/>
      </c>
      <c r="V426" s="100" t="str">
        <f t="shared" si="155"/>
        <v/>
      </c>
      <c r="W426" s="100" t="str">
        <f t="shared" si="159"/>
        <v/>
      </c>
      <c r="X426" s="100" t="str">
        <f t="shared" si="168"/>
        <v/>
      </c>
      <c r="Y426" s="100" t="str">
        <f t="shared" si="164"/>
        <v/>
      </c>
      <c r="Z426" s="100" t="str">
        <f t="shared" si="160"/>
        <v/>
      </c>
      <c r="AA426" s="100" t="str">
        <f t="shared" si="165"/>
        <v/>
      </c>
      <c r="AB426" s="100" t="str">
        <f t="shared" si="166"/>
        <v/>
      </c>
      <c r="AC426" s="100" t="str">
        <f t="shared" si="156"/>
        <v/>
      </c>
      <c r="AD426" s="100" t="str">
        <f t="shared" si="169"/>
        <v/>
      </c>
      <c r="AE426" s="100" t="str">
        <f t="shared" si="161"/>
        <v/>
      </c>
      <c r="AF426" s="100" t="str">
        <f t="shared" si="162"/>
        <v/>
      </c>
      <c r="AG426" s="100" t="str">
        <f t="shared" si="170"/>
        <v/>
      </c>
      <c r="AH426" s="100"/>
      <c r="AI426" s="100"/>
      <c r="AJ426" s="100"/>
      <c r="AK426" s="100"/>
      <c r="AL426" s="100"/>
    </row>
    <row r="427" spans="1:38" x14ac:dyDescent="0.25">
      <c r="A427" s="100">
        <f t="shared" si="163"/>
        <v>63</v>
      </c>
      <c r="B427" s="100">
        <f t="shared" si="151"/>
        <v>58804</v>
      </c>
      <c r="C427" s="100" t="str">
        <f t="shared" si="152"/>
        <v>2017114</v>
      </c>
      <c r="D427" s="100">
        <v>2017</v>
      </c>
      <c r="E427" s="100">
        <v>11</v>
      </c>
      <c r="F427" s="100">
        <v>4</v>
      </c>
      <c r="G427" s="100">
        <v>16</v>
      </c>
      <c r="H427" s="100">
        <v>20</v>
      </c>
      <c r="I427" s="100">
        <v>4</v>
      </c>
      <c r="J427" s="100">
        <v>998</v>
      </c>
      <c r="K427" s="100" t="s">
        <v>239</v>
      </c>
      <c r="L427" s="100">
        <v>1</v>
      </c>
      <c r="M427" s="100" t="s">
        <v>21</v>
      </c>
      <c r="N427" s="100" t="s">
        <v>27</v>
      </c>
      <c r="O427" s="100">
        <v>0</v>
      </c>
      <c r="P427" s="100" t="str">
        <f t="shared" si="157"/>
        <v/>
      </c>
      <c r="Q427" s="100">
        <f t="shared" si="150"/>
        <v>58804.998</v>
      </c>
      <c r="R427" s="100" t="str">
        <f t="shared" si="167"/>
        <v/>
      </c>
      <c r="S427" s="100" t="str">
        <f t="shared" si="158"/>
        <v/>
      </c>
      <c r="T427" s="100" t="str">
        <f t="shared" si="153"/>
        <v/>
      </c>
      <c r="U427" s="100" t="str">
        <f t="shared" si="154"/>
        <v/>
      </c>
      <c r="V427" s="100" t="str">
        <f t="shared" si="155"/>
        <v/>
      </c>
      <c r="W427" s="100" t="str">
        <f t="shared" si="159"/>
        <v/>
      </c>
      <c r="X427" s="100" t="str">
        <f t="shared" si="168"/>
        <v/>
      </c>
      <c r="Y427" s="100" t="str">
        <f t="shared" si="164"/>
        <v/>
      </c>
      <c r="Z427" s="100" t="str">
        <f t="shared" si="160"/>
        <v/>
      </c>
      <c r="AA427" s="100" t="str">
        <f t="shared" si="165"/>
        <v/>
      </c>
      <c r="AB427" s="100" t="str">
        <f t="shared" si="166"/>
        <v/>
      </c>
      <c r="AC427" s="100" t="str">
        <f t="shared" si="156"/>
        <v/>
      </c>
      <c r="AD427" s="100" t="str">
        <f t="shared" si="169"/>
        <v/>
      </c>
      <c r="AE427" s="100" t="str">
        <f t="shared" si="161"/>
        <v/>
      </c>
      <c r="AF427" s="100" t="str">
        <f t="shared" si="162"/>
        <v/>
      </c>
      <c r="AG427" s="100" t="str">
        <f t="shared" si="170"/>
        <v/>
      </c>
      <c r="AH427" s="100"/>
      <c r="AI427" s="100"/>
      <c r="AJ427" s="100"/>
      <c r="AK427" s="100"/>
      <c r="AL427" s="100"/>
    </row>
    <row r="428" spans="1:38" x14ac:dyDescent="0.25">
      <c r="A428" s="102">
        <f t="shared" si="163"/>
        <v>64</v>
      </c>
      <c r="B428" s="102">
        <f t="shared" si="151"/>
        <v>42250</v>
      </c>
      <c r="C428" s="102" t="str">
        <f t="shared" si="152"/>
        <v>20171112</v>
      </c>
      <c r="D428" s="102">
        <v>2017</v>
      </c>
      <c r="E428" s="102">
        <v>11</v>
      </c>
      <c r="F428" s="102">
        <v>12</v>
      </c>
      <c r="G428" s="102">
        <v>11</v>
      </c>
      <c r="H428" s="102">
        <v>44</v>
      </c>
      <c r="I428" s="102">
        <v>10</v>
      </c>
      <c r="J428" s="102">
        <v>290</v>
      </c>
      <c r="K428" s="102" t="s">
        <v>37</v>
      </c>
      <c r="L428" s="102">
        <v>1</v>
      </c>
      <c r="M428" s="102" t="s">
        <v>21</v>
      </c>
      <c r="N428" s="102" t="s">
        <v>27</v>
      </c>
      <c r="O428" s="102">
        <v>3</v>
      </c>
      <c r="P428" s="102">
        <f t="shared" si="157"/>
        <v>42250.29</v>
      </c>
      <c r="Q428" s="102">
        <f t="shared" si="150"/>
        <v>42250.292999999998</v>
      </c>
      <c r="R428" s="102">
        <f t="shared" si="167"/>
        <v>42250.292999999998</v>
      </c>
      <c r="S428" s="102">
        <f t="shared" si="158"/>
        <v>2.9999999969732016</v>
      </c>
      <c r="T428" s="102" t="str">
        <f t="shared" si="153"/>
        <v/>
      </c>
      <c r="U428" s="102" t="str">
        <f t="shared" si="154"/>
        <v/>
      </c>
      <c r="V428" s="102" t="str">
        <f t="shared" si="155"/>
        <v/>
      </c>
      <c r="W428" s="102">
        <f t="shared" si="159"/>
        <v>42250</v>
      </c>
      <c r="X428" s="102">
        <f t="shared" si="168"/>
        <v>1</v>
      </c>
      <c r="Y428" s="102" t="str">
        <f t="shared" si="164"/>
        <v/>
      </c>
      <c r="Z428" s="102">
        <f t="shared" si="160"/>
        <v>0</v>
      </c>
      <c r="AA428" s="102">
        <f t="shared" si="165"/>
        <v>0</v>
      </c>
      <c r="AB428" s="102">
        <f t="shared" si="166"/>
        <v>1</v>
      </c>
      <c r="AC428" s="102" t="str">
        <f t="shared" si="156"/>
        <v/>
      </c>
      <c r="AD428" s="102">
        <f t="shared" si="169"/>
        <v>0</v>
      </c>
      <c r="AE428" s="102" t="str">
        <f t="shared" si="161"/>
        <v/>
      </c>
      <c r="AF428" s="102" t="str">
        <f t="shared" si="162"/>
        <v/>
      </c>
      <c r="AG428" s="102">
        <f t="shared" si="170"/>
        <v>0</v>
      </c>
      <c r="AH428" s="102"/>
      <c r="AI428" s="102"/>
      <c r="AJ428" s="102"/>
      <c r="AK428" s="102"/>
      <c r="AL428" s="102"/>
    </row>
    <row r="429" spans="1:38" x14ac:dyDescent="0.25">
      <c r="A429" s="102">
        <f t="shared" si="163"/>
        <v>65</v>
      </c>
      <c r="B429" s="102">
        <f t="shared" si="151"/>
        <v>42343</v>
      </c>
      <c r="C429" s="102" t="str">
        <f t="shared" si="152"/>
        <v>20171112</v>
      </c>
      <c r="D429" s="102">
        <v>2017</v>
      </c>
      <c r="E429" s="102">
        <v>11</v>
      </c>
      <c r="F429" s="102">
        <v>12</v>
      </c>
      <c r="G429" s="102">
        <v>11</v>
      </c>
      <c r="H429" s="102">
        <v>45</v>
      </c>
      <c r="I429" s="102">
        <v>43</v>
      </c>
      <c r="J429" s="102">
        <v>793</v>
      </c>
      <c r="K429" s="102" t="s">
        <v>37</v>
      </c>
      <c r="L429" s="102">
        <v>1</v>
      </c>
      <c r="M429" s="102" t="s">
        <v>21</v>
      </c>
      <c r="N429" s="102" t="s">
        <v>27</v>
      </c>
      <c r="O429" s="102">
        <f>796-793</f>
        <v>3</v>
      </c>
      <c r="P429" s="102">
        <f t="shared" si="157"/>
        <v>42343.792999999998</v>
      </c>
      <c r="Q429" s="102">
        <f t="shared" si="150"/>
        <v>42343.795999999995</v>
      </c>
      <c r="R429" s="102">
        <f t="shared" si="167"/>
        <v>42343.795999999995</v>
      </c>
      <c r="S429" s="102">
        <f t="shared" si="158"/>
        <v>2.9999999969732016</v>
      </c>
      <c r="T429" s="102" t="str">
        <f t="shared" si="153"/>
        <v/>
      </c>
      <c r="U429" s="102" t="str">
        <f t="shared" si="154"/>
        <v/>
      </c>
      <c r="V429" s="102" t="str">
        <f t="shared" si="155"/>
        <v/>
      </c>
      <c r="W429" s="102">
        <f t="shared" si="159"/>
        <v>42343</v>
      </c>
      <c r="X429" s="102">
        <f t="shared" si="168"/>
        <v>1</v>
      </c>
      <c r="Y429" s="102" t="str">
        <f t="shared" si="164"/>
        <v/>
      </c>
      <c r="Z429" s="102">
        <f t="shared" si="160"/>
        <v>0</v>
      </c>
      <c r="AA429" s="102">
        <f t="shared" si="165"/>
        <v>0</v>
      </c>
      <c r="AB429" s="102">
        <f t="shared" si="166"/>
        <v>1</v>
      </c>
      <c r="AC429" s="102" t="str">
        <f t="shared" si="156"/>
        <v/>
      </c>
      <c r="AD429" s="102">
        <f t="shared" si="169"/>
        <v>0</v>
      </c>
      <c r="AE429" s="102" t="str">
        <f t="shared" si="161"/>
        <v/>
      </c>
      <c r="AF429" s="102" t="str">
        <f t="shared" si="162"/>
        <v/>
      </c>
      <c r="AG429" s="102">
        <f t="shared" si="170"/>
        <v>0</v>
      </c>
      <c r="AH429" s="102"/>
      <c r="AI429" s="102"/>
      <c r="AJ429" s="102"/>
      <c r="AK429" s="102"/>
      <c r="AL429" s="102"/>
    </row>
    <row r="430" spans="1:38" x14ac:dyDescent="0.25">
      <c r="A430" s="102">
        <f t="shared" si="163"/>
        <v>66</v>
      </c>
      <c r="B430" s="102">
        <f t="shared" si="151"/>
        <v>42596</v>
      </c>
      <c r="C430" s="102" t="str">
        <f t="shared" si="152"/>
        <v>20171112</v>
      </c>
      <c r="D430" s="102">
        <v>2017</v>
      </c>
      <c r="E430" s="102">
        <v>11</v>
      </c>
      <c r="F430" s="102">
        <v>12</v>
      </c>
      <c r="G430" s="102">
        <v>11</v>
      </c>
      <c r="H430" s="102">
        <v>49</v>
      </c>
      <c r="I430" s="102">
        <v>56</v>
      </c>
      <c r="J430" s="102">
        <v>57</v>
      </c>
      <c r="K430" s="102" t="s">
        <v>37</v>
      </c>
      <c r="L430" s="102">
        <v>1</v>
      </c>
      <c r="M430" s="102" t="s">
        <v>21</v>
      </c>
      <c r="N430" s="102" t="s">
        <v>27</v>
      </c>
      <c r="O430" s="102">
        <v>3</v>
      </c>
      <c r="P430" s="102">
        <f t="shared" si="157"/>
        <v>42596.057000000001</v>
      </c>
      <c r="Q430" s="102" t="str">
        <f t="shared" si="150"/>
        <v/>
      </c>
      <c r="R430" s="102">
        <f t="shared" si="167"/>
        <v>42596.393000000004</v>
      </c>
      <c r="S430" s="102">
        <f t="shared" si="158"/>
        <v>336.00000000296859</v>
      </c>
      <c r="T430" s="102">
        <f t="shared" si="153"/>
        <v>50</v>
      </c>
      <c r="U430" s="102">
        <f t="shared" si="154"/>
        <v>47</v>
      </c>
      <c r="V430" s="102" t="str">
        <f t="shared" si="155"/>
        <v/>
      </c>
      <c r="W430" s="102">
        <f t="shared" si="159"/>
        <v>42596</v>
      </c>
      <c r="X430" s="102">
        <f t="shared" si="168"/>
        <v>6</v>
      </c>
      <c r="Y430" s="102">
        <f t="shared" si="164"/>
        <v>0</v>
      </c>
      <c r="Z430" s="102">
        <f t="shared" si="160"/>
        <v>0</v>
      </c>
      <c r="AA430" s="102">
        <f t="shared" si="165"/>
        <v>0</v>
      </c>
      <c r="AB430" s="102">
        <f t="shared" si="166"/>
        <v>6</v>
      </c>
      <c r="AC430" s="102" t="str">
        <f t="shared" si="156"/>
        <v/>
      </c>
      <c r="AD430" s="102">
        <f t="shared" si="169"/>
        <v>0</v>
      </c>
      <c r="AE430" s="102" t="str">
        <f t="shared" si="161"/>
        <v/>
      </c>
      <c r="AF430" s="102" t="str">
        <f t="shared" si="162"/>
        <v/>
      </c>
      <c r="AG430" s="102">
        <f t="shared" si="170"/>
        <v>0</v>
      </c>
      <c r="AH430" s="102"/>
      <c r="AI430" s="102"/>
      <c r="AJ430" s="102"/>
      <c r="AK430" s="102"/>
      <c r="AL430" s="102"/>
    </row>
    <row r="431" spans="1:38" x14ac:dyDescent="0.25">
      <c r="A431" s="100">
        <f t="shared" si="163"/>
        <v>66</v>
      </c>
      <c r="B431" s="100">
        <f t="shared" si="151"/>
        <v>42596</v>
      </c>
      <c r="C431" s="100" t="str">
        <f t="shared" si="152"/>
        <v>20171112</v>
      </c>
      <c r="D431" s="100">
        <v>2017</v>
      </c>
      <c r="E431" s="100">
        <v>11</v>
      </c>
      <c r="F431" s="100">
        <v>12</v>
      </c>
      <c r="G431" s="100">
        <v>11</v>
      </c>
      <c r="H431" s="100">
        <v>49</v>
      </c>
      <c r="I431" s="100">
        <v>56</v>
      </c>
      <c r="J431" s="100">
        <v>107</v>
      </c>
      <c r="K431" s="100" t="s">
        <v>37</v>
      </c>
      <c r="L431" s="100">
        <v>1</v>
      </c>
      <c r="M431" s="100" t="s">
        <v>21</v>
      </c>
      <c r="N431" s="100" t="s">
        <v>27</v>
      </c>
      <c r="O431" s="100">
        <f>110-107</f>
        <v>3</v>
      </c>
      <c r="P431" s="100" t="str">
        <f t="shared" si="157"/>
        <v/>
      </c>
      <c r="Q431" s="100" t="str">
        <f t="shared" si="150"/>
        <v/>
      </c>
      <c r="R431" s="100" t="str">
        <f t="shared" si="167"/>
        <v/>
      </c>
      <c r="S431" s="100" t="str">
        <f t="shared" si="158"/>
        <v/>
      </c>
      <c r="T431" s="100">
        <f t="shared" si="153"/>
        <v>55</v>
      </c>
      <c r="U431" s="100">
        <f t="shared" si="154"/>
        <v>52</v>
      </c>
      <c r="V431" s="100" t="str">
        <f t="shared" si="155"/>
        <v/>
      </c>
      <c r="W431" s="100" t="str">
        <f t="shared" si="159"/>
        <v/>
      </c>
      <c r="X431" s="100" t="str">
        <f t="shared" si="168"/>
        <v/>
      </c>
      <c r="Y431" s="100" t="str">
        <f t="shared" si="164"/>
        <v/>
      </c>
      <c r="Z431" s="100" t="str">
        <f t="shared" si="160"/>
        <v/>
      </c>
      <c r="AA431" s="100" t="str">
        <f t="shared" si="165"/>
        <v/>
      </c>
      <c r="AB431" s="100" t="str">
        <f t="shared" si="166"/>
        <v/>
      </c>
      <c r="AC431" s="100" t="str">
        <f t="shared" si="156"/>
        <v/>
      </c>
      <c r="AD431" s="100" t="str">
        <f t="shared" si="169"/>
        <v/>
      </c>
      <c r="AE431" s="100" t="str">
        <f t="shared" si="161"/>
        <v/>
      </c>
      <c r="AF431" s="100" t="str">
        <f t="shared" si="162"/>
        <v/>
      </c>
      <c r="AG431" s="100" t="str">
        <f t="shared" si="170"/>
        <v/>
      </c>
      <c r="AH431" s="100"/>
      <c r="AI431" s="100"/>
      <c r="AJ431" s="100"/>
      <c r="AK431" s="100"/>
      <c r="AL431" s="100"/>
    </row>
    <row r="432" spans="1:38" x14ac:dyDescent="0.25">
      <c r="A432" s="100">
        <f t="shared" si="163"/>
        <v>66</v>
      </c>
      <c r="B432" s="100">
        <f t="shared" si="151"/>
        <v>42596</v>
      </c>
      <c r="C432" s="100" t="str">
        <f t="shared" si="152"/>
        <v>20171112</v>
      </c>
      <c r="D432" s="100">
        <v>2017</v>
      </c>
      <c r="E432" s="100">
        <v>11</v>
      </c>
      <c r="F432" s="100">
        <v>12</v>
      </c>
      <c r="G432" s="100">
        <v>11</v>
      </c>
      <c r="H432" s="100">
        <v>49</v>
      </c>
      <c r="I432" s="100">
        <v>56</v>
      </c>
      <c r="J432" s="100">
        <v>162</v>
      </c>
      <c r="K432" s="100" t="s">
        <v>37</v>
      </c>
      <c r="L432" s="100">
        <v>1</v>
      </c>
      <c r="M432" s="100" t="s">
        <v>21</v>
      </c>
      <c r="N432" s="100" t="s">
        <v>27</v>
      </c>
      <c r="O432" s="100">
        <f>164-162</f>
        <v>2</v>
      </c>
      <c r="P432" s="100" t="str">
        <f t="shared" si="157"/>
        <v/>
      </c>
      <c r="Q432" s="100" t="str">
        <f t="shared" si="150"/>
        <v/>
      </c>
      <c r="R432" s="100" t="str">
        <f t="shared" si="167"/>
        <v/>
      </c>
      <c r="S432" s="100" t="str">
        <f t="shared" si="158"/>
        <v/>
      </c>
      <c r="T432" s="100">
        <f t="shared" si="153"/>
        <v>91</v>
      </c>
      <c r="U432" s="100">
        <f t="shared" si="154"/>
        <v>89</v>
      </c>
      <c r="V432" s="100" t="str">
        <f t="shared" si="155"/>
        <v/>
      </c>
      <c r="W432" s="100" t="str">
        <f t="shared" si="159"/>
        <v/>
      </c>
      <c r="X432" s="100" t="str">
        <f t="shared" si="168"/>
        <v/>
      </c>
      <c r="Y432" s="100" t="str">
        <f t="shared" si="164"/>
        <v/>
      </c>
      <c r="Z432" s="100" t="str">
        <f t="shared" si="160"/>
        <v/>
      </c>
      <c r="AA432" s="100" t="str">
        <f t="shared" si="165"/>
        <v/>
      </c>
      <c r="AB432" s="100" t="str">
        <f t="shared" si="166"/>
        <v/>
      </c>
      <c r="AC432" s="100" t="str">
        <f t="shared" si="156"/>
        <v/>
      </c>
      <c r="AD432" s="100" t="str">
        <f t="shared" si="169"/>
        <v/>
      </c>
      <c r="AE432" s="100" t="str">
        <f t="shared" si="161"/>
        <v/>
      </c>
      <c r="AF432" s="100" t="str">
        <f t="shared" si="162"/>
        <v/>
      </c>
      <c r="AG432" s="100" t="str">
        <f t="shared" si="170"/>
        <v/>
      </c>
      <c r="AH432" s="100"/>
      <c r="AI432" s="100"/>
      <c r="AJ432" s="100"/>
      <c r="AK432" s="100"/>
      <c r="AL432" s="100"/>
    </row>
    <row r="433" spans="1:38" x14ac:dyDescent="0.25">
      <c r="A433" s="100">
        <f t="shared" si="163"/>
        <v>66</v>
      </c>
      <c r="B433" s="100">
        <f t="shared" si="151"/>
        <v>42596</v>
      </c>
      <c r="C433" s="100" t="str">
        <f t="shared" si="152"/>
        <v>20171112</v>
      </c>
      <c r="D433" s="100">
        <v>2017</v>
      </c>
      <c r="E433" s="100">
        <v>11</v>
      </c>
      <c r="F433" s="100">
        <v>12</v>
      </c>
      <c r="G433" s="100">
        <v>11</v>
      </c>
      <c r="H433" s="100">
        <v>49</v>
      </c>
      <c r="I433" s="100">
        <v>56</v>
      </c>
      <c r="J433" s="100">
        <v>253</v>
      </c>
      <c r="K433" s="100" t="s">
        <v>37</v>
      </c>
      <c r="L433" s="100">
        <v>1</v>
      </c>
      <c r="M433" s="100" t="s">
        <v>21</v>
      </c>
      <c r="N433" s="100" t="s">
        <v>27</v>
      </c>
      <c r="O433" s="100">
        <f>258-253</f>
        <v>5</v>
      </c>
      <c r="P433" s="100" t="str">
        <f t="shared" si="157"/>
        <v/>
      </c>
      <c r="Q433" s="100" t="str">
        <f t="shared" si="150"/>
        <v/>
      </c>
      <c r="R433" s="100" t="str">
        <f t="shared" si="167"/>
        <v/>
      </c>
      <c r="S433" s="100" t="str">
        <f t="shared" si="158"/>
        <v/>
      </c>
      <c r="T433" s="100">
        <f t="shared" si="153"/>
        <v>94</v>
      </c>
      <c r="U433" s="100">
        <f t="shared" si="154"/>
        <v>89</v>
      </c>
      <c r="V433" s="100" t="str">
        <f t="shared" si="155"/>
        <v/>
      </c>
      <c r="W433" s="100" t="str">
        <f t="shared" si="159"/>
        <v/>
      </c>
      <c r="X433" s="100" t="str">
        <f t="shared" si="168"/>
        <v/>
      </c>
      <c r="Y433" s="100" t="str">
        <f t="shared" si="164"/>
        <v/>
      </c>
      <c r="Z433" s="100" t="str">
        <f t="shared" si="160"/>
        <v/>
      </c>
      <c r="AA433" s="100" t="str">
        <f t="shared" si="165"/>
        <v/>
      </c>
      <c r="AB433" s="100" t="str">
        <f t="shared" si="166"/>
        <v/>
      </c>
      <c r="AC433" s="100" t="str">
        <f t="shared" si="156"/>
        <v/>
      </c>
      <c r="AD433" s="100" t="str">
        <f t="shared" si="169"/>
        <v/>
      </c>
      <c r="AE433" s="100" t="str">
        <f t="shared" si="161"/>
        <v/>
      </c>
      <c r="AF433" s="100" t="str">
        <f t="shared" si="162"/>
        <v/>
      </c>
      <c r="AG433" s="100" t="str">
        <f t="shared" si="170"/>
        <v/>
      </c>
      <c r="AH433" s="100"/>
      <c r="AI433" s="100"/>
      <c r="AJ433" s="100"/>
      <c r="AK433" s="100"/>
      <c r="AL433" s="100"/>
    </row>
    <row r="434" spans="1:38" x14ac:dyDescent="0.25">
      <c r="A434" s="100">
        <f t="shared" si="163"/>
        <v>66</v>
      </c>
      <c r="B434" s="100">
        <f t="shared" si="151"/>
        <v>42596</v>
      </c>
      <c r="C434" s="100" t="str">
        <f t="shared" si="152"/>
        <v>20171112</v>
      </c>
      <c r="D434" s="100">
        <v>2017</v>
      </c>
      <c r="E434" s="100">
        <v>11</v>
      </c>
      <c r="F434" s="100">
        <v>12</v>
      </c>
      <c r="G434" s="100">
        <v>11</v>
      </c>
      <c r="H434" s="100">
        <v>49</v>
      </c>
      <c r="I434" s="100">
        <v>56</v>
      </c>
      <c r="J434" s="100">
        <v>347</v>
      </c>
      <c r="K434" s="100" t="s">
        <v>37</v>
      </c>
      <c r="L434" s="100">
        <v>1</v>
      </c>
      <c r="M434" s="100" t="s">
        <v>21</v>
      </c>
      <c r="N434" s="100" t="s">
        <v>27</v>
      </c>
      <c r="O434" s="100">
        <f>349-347</f>
        <v>2</v>
      </c>
      <c r="P434" s="100" t="str">
        <f t="shared" si="157"/>
        <v/>
      </c>
      <c r="Q434" s="100" t="str">
        <f t="shared" si="150"/>
        <v/>
      </c>
      <c r="R434" s="100" t="str">
        <f t="shared" si="167"/>
        <v/>
      </c>
      <c r="S434" s="100" t="str">
        <f t="shared" si="158"/>
        <v/>
      </c>
      <c r="T434" s="100">
        <f t="shared" si="153"/>
        <v>44</v>
      </c>
      <c r="U434" s="100">
        <f t="shared" si="154"/>
        <v>42</v>
      </c>
      <c r="V434" s="100" t="str">
        <f t="shared" si="155"/>
        <v/>
      </c>
      <c r="W434" s="100" t="str">
        <f t="shared" si="159"/>
        <v/>
      </c>
      <c r="X434" s="100" t="str">
        <f t="shared" si="168"/>
        <v/>
      </c>
      <c r="Y434" s="100" t="str">
        <f t="shared" si="164"/>
        <v/>
      </c>
      <c r="Z434" s="100" t="str">
        <f t="shared" si="160"/>
        <v/>
      </c>
      <c r="AA434" s="100" t="str">
        <f t="shared" si="165"/>
        <v/>
      </c>
      <c r="AB434" s="100" t="str">
        <f t="shared" si="166"/>
        <v/>
      </c>
      <c r="AC434" s="100" t="str">
        <f t="shared" si="156"/>
        <v/>
      </c>
      <c r="AD434" s="100" t="str">
        <f t="shared" si="169"/>
        <v/>
      </c>
      <c r="AE434" s="100" t="str">
        <f t="shared" si="161"/>
        <v/>
      </c>
      <c r="AF434" s="100" t="str">
        <f t="shared" si="162"/>
        <v/>
      </c>
      <c r="AG434" s="100" t="str">
        <f t="shared" si="170"/>
        <v/>
      </c>
      <c r="AH434" s="100"/>
      <c r="AI434" s="100"/>
      <c r="AJ434" s="100"/>
      <c r="AK434" s="100"/>
      <c r="AL434" s="100"/>
    </row>
    <row r="435" spans="1:38" x14ac:dyDescent="0.25">
      <c r="A435" s="100">
        <f t="shared" si="163"/>
        <v>66</v>
      </c>
      <c r="B435" s="100">
        <f t="shared" si="151"/>
        <v>42596</v>
      </c>
      <c r="C435" s="100" t="str">
        <f t="shared" si="152"/>
        <v>20171112</v>
      </c>
      <c r="D435" s="100">
        <v>2017</v>
      </c>
      <c r="E435" s="100">
        <v>11</v>
      </c>
      <c r="F435" s="100">
        <v>12</v>
      </c>
      <c r="G435" s="100">
        <v>11</v>
      </c>
      <c r="H435" s="100">
        <v>49</v>
      </c>
      <c r="I435" s="100">
        <v>56</v>
      </c>
      <c r="J435" s="100">
        <v>391</v>
      </c>
      <c r="K435" s="100" t="s">
        <v>37</v>
      </c>
      <c r="L435" s="100">
        <v>1</v>
      </c>
      <c r="M435" s="100" t="s">
        <v>21</v>
      </c>
      <c r="N435" s="100" t="s">
        <v>27</v>
      </c>
      <c r="O435" s="100">
        <v>2</v>
      </c>
      <c r="P435" s="100" t="str">
        <f t="shared" si="157"/>
        <v/>
      </c>
      <c r="Q435" s="100">
        <f t="shared" si="150"/>
        <v>42596.393000000004</v>
      </c>
      <c r="R435" s="100" t="str">
        <f t="shared" si="167"/>
        <v/>
      </c>
      <c r="S435" s="100" t="str">
        <f t="shared" si="158"/>
        <v/>
      </c>
      <c r="T435" s="100" t="str">
        <f t="shared" si="153"/>
        <v/>
      </c>
      <c r="U435" s="100" t="str">
        <f t="shared" si="154"/>
        <v/>
      </c>
      <c r="V435" s="100" t="str">
        <f t="shared" si="155"/>
        <v/>
      </c>
      <c r="W435" s="100" t="str">
        <f t="shared" si="159"/>
        <v/>
      </c>
      <c r="X435" s="100" t="str">
        <f t="shared" si="168"/>
        <v/>
      </c>
      <c r="Y435" s="100" t="str">
        <f t="shared" si="164"/>
        <v/>
      </c>
      <c r="Z435" s="100" t="str">
        <f t="shared" si="160"/>
        <v/>
      </c>
      <c r="AA435" s="100" t="str">
        <f t="shared" si="165"/>
        <v/>
      </c>
      <c r="AB435" s="100" t="str">
        <f t="shared" si="166"/>
        <v/>
      </c>
      <c r="AC435" s="100" t="str">
        <f t="shared" si="156"/>
        <v/>
      </c>
      <c r="AD435" s="100" t="str">
        <f t="shared" si="169"/>
        <v/>
      </c>
      <c r="AE435" s="100" t="str">
        <f t="shared" si="161"/>
        <v/>
      </c>
      <c r="AF435" s="100" t="str">
        <f t="shared" si="162"/>
        <v/>
      </c>
      <c r="AG435" s="100" t="str">
        <f t="shared" si="170"/>
        <v/>
      </c>
      <c r="AH435" s="100"/>
      <c r="AI435" s="100"/>
      <c r="AJ435" s="100"/>
      <c r="AK435" s="100"/>
      <c r="AL435" s="100"/>
    </row>
    <row r="436" spans="1:38" x14ac:dyDescent="0.25">
      <c r="A436" s="102">
        <f t="shared" si="163"/>
        <v>67</v>
      </c>
      <c r="B436" s="102">
        <f t="shared" si="151"/>
        <v>50883</v>
      </c>
      <c r="C436" s="102" t="str">
        <f t="shared" si="152"/>
        <v>20171112</v>
      </c>
      <c r="D436" s="102">
        <v>2017</v>
      </c>
      <c r="E436" s="102">
        <v>11</v>
      </c>
      <c r="F436" s="102">
        <v>12</v>
      </c>
      <c r="G436" s="102">
        <v>14</v>
      </c>
      <c r="H436" s="102">
        <v>8</v>
      </c>
      <c r="I436" s="102">
        <v>3</v>
      </c>
      <c r="J436" s="102">
        <v>906</v>
      </c>
      <c r="K436" s="102" t="s">
        <v>37</v>
      </c>
      <c r="L436" s="102">
        <v>1</v>
      </c>
      <c r="M436" s="102" t="s">
        <v>21</v>
      </c>
      <c r="N436" s="102" t="s">
        <v>27</v>
      </c>
      <c r="O436" s="102">
        <v>4</v>
      </c>
      <c r="P436" s="102">
        <f t="shared" si="157"/>
        <v>50883.906000000003</v>
      </c>
      <c r="Q436" s="102" t="str">
        <f t="shared" si="150"/>
        <v/>
      </c>
      <c r="R436" s="102">
        <f t="shared" si="167"/>
        <v>50883.936999999998</v>
      </c>
      <c r="S436" s="102">
        <f t="shared" si="158"/>
        <v>30.999999995401595</v>
      </c>
      <c r="T436" s="102" t="str">
        <f t="shared" si="153"/>
        <v/>
      </c>
      <c r="U436" s="102" t="str">
        <f t="shared" si="154"/>
        <v/>
      </c>
      <c r="V436" s="102" t="str">
        <f t="shared" si="155"/>
        <v/>
      </c>
      <c r="W436" s="102">
        <f t="shared" si="159"/>
        <v>50883</v>
      </c>
      <c r="X436" s="102">
        <f t="shared" si="168"/>
        <v>1</v>
      </c>
      <c r="Y436" s="102" t="str">
        <f t="shared" si="164"/>
        <v/>
      </c>
      <c r="Z436" s="102">
        <f t="shared" si="160"/>
        <v>0</v>
      </c>
      <c r="AA436" s="102">
        <f t="shared" si="165"/>
        <v>0</v>
      </c>
      <c r="AB436" s="102">
        <f t="shared" si="166"/>
        <v>1</v>
      </c>
      <c r="AC436" s="102" t="str">
        <f t="shared" si="156"/>
        <v/>
      </c>
      <c r="AD436" s="102">
        <f t="shared" si="169"/>
        <v>0</v>
      </c>
      <c r="AE436" s="102" t="str">
        <f t="shared" si="161"/>
        <v/>
      </c>
      <c r="AF436" s="102" t="str">
        <f t="shared" si="162"/>
        <v/>
      </c>
      <c r="AG436" s="102">
        <f t="shared" si="170"/>
        <v>0</v>
      </c>
      <c r="AH436" s="102"/>
      <c r="AI436" s="102"/>
      <c r="AJ436" s="102"/>
      <c r="AK436" s="102"/>
      <c r="AL436" s="102"/>
    </row>
    <row r="437" spans="1:38" x14ac:dyDescent="0.25">
      <c r="A437" s="100">
        <f t="shared" si="163"/>
        <v>67</v>
      </c>
      <c r="B437" s="100">
        <f t="shared" si="151"/>
        <v>50883</v>
      </c>
      <c r="C437" s="100" t="str">
        <f t="shared" si="152"/>
        <v>20171112</v>
      </c>
      <c r="D437" s="100">
        <v>2017</v>
      </c>
      <c r="E437" s="100">
        <v>11</v>
      </c>
      <c r="F437" s="100">
        <v>12</v>
      </c>
      <c r="G437" s="100">
        <v>14</v>
      </c>
      <c r="H437" s="100">
        <v>8</v>
      </c>
      <c r="I437" s="100">
        <v>3</v>
      </c>
      <c r="J437" s="100">
        <v>937</v>
      </c>
      <c r="K437" s="100" t="s">
        <v>239</v>
      </c>
      <c r="L437" s="100">
        <v>1</v>
      </c>
      <c r="M437" s="100" t="s">
        <v>21</v>
      </c>
      <c r="N437" s="100" t="s">
        <v>27</v>
      </c>
      <c r="O437" s="100">
        <v>0</v>
      </c>
      <c r="P437" s="100" t="str">
        <f t="shared" si="157"/>
        <v/>
      </c>
      <c r="Q437" s="100">
        <f t="shared" si="150"/>
        <v>50883.936999999998</v>
      </c>
      <c r="R437" s="100" t="str">
        <f t="shared" si="167"/>
        <v/>
      </c>
      <c r="S437" s="100" t="str">
        <f t="shared" si="158"/>
        <v/>
      </c>
      <c r="T437" s="100" t="str">
        <f t="shared" si="153"/>
        <v/>
      </c>
      <c r="U437" s="100" t="str">
        <f t="shared" si="154"/>
        <v/>
      </c>
      <c r="V437" s="100" t="str">
        <f t="shared" si="155"/>
        <v/>
      </c>
      <c r="W437" s="100" t="str">
        <f t="shared" si="159"/>
        <v/>
      </c>
      <c r="X437" s="100" t="str">
        <f t="shared" si="168"/>
        <v/>
      </c>
      <c r="Y437" s="100" t="str">
        <f t="shared" si="164"/>
        <v/>
      </c>
      <c r="Z437" s="100" t="str">
        <f t="shared" si="160"/>
        <v/>
      </c>
      <c r="AA437" s="100" t="str">
        <f t="shared" si="165"/>
        <v/>
      </c>
      <c r="AB437" s="100" t="str">
        <f t="shared" si="166"/>
        <v/>
      </c>
      <c r="AC437" s="100" t="str">
        <f t="shared" si="156"/>
        <v/>
      </c>
      <c r="AD437" s="100" t="str">
        <f t="shared" si="169"/>
        <v/>
      </c>
      <c r="AE437" s="100" t="str">
        <f t="shared" si="161"/>
        <v/>
      </c>
      <c r="AF437" s="100" t="str">
        <f t="shared" si="162"/>
        <v/>
      </c>
      <c r="AG437" s="100" t="str">
        <f t="shared" si="170"/>
        <v/>
      </c>
      <c r="AH437" s="100"/>
      <c r="AI437" s="100"/>
      <c r="AJ437" s="100"/>
      <c r="AK437" s="100"/>
      <c r="AL437" s="100"/>
    </row>
    <row r="438" spans="1:38" x14ac:dyDescent="0.25">
      <c r="A438" s="102">
        <f t="shared" si="163"/>
        <v>68</v>
      </c>
      <c r="B438" s="102">
        <f t="shared" si="151"/>
        <v>50912</v>
      </c>
      <c r="C438" s="102" t="str">
        <f t="shared" si="152"/>
        <v>20171112</v>
      </c>
      <c r="D438" s="102">
        <v>2017</v>
      </c>
      <c r="E438" s="102">
        <v>11</v>
      </c>
      <c r="F438" s="102">
        <v>12</v>
      </c>
      <c r="G438" s="102">
        <v>14</v>
      </c>
      <c r="H438" s="102">
        <v>8</v>
      </c>
      <c r="I438" s="102">
        <v>32</v>
      </c>
      <c r="J438" s="102">
        <v>496</v>
      </c>
      <c r="K438" s="102" t="s">
        <v>37</v>
      </c>
      <c r="L438" s="102">
        <v>1</v>
      </c>
      <c r="M438" s="102" t="s">
        <v>21</v>
      </c>
      <c r="N438" s="102" t="s">
        <v>27</v>
      </c>
      <c r="O438" s="102">
        <f>501-496</f>
        <v>5</v>
      </c>
      <c r="P438" s="102">
        <f t="shared" si="157"/>
        <v>50912.495999999999</v>
      </c>
      <c r="Q438" s="102" t="str">
        <f t="shared" si="150"/>
        <v/>
      </c>
      <c r="R438" s="102">
        <f t="shared" si="167"/>
        <v>50912.667000000001</v>
      </c>
      <c r="S438" s="102">
        <f t="shared" si="158"/>
        <v>171.00000000209548</v>
      </c>
      <c r="T438" s="102">
        <f t="shared" si="153"/>
        <v>62</v>
      </c>
      <c r="U438" s="102">
        <f t="shared" si="154"/>
        <v>57</v>
      </c>
      <c r="V438" s="102" t="str">
        <f t="shared" si="155"/>
        <v/>
      </c>
      <c r="W438" s="102">
        <f t="shared" si="159"/>
        <v>50912</v>
      </c>
      <c r="X438" s="102">
        <f t="shared" si="168"/>
        <v>6</v>
      </c>
      <c r="Y438" s="102">
        <f t="shared" si="164"/>
        <v>0</v>
      </c>
      <c r="Z438" s="102">
        <f t="shared" si="160"/>
        <v>0</v>
      </c>
      <c r="AA438" s="102">
        <f t="shared" si="165"/>
        <v>0</v>
      </c>
      <c r="AB438" s="102">
        <f t="shared" si="166"/>
        <v>6</v>
      </c>
      <c r="AC438" s="102" t="str">
        <f t="shared" si="156"/>
        <v/>
      </c>
      <c r="AD438" s="102">
        <f t="shared" si="169"/>
        <v>0</v>
      </c>
      <c r="AE438" s="102" t="str">
        <f t="shared" si="161"/>
        <v/>
      </c>
      <c r="AF438" s="102" t="str">
        <f t="shared" si="162"/>
        <v/>
      </c>
      <c r="AG438" s="102">
        <f t="shared" si="170"/>
        <v>0</v>
      </c>
      <c r="AH438" s="102"/>
      <c r="AI438" s="102"/>
      <c r="AJ438" s="102"/>
      <c r="AK438" s="102"/>
      <c r="AL438" s="102"/>
    </row>
    <row r="439" spans="1:38" x14ac:dyDescent="0.25">
      <c r="A439" s="100">
        <f t="shared" si="163"/>
        <v>68</v>
      </c>
      <c r="B439" s="100">
        <f t="shared" si="151"/>
        <v>50912</v>
      </c>
      <c r="C439" s="100" t="str">
        <f t="shared" si="152"/>
        <v>20171112</v>
      </c>
      <c r="D439" s="100">
        <v>2017</v>
      </c>
      <c r="E439" s="100">
        <v>11</v>
      </c>
      <c r="F439" s="100">
        <v>12</v>
      </c>
      <c r="G439" s="100">
        <v>14</v>
      </c>
      <c r="H439" s="100">
        <v>8</v>
      </c>
      <c r="I439" s="100">
        <v>32</v>
      </c>
      <c r="J439" s="100">
        <v>558</v>
      </c>
      <c r="K439" s="100" t="s">
        <v>37</v>
      </c>
      <c r="L439" s="100">
        <v>1</v>
      </c>
      <c r="M439" s="100" t="s">
        <v>21</v>
      </c>
      <c r="N439" s="100" t="s">
        <v>27</v>
      </c>
      <c r="O439" s="100">
        <f>562-558</f>
        <v>4</v>
      </c>
      <c r="P439" s="100" t="str">
        <f t="shared" si="157"/>
        <v/>
      </c>
      <c r="Q439" s="100" t="str">
        <f t="shared" si="150"/>
        <v/>
      </c>
      <c r="R439" s="100" t="str">
        <f t="shared" si="167"/>
        <v/>
      </c>
      <c r="S439" s="100" t="str">
        <f t="shared" si="158"/>
        <v/>
      </c>
      <c r="T439" s="100">
        <f t="shared" si="153"/>
        <v>25</v>
      </c>
      <c r="U439" s="100">
        <f t="shared" si="154"/>
        <v>21</v>
      </c>
      <c r="V439" s="100" t="str">
        <f t="shared" si="155"/>
        <v/>
      </c>
      <c r="W439" s="100" t="str">
        <f t="shared" si="159"/>
        <v/>
      </c>
      <c r="X439" s="100" t="str">
        <f t="shared" si="168"/>
        <v/>
      </c>
      <c r="Y439" s="100" t="str">
        <f t="shared" si="164"/>
        <v/>
      </c>
      <c r="Z439" s="100" t="str">
        <f t="shared" si="160"/>
        <v/>
      </c>
      <c r="AA439" s="100" t="str">
        <f t="shared" si="165"/>
        <v/>
      </c>
      <c r="AB439" s="100" t="str">
        <f t="shared" si="166"/>
        <v/>
      </c>
      <c r="AC439" s="100" t="str">
        <f t="shared" si="156"/>
        <v/>
      </c>
      <c r="AD439" s="100" t="str">
        <f t="shared" si="169"/>
        <v/>
      </c>
      <c r="AE439" s="100" t="str">
        <f t="shared" si="161"/>
        <v/>
      </c>
      <c r="AF439" s="100" t="str">
        <f t="shared" si="162"/>
        <v/>
      </c>
      <c r="AG439" s="100" t="str">
        <f t="shared" si="170"/>
        <v/>
      </c>
      <c r="AH439" s="100"/>
      <c r="AI439" s="100"/>
      <c r="AJ439" s="100"/>
      <c r="AK439" s="100"/>
      <c r="AL439" s="100"/>
    </row>
    <row r="440" spans="1:38" x14ac:dyDescent="0.25">
      <c r="A440" s="100">
        <f t="shared" si="163"/>
        <v>68</v>
      </c>
      <c r="B440" s="100">
        <f t="shared" si="151"/>
        <v>50912</v>
      </c>
      <c r="C440" s="100" t="str">
        <f t="shared" si="152"/>
        <v>20171112</v>
      </c>
      <c r="D440" s="100">
        <v>2017</v>
      </c>
      <c r="E440" s="100">
        <v>11</v>
      </c>
      <c r="F440" s="100">
        <v>12</v>
      </c>
      <c r="G440" s="100">
        <v>14</v>
      </c>
      <c r="H440" s="100">
        <v>8</v>
      </c>
      <c r="I440" s="100">
        <v>32</v>
      </c>
      <c r="J440" s="100">
        <v>583</v>
      </c>
      <c r="K440" s="100" t="s">
        <v>37</v>
      </c>
      <c r="L440" s="100">
        <v>1</v>
      </c>
      <c r="M440" s="100" t="s">
        <v>21</v>
      </c>
      <c r="N440" s="100" t="s">
        <v>27</v>
      </c>
      <c r="O440" s="100">
        <f>588-583</f>
        <v>5</v>
      </c>
      <c r="P440" s="100" t="str">
        <f t="shared" si="157"/>
        <v/>
      </c>
      <c r="Q440" s="100" t="str">
        <f t="shared" si="150"/>
        <v/>
      </c>
      <c r="R440" s="100" t="str">
        <f t="shared" si="167"/>
        <v/>
      </c>
      <c r="S440" s="100" t="str">
        <f t="shared" si="158"/>
        <v/>
      </c>
      <c r="T440" s="100">
        <f t="shared" si="153"/>
        <v>31</v>
      </c>
      <c r="U440" s="100">
        <f t="shared" si="154"/>
        <v>26</v>
      </c>
      <c r="V440" s="100" t="str">
        <f t="shared" si="155"/>
        <v/>
      </c>
      <c r="W440" s="100" t="str">
        <f t="shared" si="159"/>
        <v/>
      </c>
      <c r="X440" s="100" t="str">
        <f t="shared" si="168"/>
        <v/>
      </c>
      <c r="Y440" s="100" t="str">
        <f t="shared" si="164"/>
        <v/>
      </c>
      <c r="Z440" s="100" t="str">
        <f t="shared" si="160"/>
        <v/>
      </c>
      <c r="AA440" s="100" t="str">
        <f t="shared" si="165"/>
        <v/>
      </c>
      <c r="AB440" s="100" t="str">
        <f t="shared" si="166"/>
        <v/>
      </c>
      <c r="AC440" s="100" t="str">
        <f t="shared" si="156"/>
        <v/>
      </c>
      <c r="AD440" s="100" t="str">
        <f t="shared" si="169"/>
        <v/>
      </c>
      <c r="AE440" s="100" t="str">
        <f t="shared" si="161"/>
        <v/>
      </c>
      <c r="AF440" s="100" t="str">
        <f t="shared" si="162"/>
        <v/>
      </c>
      <c r="AG440" s="100" t="str">
        <f t="shared" si="170"/>
        <v/>
      </c>
      <c r="AH440" s="100"/>
      <c r="AI440" s="100"/>
      <c r="AJ440" s="100"/>
      <c r="AK440" s="100"/>
      <c r="AL440" s="100"/>
    </row>
    <row r="441" spans="1:38" x14ac:dyDescent="0.25">
      <c r="A441" s="100">
        <f t="shared" si="163"/>
        <v>68</v>
      </c>
      <c r="B441" s="100">
        <f t="shared" si="151"/>
        <v>50912</v>
      </c>
      <c r="C441" s="100" t="str">
        <f t="shared" si="152"/>
        <v>20171112</v>
      </c>
      <c r="D441" s="100">
        <v>2017</v>
      </c>
      <c r="E441" s="100">
        <v>11</v>
      </c>
      <c r="F441" s="100">
        <v>12</v>
      </c>
      <c r="G441" s="100">
        <v>14</v>
      </c>
      <c r="H441" s="100">
        <v>8</v>
      </c>
      <c r="I441" s="100">
        <v>32</v>
      </c>
      <c r="J441" s="100">
        <v>614</v>
      </c>
      <c r="K441" s="100" t="s">
        <v>37</v>
      </c>
      <c r="L441" s="100">
        <v>1</v>
      </c>
      <c r="M441" s="100" t="s">
        <v>21</v>
      </c>
      <c r="N441" s="100" t="s">
        <v>27</v>
      </c>
      <c r="O441" s="100">
        <f>619-614</f>
        <v>5</v>
      </c>
      <c r="P441" s="100" t="str">
        <f t="shared" si="157"/>
        <v/>
      </c>
      <c r="Q441" s="100" t="str">
        <f t="shared" si="150"/>
        <v/>
      </c>
      <c r="R441" s="100" t="str">
        <f t="shared" si="167"/>
        <v/>
      </c>
      <c r="S441" s="100" t="str">
        <f t="shared" si="158"/>
        <v/>
      </c>
      <c r="T441" s="100">
        <f t="shared" si="153"/>
        <v>37</v>
      </c>
      <c r="U441" s="100">
        <f t="shared" si="154"/>
        <v>32</v>
      </c>
      <c r="V441" s="100" t="str">
        <f t="shared" si="155"/>
        <v/>
      </c>
      <c r="W441" s="100" t="str">
        <f t="shared" si="159"/>
        <v/>
      </c>
      <c r="X441" s="100" t="str">
        <f t="shared" si="168"/>
        <v/>
      </c>
      <c r="Y441" s="100" t="str">
        <f t="shared" si="164"/>
        <v/>
      </c>
      <c r="Z441" s="100" t="str">
        <f t="shared" si="160"/>
        <v/>
      </c>
      <c r="AA441" s="100" t="str">
        <f t="shared" si="165"/>
        <v/>
      </c>
      <c r="AB441" s="100" t="str">
        <f t="shared" si="166"/>
        <v/>
      </c>
      <c r="AC441" s="100" t="str">
        <f t="shared" si="156"/>
        <v/>
      </c>
      <c r="AD441" s="100" t="str">
        <f t="shared" si="169"/>
        <v/>
      </c>
      <c r="AE441" s="100" t="str">
        <f t="shared" si="161"/>
        <v/>
      </c>
      <c r="AF441" s="100" t="str">
        <f t="shared" si="162"/>
        <v/>
      </c>
      <c r="AG441" s="100" t="str">
        <f t="shared" si="170"/>
        <v/>
      </c>
      <c r="AH441" s="100"/>
      <c r="AI441" s="100"/>
      <c r="AJ441" s="100"/>
      <c r="AK441" s="100"/>
      <c r="AL441" s="100"/>
    </row>
    <row r="442" spans="1:38" x14ac:dyDescent="0.25">
      <c r="A442" s="100">
        <f t="shared" si="163"/>
        <v>68</v>
      </c>
      <c r="B442" s="100">
        <f t="shared" si="151"/>
        <v>50912</v>
      </c>
      <c r="C442" s="100" t="str">
        <f t="shared" si="152"/>
        <v>20171112</v>
      </c>
      <c r="D442" s="100">
        <v>2017</v>
      </c>
      <c r="E442" s="100">
        <v>11</v>
      </c>
      <c r="F442" s="100">
        <v>12</v>
      </c>
      <c r="G442" s="100">
        <v>14</v>
      </c>
      <c r="H442" s="100">
        <v>8</v>
      </c>
      <c r="I442" s="100">
        <v>32</v>
      </c>
      <c r="J442" s="100">
        <v>651</v>
      </c>
      <c r="K442" s="100" t="s">
        <v>37</v>
      </c>
      <c r="L442" s="100">
        <v>1</v>
      </c>
      <c r="M442" s="100" t="s">
        <v>21</v>
      </c>
      <c r="N442" s="100" t="s">
        <v>27</v>
      </c>
      <c r="O442" s="100">
        <f>655-651</f>
        <v>4</v>
      </c>
      <c r="P442" s="100" t="str">
        <f t="shared" si="157"/>
        <v/>
      </c>
      <c r="Q442" s="100" t="str">
        <f t="shared" si="150"/>
        <v/>
      </c>
      <c r="R442" s="100" t="str">
        <f t="shared" si="167"/>
        <v/>
      </c>
      <c r="S442" s="100" t="str">
        <f t="shared" si="158"/>
        <v/>
      </c>
      <c r="T442" s="100">
        <f t="shared" si="153"/>
        <v>14</v>
      </c>
      <c r="U442" s="100">
        <f t="shared" si="154"/>
        <v>10</v>
      </c>
      <c r="V442" s="100" t="str">
        <f t="shared" si="155"/>
        <v/>
      </c>
      <c r="W442" s="100" t="str">
        <f t="shared" si="159"/>
        <v/>
      </c>
      <c r="X442" s="100" t="str">
        <f t="shared" si="168"/>
        <v/>
      </c>
      <c r="Y442" s="100" t="str">
        <f t="shared" si="164"/>
        <v/>
      </c>
      <c r="Z442" s="100" t="str">
        <f t="shared" si="160"/>
        <v/>
      </c>
      <c r="AA442" s="100" t="str">
        <f t="shared" si="165"/>
        <v/>
      </c>
      <c r="AB442" s="100" t="str">
        <f t="shared" si="166"/>
        <v/>
      </c>
      <c r="AC442" s="100" t="str">
        <f t="shared" si="156"/>
        <v/>
      </c>
      <c r="AD442" s="100" t="str">
        <f t="shared" si="169"/>
        <v/>
      </c>
      <c r="AE442" s="100" t="str">
        <f t="shared" si="161"/>
        <v/>
      </c>
      <c r="AF442" s="100" t="str">
        <f t="shared" si="162"/>
        <v/>
      </c>
      <c r="AG442" s="100" t="str">
        <f t="shared" si="170"/>
        <v/>
      </c>
      <c r="AH442" s="100"/>
      <c r="AI442" s="100"/>
      <c r="AJ442" s="100"/>
      <c r="AK442" s="100"/>
      <c r="AL442" s="100"/>
    </row>
    <row r="443" spans="1:38" x14ac:dyDescent="0.25">
      <c r="A443" s="100">
        <f t="shared" si="163"/>
        <v>68</v>
      </c>
      <c r="B443" s="100">
        <f t="shared" si="151"/>
        <v>50912</v>
      </c>
      <c r="C443" s="100" t="str">
        <f t="shared" si="152"/>
        <v>20171112</v>
      </c>
      <c r="D443" s="100">
        <v>2017</v>
      </c>
      <c r="E443" s="100">
        <v>11</v>
      </c>
      <c r="F443" s="100">
        <v>12</v>
      </c>
      <c r="G443" s="100">
        <v>14</v>
      </c>
      <c r="H443" s="100">
        <v>8</v>
      </c>
      <c r="I443" s="100">
        <v>32</v>
      </c>
      <c r="J443" s="100">
        <v>665</v>
      </c>
      <c r="K443" s="100" t="s">
        <v>37</v>
      </c>
      <c r="L443" s="100">
        <v>1</v>
      </c>
      <c r="M443" s="100" t="s">
        <v>21</v>
      </c>
      <c r="N443" s="100" t="s">
        <v>27</v>
      </c>
      <c r="O443" s="100">
        <f>667-665</f>
        <v>2</v>
      </c>
      <c r="P443" s="100" t="str">
        <f t="shared" si="157"/>
        <v/>
      </c>
      <c r="Q443" s="100">
        <f t="shared" si="150"/>
        <v>50912.667000000001</v>
      </c>
      <c r="R443" s="100" t="str">
        <f t="shared" si="167"/>
        <v/>
      </c>
      <c r="S443" s="100" t="str">
        <f t="shared" si="158"/>
        <v/>
      </c>
      <c r="T443" s="100" t="str">
        <f t="shared" si="153"/>
        <v/>
      </c>
      <c r="U443" s="100" t="str">
        <f t="shared" si="154"/>
        <v/>
      </c>
      <c r="V443" s="100" t="str">
        <f t="shared" si="155"/>
        <v/>
      </c>
      <c r="W443" s="100" t="str">
        <f t="shared" si="159"/>
        <v/>
      </c>
      <c r="X443" s="100" t="str">
        <f t="shared" si="168"/>
        <v/>
      </c>
      <c r="Y443" s="100" t="str">
        <f t="shared" si="164"/>
        <v/>
      </c>
      <c r="Z443" s="100" t="str">
        <f t="shared" si="160"/>
        <v/>
      </c>
      <c r="AA443" s="100" t="str">
        <f t="shared" si="165"/>
        <v/>
      </c>
      <c r="AB443" s="100" t="str">
        <f t="shared" si="166"/>
        <v/>
      </c>
      <c r="AC443" s="100" t="str">
        <f t="shared" si="156"/>
        <v/>
      </c>
      <c r="AD443" s="100" t="str">
        <f t="shared" si="169"/>
        <v/>
      </c>
      <c r="AE443" s="100" t="str">
        <f t="shared" si="161"/>
        <v/>
      </c>
      <c r="AF443" s="100" t="str">
        <f t="shared" si="162"/>
        <v/>
      </c>
      <c r="AG443" s="100" t="str">
        <f t="shared" si="170"/>
        <v/>
      </c>
      <c r="AH443" s="100"/>
      <c r="AI443" s="100"/>
      <c r="AJ443" s="100"/>
      <c r="AK443" s="100"/>
      <c r="AL443" s="100"/>
    </row>
    <row r="444" spans="1:38" x14ac:dyDescent="0.25">
      <c r="A444" s="102">
        <f t="shared" si="163"/>
        <v>69</v>
      </c>
      <c r="B444" s="102">
        <f t="shared" si="151"/>
        <v>51008</v>
      </c>
      <c r="C444" s="102" t="str">
        <f t="shared" si="152"/>
        <v>20171112</v>
      </c>
      <c r="D444" s="102">
        <v>2017</v>
      </c>
      <c r="E444" s="102">
        <v>11</v>
      </c>
      <c r="F444" s="102">
        <v>12</v>
      </c>
      <c r="G444" s="102">
        <v>14</v>
      </c>
      <c r="H444" s="102">
        <v>10</v>
      </c>
      <c r="I444" s="102">
        <v>8</v>
      </c>
      <c r="J444" s="102">
        <v>73</v>
      </c>
      <c r="K444" s="102" t="s">
        <v>37</v>
      </c>
      <c r="L444" s="102">
        <v>1</v>
      </c>
      <c r="M444" s="102" t="s">
        <v>21</v>
      </c>
      <c r="N444" s="102" t="s">
        <v>27</v>
      </c>
      <c r="O444" s="102">
        <f>80-73</f>
        <v>7</v>
      </c>
      <c r="P444" s="102">
        <f t="shared" si="157"/>
        <v>51008.072999999997</v>
      </c>
      <c r="Q444" s="102" t="str">
        <f t="shared" si="150"/>
        <v/>
      </c>
      <c r="R444" s="102">
        <f t="shared" si="167"/>
        <v>51008.093999999997</v>
      </c>
      <c r="S444" s="102">
        <f t="shared" si="158"/>
        <v>21.000000000640284</v>
      </c>
      <c r="T444" s="102" t="str">
        <f t="shared" si="153"/>
        <v/>
      </c>
      <c r="U444" s="102" t="str">
        <f t="shared" si="154"/>
        <v/>
      </c>
      <c r="V444" s="102" t="str">
        <f t="shared" si="155"/>
        <v/>
      </c>
      <c r="W444" s="102">
        <f t="shared" si="159"/>
        <v>51008</v>
      </c>
      <c r="X444" s="102">
        <f t="shared" si="168"/>
        <v>1</v>
      </c>
      <c r="Y444" s="102" t="str">
        <f t="shared" si="164"/>
        <v/>
      </c>
      <c r="Z444" s="102">
        <f t="shared" si="160"/>
        <v>0</v>
      </c>
      <c r="AA444" s="102">
        <f t="shared" si="165"/>
        <v>0</v>
      </c>
      <c r="AB444" s="102">
        <f t="shared" si="166"/>
        <v>1</v>
      </c>
      <c r="AC444" s="102" t="str">
        <f t="shared" si="156"/>
        <v/>
      </c>
      <c r="AD444" s="102">
        <f t="shared" si="169"/>
        <v>0</v>
      </c>
      <c r="AE444" s="102" t="str">
        <f t="shared" si="161"/>
        <v/>
      </c>
      <c r="AF444" s="102" t="str">
        <f t="shared" si="162"/>
        <v/>
      </c>
      <c r="AG444" s="102">
        <f t="shared" si="170"/>
        <v>0</v>
      </c>
      <c r="AH444" s="102"/>
      <c r="AI444" s="102" t="s">
        <v>229</v>
      </c>
      <c r="AJ444" s="102"/>
      <c r="AK444" s="102"/>
      <c r="AL444" s="102"/>
    </row>
    <row r="445" spans="1:38" x14ac:dyDescent="0.25">
      <c r="A445" s="100">
        <f t="shared" si="163"/>
        <v>69</v>
      </c>
      <c r="B445" s="100">
        <f t="shared" si="151"/>
        <v>51008</v>
      </c>
      <c r="C445" s="100" t="str">
        <f t="shared" si="152"/>
        <v>20171112</v>
      </c>
      <c r="D445" s="100">
        <v>2017</v>
      </c>
      <c r="E445" s="100">
        <v>11</v>
      </c>
      <c r="F445" s="100">
        <v>12</v>
      </c>
      <c r="G445" s="100">
        <v>14</v>
      </c>
      <c r="H445" s="100">
        <v>10</v>
      </c>
      <c r="I445" s="100">
        <v>8</v>
      </c>
      <c r="J445" s="100">
        <v>94</v>
      </c>
      <c r="K445" s="100" t="s">
        <v>239</v>
      </c>
      <c r="L445" s="100">
        <v>1</v>
      </c>
      <c r="M445" s="100" t="s">
        <v>21</v>
      </c>
      <c r="N445" s="100" t="s">
        <v>27</v>
      </c>
      <c r="O445" s="100">
        <v>0</v>
      </c>
      <c r="P445" s="100" t="str">
        <f t="shared" si="157"/>
        <v/>
      </c>
      <c r="Q445" s="100">
        <f t="shared" si="150"/>
        <v>51008.093999999997</v>
      </c>
      <c r="R445" s="100" t="str">
        <f t="shared" si="167"/>
        <v/>
      </c>
      <c r="S445" s="100" t="str">
        <f t="shared" si="158"/>
        <v/>
      </c>
      <c r="T445" s="100" t="str">
        <f t="shared" si="153"/>
        <v/>
      </c>
      <c r="U445" s="100" t="str">
        <f t="shared" si="154"/>
        <v/>
      </c>
      <c r="V445" s="100" t="str">
        <f t="shared" si="155"/>
        <v/>
      </c>
      <c r="W445" s="100" t="str">
        <f t="shared" si="159"/>
        <v/>
      </c>
      <c r="X445" s="100" t="str">
        <f t="shared" si="168"/>
        <v/>
      </c>
      <c r="Y445" s="100" t="str">
        <f t="shared" si="164"/>
        <v/>
      </c>
      <c r="Z445" s="100" t="str">
        <f t="shared" si="160"/>
        <v/>
      </c>
      <c r="AA445" s="100" t="str">
        <f t="shared" si="165"/>
        <v/>
      </c>
      <c r="AB445" s="100" t="str">
        <f t="shared" si="166"/>
        <v/>
      </c>
      <c r="AC445" s="100" t="str">
        <f t="shared" si="156"/>
        <v/>
      </c>
      <c r="AD445" s="100" t="str">
        <f t="shared" si="169"/>
        <v/>
      </c>
      <c r="AE445" s="100" t="str">
        <f t="shared" si="161"/>
        <v/>
      </c>
      <c r="AF445" s="100" t="str">
        <f t="shared" si="162"/>
        <v/>
      </c>
      <c r="AG445" s="100" t="str">
        <f t="shared" si="170"/>
        <v/>
      </c>
      <c r="AH445" s="100"/>
      <c r="AI445" s="100"/>
      <c r="AJ445" s="100"/>
      <c r="AK445" s="100"/>
      <c r="AL445" s="100"/>
    </row>
    <row r="446" spans="1:38" x14ac:dyDescent="0.25">
      <c r="A446" s="51">
        <f t="shared" si="163"/>
        <v>70</v>
      </c>
      <c r="B446" s="51">
        <f t="shared" si="151"/>
        <v>51049</v>
      </c>
      <c r="C446" s="51" t="str">
        <f t="shared" si="152"/>
        <v>20171112</v>
      </c>
      <c r="D446" s="51">
        <v>2017</v>
      </c>
      <c r="E446" s="51">
        <v>11</v>
      </c>
      <c r="F446" s="51">
        <v>12</v>
      </c>
      <c r="G446" s="51">
        <v>14</v>
      </c>
      <c r="H446" s="51">
        <v>10</v>
      </c>
      <c r="I446" s="51">
        <v>49</v>
      </c>
      <c r="J446" s="51">
        <v>392</v>
      </c>
      <c r="K446" s="54" t="s">
        <v>37</v>
      </c>
      <c r="L446" s="54">
        <v>1</v>
      </c>
      <c r="M446" s="51" t="s">
        <v>21</v>
      </c>
      <c r="N446" s="51" t="s">
        <v>27</v>
      </c>
      <c r="O446" s="51">
        <v>6</v>
      </c>
      <c r="P446" s="51">
        <f t="shared" si="157"/>
        <v>51049.392</v>
      </c>
      <c r="Q446" s="51" t="str">
        <f t="shared" si="150"/>
        <v/>
      </c>
      <c r="R446" s="51">
        <f t="shared" si="167"/>
        <v>51049.453000000001</v>
      </c>
      <c r="S446" s="51">
        <f t="shared" si="158"/>
        <v>61.000000001513399</v>
      </c>
      <c r="T446" s="51" t="str">
        <f t="shared" si="153"/>
        <v/>
      </c>
      <c r="U446" s="51" t="str">
        <f t="shared" si="154"/>
        <v/>
      </c>
      <c r="V446" s="51" t="str">
        <f t="shared" si="155"/>
        <v/>
      </c>
      <c r="W446" s="51">
        <f t="shared" si="159"/>
        <v>51049</v>
      </c>
      <c r="X446" s="51">
        <f t="shared" si="168"/>
        <v>1</v>
      </c>
      <c r="Y446" s="51" t="str">
        <f t="shared" si="164"/>
        <v/>
      </c>
      <c r="Z446" s="51">
        <f t="shared" si="160"/>
        <v>0</v>
      </c>
      <c r="AA446" s="51">
        <f t="shared" si="165"/>
        <v>0</v>
      </c>
      <c r="AB446" s="51">
        <f t="shared" si="166"/>
        <v>1</v>
      </c>
      <c r="AC446" s="51" t="str">
        <f t="shared" si="156"/>
        <v/>
      </c>
      <c r="AD446" s="51">
        <f t="shared" si="169"/>
        <v>0</v>
      </c>
      <c r="AE446" s="51" t="str">
        <f t="shared" si="161"/>
        <v/>
      </c>
      <c r="AF446" s="51" t="str">
        <f t="shared" si="162"/>
        <v/>
      </c>
      <c r="AG446" s="51">
        <f t="shared" si="170"/>
        <v>0</v>
      </c>
      <c r="AH446" s="51"/>
      <c r="AI446" s="51"/>
      <c r="AJ446" s="51"/>
      <c r="AK446" s="51"/>
      <c r="AL446" s="51"/>
    </row>
    <row r="447" spans="1:38" x14ac:dyDescent="0.25">
      <c r="A447" s="50">
        <f t="shared" si="163"/>
        <v>70</v>
      </c>
      <c r="B447" s="50">
        <f t="shared" si="151"/>
        <v>51049</v>
      </c>
      <c r="C447" s="50" t="str">
        <f t="shared" si="152"/>
        <v>20171112</v>
      </c>
      <c r="D447" s="50">
        <v>2017</v>
      </c>
      <c r="E447" s="50">
        <v>11</v>
      </c>
      <c r="F447" s="50">
        <v>12</v>
      </c>
      <c r="G447" s="50">
        <v>14</v>
      </c>
      <c r="H447" s="50">
        <v>10</v>
      </c>
      <c r="I447" s="50">
        <v>49</v>
      </c>
      <c r="J447" s="50">
        <v>453</v>
      </c>
      <c r="K447" s="55" t="s">
        <v>40</v>
      </c>
      <c r="L447" s="50"/>
      <c r="M447" s="50" t="s">
        <v>21</v>
      </c>
      <c r="N447" s="50" t="s">
        <v>43</v>
      </c>
      <c r="O447" s="50">
        <v>0</v>
      </c>
      <c r="P447" s="50" t="str">
        <f t="shared" si="157"/>
        <v/>
      </c>
      <c r="Q447" s="50">
        <f t="shared" si="150"/>
        <v>51049.453000000001</v>
      </c>
      <c r="R447" s="50" t="str">
        <f t="shared" si="167"/>
        <v/>
      </c>
      <c r="S447" s="50" t="str">
        <f t="shared" si="158"/>
        <v/>
      </c>
      <c r="T447" s="50" t="str">
        <f t="shared" si="153"/>
        <v/>
      </c>
      <c r="U447" s="50" t="str">
        <f t="shared" si="154"/>
        <v/>
      </c>
      <c r="V447" s="50" t="str">
        <f t="shared" si="155"/>
        <v/>
      </c>
      <c r="W447" s="50" t="str">
        <f t="shared" si="159"/>
        <v/>
      </c>
      <c r="X447" s="50" t="str">
        <f t="shared" si="168"/>
        <v/>
      </c>
      <c r="Y447" s="50" t="str">
        <f t="shared" si="164"/>
        <v/>
      </c>
      <c r="Z447" s="50" t="str">
        <f t="shared" si="160"/>
        <v/>
      </c>
      <c r="AA447" s="50" t="str">
        <f t="shared" si="165"/>
        <v/>
      </c>
      <c r="AB447" s="50" t="str">
        <f t="shared" si="166"/>
        <v/>
      </c>
      <c r="AC447" s="50" t="str">
        <f t="shared" si="156"/>
        <v/>
      </c>
      <c r="AD447" s="50" t="str">
        <f t="shared" si="169"/>
        <v/>
      </c>
      <c r="AE447" s="50" t="str">
        <f t="shared" si="161"/>
        <v/>
      </c>
      <c r="AF447" s="50" t="str">
        <f t="shared" si="162"/>
        <v/>
      </c>
      <c r="AG447" s="50" t="str">
        <f t="shared" si="170"/>
        <v/>
      </c>
      <c r="AH447" s="50"/>
      <c r="AI447" s="50"/>
      <c r="AJ447" s="50"/>
      <c r="AK447" s="50"/>
      <c r="AL447" s="50"/>
    </row>
    <row r="448" spans="1:38" x14ac:dyDescent="0.25">
      <c r="A448" s="51">
        <f t="shared" si="163"/>
        <v>71</v>
      </c>
      <c r="B448" s="51">
        <f t="shared" si="151"/>
        <v>51067</v>
      </c>
      <c r="C448" s="51" t="str">
        <f t="shared" si="152"/>
        <v>20171112</v>
      </c>
      <c r="D448" s="51">
        <v>2017</v>
      </c>
      <c r="E448" s="51">
        <v>11</v>
      </c>
      <c r="F448" s="51">
        <v>12</v>
      </c>
      <c r="G448" s="51">
        <v>14</v>
      </c>
      <c r="H448" s="51">
        <v>11</v>
      </c>
      <c r="I448" s="51">
        <v>7</v>
      </c>
      <c r="J448" s="51">
        <v>134</v>
      </c>
      <c r="K448" s="54" t="s">
        <v>37</v>
      </c>
      <c r="L448" s="54">
        <v>1</v>
      </c>
      <c r="M448" s="51" t="s">
        <v>21</v>
      </c>
      <c r="N448" s="51" t="s">
        <v>27</v>
      </c>
      <c r="O448" s="51">
        <v>5</v>
      </c>
      <c r="P448" s="51">
        <f t="shared" si="157"/>
        <v>51067.133999999998</v>
      </c>
      <c r="Q448" s="51" t="str">
        <f t="shared" si="150"/>
        <v/>
      </c>
      <c r="R448" s="51">
        <f t="shared" si="167"/>
        <v>51067.228999999999</v>
      </c>
      <c r="S448" s="51">
        <f t="shared" si="158"/>
        <v>95.000000001164153</v>
      </c>
      <c r="T448" s="51" t="str">
        <f t="shared" si="153"/>
        <v/>
      </c>
      <c r="U448" s="51" t="str">
        <f t="shared" si="154"/>
        <v/>
      </c>
      <c r="V448" s="51" t="str">
        <f t="shared" si="155"/>
        <v/>
      </c>
      <c r="W448" s="51">
        <f t="shared" si="159"/>
        <v>51067</v>
      </c>
      <c r="X448" s="51">
        <f t="shared" si="168"/>
        <v>1</v>
      </c>
      <c r="Y448" s="51" t="str">
        <f t="shared" si="164"/>
        <v/>
      </c>
      <c r="Z448" s="51">
        <f t="shared" si="160"/>
        <v>0</v>
      </c>
      <c r="AA448" s="51">
        <f t="shared" si="165"/>
        <v>0</v>
      </c>
      <c r="AB448" s="51">
        <f t="shared" si="166"/>
        <v>1</v>
      </c>
      <c r="AC448" s="51" t="str">
        <f t="shared" si="156"/>
        <v/>
      </c>
      <c r="AD448" s="51">
        <f t="shared" si="169"/>
        <v>0</v>
      </c>
      <c r="AE448" s="51" t="str">
        <f t="shared" si="161"/>
        <v/>
      </c>
      <c r="AF448" s="51" t="str">
        <f t="shared" si="162"/>
        <v/>
      </c>
      <c r="AG448" s="51">
        <f t="shared" si="170"/>
        <v>0</v>
      </c>
      <c r="AH448" s="51"/>
      <c r="AI448" s="51" t="s">
        <v>41</v>
      </c>
      <c r="AJ448" s="51"/>
      <c r="AK448" s="51"/>
      <c r="AL448" s="51"/>
    </row>
    <row r="449" spans="1:38" x14ac:dyDescent="0.25">
      <c r="A449" s="50">
        <f t="shared" si="163"/>
        <v>71</v>
      </c>
      <c r="B449" s="50">
        <f t="shared" si="151"/>
        <v>51067</v>
      </c>
      <c r="C449" s="50" t="str">
        <f t="shared" si="152"/>
        <v>20171112</v>
      </c>
      <c r="D449" s="50">
        <v>2017</v>
      </c>
      <c r="E449" s="50">
        <v>11</v>
      </c>
      <c r="F449" s="50">
        <v>12</v>
      </c>
      <c r="G449" s="50">
        <v>14</v>
      </c>
      <c r="H449" s="50">
        <v>11</v>
      </c>
      <c r="I449" s="50">
        <v>7</v>
      </c>
      <c r="J449" s="50">
        <v>154</v>
      </c>
      <c r="K449" s="55" t="s">
        <v>40</v>
      </c>
      <c r="L449" s="55"/>
      <c r="M449" s="50" t="s">
        <v>21</v>
      </c>
      <c r="N449" s="50" t="s">
        <v>27</v>
      </c>
      <c r="O449" s="50">
        <v>0</v>
      </c>
      <c r="P449" s="50" t="str">
        <f t="shared" si="157"/>
        <v/>
      </c>
      <c r="Q449" s="50" t="str">
        <f t="shared" si="150"/>
        <v/>
      </c>
      <c r="R449" s="50" t="str">
        <f t="shared" si="167"/>
        <v/>
      </c>
      <c r="S449" s="50" t="str">
        <f t="shared" si="158"/>
        <v/>
      </c>
      <c r="T449" s="50" t="str">
        <f t="shared" si="153"/>
        <v/>
      </c>
      <c r="U449" s="50" t="str">
        <f t="shared" si="154"/>
        <v/>
      </c>
      <c r="V449" s="50" t="str">
        <f t="shared" si="155"/>
        <v/>
      </c>
      <c r="W449" s="50" t="str">
        <f t="shared" si="159"/>
        <v/>
      </c>
      <c r="X449" s="50" t="str">
        <f t="shared" si="168"/>
        <v/>
      </c>
      <c r="Y449" s="50" t="str">
        <f t="shared" si="164"/>
        <v/>
      </c>
      <c r="Z449" s="50" t="str">
        <f t="shared" si="160"/>
        <v/>
      </c>
      <c r="AA449" s="50" t="str">
        <f t="shared" si="165"/>
        <v/>
      </c>
      <c r="AB449" s="50" t="str">
        <f t="shared" si="166"/>
        <v/>
      </c>
      <c r="AC449" s="50" t="str">
        <f t="shared" si="156"/>
        <v/>
      </c>
      <c r="AD449" s="50" t="str">
        <f t="shared" si="169"/>
        <v/>
      </c>
      <c r="AE449" s="50" t="str">
        <f t="shared" si="161"/>
        <v/>
      </c>
      <c r="AF449" s="50" t="str">
        <f t="shared" si="162"/>
        <v/>
      </c>
      <c r="AG449" s="50" t="str">
        <f t="shared" si="170"/>
        <v/>
      </c>
      <c r="AH449" s="50"/>
      <c r="AI449" s="50"/>
      <c r="AJ449" s="50"/>
      <c r="AK449" s="50"/>
      <c r="AL449" s="50"/>
    </row>
    <row r="450" spans="1:38" x14ac:dyDescent="0.25">
      <c r="A450" s="50">
        <f t="shared" si="163"/>
        <v>71</v>
      </c>
      <c r="B450" s="50">
        <f t="shared" si="151"/>
        <v>51067</v>
      </c>
      <c r="C450" s="50" t="str">
        <f t="shared" si="152"/>
        <v>20171112</v>
      </c>
      <c r="D450" s="50">
        <v>2017</v>
      </c>
      <c r="E450" s="50">
        <v>11</v>
      </c>
      <c r="F450" s="50">
        <v>12</v>
      </c>
      <c r="G450" s="50">
        <v>14</v>
      </c>
      <c r="H450" s="50">
        <v>11</v>
      </c>
      <c r="I450" s="50">
        <v>7</v>
      </c>
      <c r="J450" s="50">
        <v>170</v>
      </c>
      <c r="K450" s="55" t="s">
        <v>40</v>
      </c>
      <c r="L450" s="55"/>
      <c r="M450" s="50" t="s">
        <v>21</v>
      </c>
      <c r="N450" s="50" t="s">
        <v>27</v>
      </c>
      <c r="O450" s="50">
        <v>0</v>
      </c>
      <c r="P450" s="50" t="str">
        <f t="shared" si="157"/>
        <v/>
      </c>
      <c r="Q450" s="50" t="str">
        <f t="shared" si="150"/>
        <v/>
      </c>
      <c r="R450" s="50" t="str">
        <f t="shared" si="167"/>
        <v/>
      </c>
      <c r="S450" s="50" t="str">
        <f t="shared" si="158"/>
        <v/>
      </c>
      <c r="T450" s="50" t="str">
        <f t="shared" si="153"/>
        <v/>
      </c>
      <c r="U450" s="50" t="str">
        <f t="shared" si="154"/>
        <v/>
      </c>
      <c r="V450" s="50" t="str">
        <f t="shared" si="155"/>
        <v/>
      </c>
      <c r="W450" s="50" t="str">
        <f t="shared" si="159"/>
        <v/>
      </c>
      <c r="X450" s="50" t="str">
        <f t="shared" si="168"/>
        <v/>
      </c>
      <c r="Y450" s="50" t="str">
        <f t="shared" si="164"/>
        <v/>
      </c>
      <c r="Z450" s="50" t="str">
        <f t="shared" si="160"/>
        <v/>
      </c>
      <c r="AA450" s="50" t="str">
        <f t="shared" si="165"/>
        <v/>
      </c>
      <c r="AB450" s="50" t="str">
        <f t="shared" si="166"/>
        <v/>
      </c>
      <c r="AC450" s="50" t="str">
        <f t="shared" si="156"/>
        <v/>
      </c>
      <c r="AD450" s="50" t="str">
        <f t="shared" si="169"/>
        <v/>
      </c>
      <c r="AE450" s="50" t="str">
        <f t="shared" si="161"/>
        <v/>
      </c>
      <c r="AF450" s="50" t="str">
        <f t="shared" si="162"/>
        <v/>
      </c>
      <c r="AG450" s="50" t="str">
        <f t="shared" si="170"/>
        <v/>
      </c>
      <c r="AH450" s="50"/>
      <c r="AI450" s="50"/>
      <c r="AJ450" s="50"/>
      <c r="AK450" s="50"/>
      <c r="AL450" s="50"/>
    </row>
    <row r="451" spans="1:38" x14ac:dyDescent="0.25">
      <c r="A451" s="50">
        <f t="shared" si="163"/>
        <v>71</v>
      </c>
      <c r="B451" s="50">
        <f t="shared" si="151"/>
        <v>51067</v>
      </c>
      <c r="C451" s="50" t="str">
        <f t="shared" si="152"/>
        <v>20171112</v>
      </c>
      <c r="D451" s="50">
        <v>2017</v>
      </c>
      <c r="E451" s="50">
        <v>11</v>
      </c>
      <c r="F451" s="50">
        <v>12</v>
      </c>
      <c r="G451" s="50">
        <v>14</v>
      </c>
      <c r="H451" s="50">
        <v>11</v>
      </c>
      <c r="I451" s="50">
        <v>7</v>
      </c>
      <c r="J451" s="50">
        <v>229</v>
      </c>
      <c r="K451" s="55" t="s">
        <v>40</v>
      </c>
      <c r="L451" s="55"/>
      <c r="M451" s="50" t="s">
        <v>21</v>
      </c>
      <c r="N451" s="50" t="s">
        <v>27</v>
      </c>
      <c r="O451" s="50">
        <v>0</v>
      </c>
      <c r="P451" s="50" t="str">
        <f t="shared" si="157"/>
        <v/>
      </c>
      <c r="Q451" s="50">
        <f t="shared" si="150"/>
        <v>51067.228999999999</v>
      </c>
      <c r="R451" s="50" t="str">
        <f t="shared" si="167"/>
        <v/>
      </c>
      <c r="S451" s="50" t="str">
        <f t="shared" si="158"/>
        <v/>
      </c>
      <c r="T451" s="50" t="str">
        <f t="shared" si="153"/>
        <v/>
      </c>
      <c r="U451" s="50" t="str">
        <f t="shared" si="154"/>
        <v/>
      </c>
      <c r="V451" s="50" t="str">
        <f t="shared" si="155"/>
        <v/>
      </c>
      <c r="W451" s="50" t="str">
        <f t="shared" si="159"/>
        <v/>
      </c>
      <c r="X451" s="50" t="str">
        <f t="shared" si="168"/>
        <v/>
      </c>
      <c r="Y451" s="50" t="str">
        <f t="shared" si="164"/>
        <v/>
      </c>
      <c r="Z451" s="50" t="str">
        <f t="shared" si="160"/>
        <v/>
      </c>
      <c r="AA451" s="50" t="str">
        <f t="shared" si="165"/>
        <v/>
      </c>
      <c r="AB451" s="50" t="str">
        <f t="shared" si="166"/>
        <v/>
      </c>
      <c r="AC451" s="50" t="str">
        <f t="shared" si="156"/>
        <v/>
      </c>
      <c r="AD451" s="50" t="str">
        <f t="shared" si="169"/>
        <v/>
      </c>
      <c r="AE451" s="50" t="str">
        <f t="shared" si="161"/>
        <v/>
      </c>
      <c r="AF451" s="50" t="str">
        <f t="shared" si="162"/>
        <v/>
      </c>
      <c r="AG451" s="50" t="str">
        <f t="shared" si="170"/>
        <v/>
      </c>
      <c r="AH451" s="50"/>
      <c r="AI451" s="50"/>
      <c r="AJ451" s="50"/>
      <c r="AK451" s="50"/>
      <c r="AL451" s="50"/>
    </row>
    <row r="452" spans="1:38" x14ac:dyDescent="0.25">
      <c r="A452" s="102">
        <f t="shared" si="163"/>
        <v>72</v>
      </c>
      <c r="B452" s="102">
        <f t="shared" si="151"/>
        <v>51075</v>
      </c>
      <c r="C452" s="102" t="str">
        <f t="shared" si="152"/>
        <v>20171112</v>
      </c>
      <c r="D452" s="102">
        <v>2017</v>
      </c>
      <c r="E452" s="102">
        <v>11</v>
      </c>
      <c r="F452" s="102">
        <v>12</v>
      </c>
      <c r="G452" s="102">
        <v>14</v>
      </c>
      <c r="H452" s="102">
        <v>11</v>
      </c>
      <c r="I452" s="102">
        <v>15</v>
      </c>
      <c r="J452" s="102">
        <v>734</v>
      </c>
      <c r="K452" s="102" t="s">
        <v>37</v>
      </c>
      <c r="L452" s="102">
        <v>1</v>
      </c>
      <c r="M452" s="102" t="s">
        <v>21</v>
      </c>
      <c r="N452" s="102" t="s">
        <v>27</v>
      </c>
      <c r="O452" s="102">
        <v>6</v>
      </c>
      <c r="P452" s="102">
        <f t="shared" si="157"/>
        <v>51075.733999999997</v>
      </c>
      <c r="Q452" s="102" t="str">
        <f t="shared" ref="Q452:Q515" si="171">IF(A453&lt;&gt;A452,(B452+(J452*0.001)+(O452*0.001)),"")</f>
        <v/>
      </c>
      <c r="R452" s="102">
        <f t="shared" si="167"/>
        <v>51075.769</v>
      </c>
      <c r="S452" s="102">
        <f t="shared" si="158"/>
        <v>35.00000000349246</v>
      </c>
      <c r="T452" s="102" t="str">
        <f t="shared" si="153"/>
        <v/>
      </c>
      <c r="U452" s="102" t="str">
        <f t="shared" si="154"/>
        <v/>
      </c>
      <c r="V452" s="102" t="str">
        <f t="shared" si="155"/>
        <v/>
      </c>
      <c r="W452" s="102">
        <f t="shared" si="159"/>
        <v>51075</v>
      </c>
      <c r="X452" s="102">
        <f t="shared" si="168"/>
        <v>1</v>
      </c>
      <c r="Y452" s="102" t="str">
        <f t="shared" si="164"/>
        <v/>
      </c>
      <c r="Z452" s="102">
        <f t="shared" si="160"/>
        <v>0</v>
      </c>
      <c r="AA452" s="102">
        <f t="shared" si="165"/>
        <v>0</v>
      </c>
      <c r="AB452" s="102">
        <f t="shared" si="166"/>
        <v>1</v>
      </c>
      <c r="AC452" s="102" t="str">
        <f t="shared" si="156"/>
        <v/>
      </c>
      <c r="AD452" s="102">
        <f t="shared" si="169"/>
        <v>0</v>
      </c>
      <c r="AE452" s="102" t="str">
        <f t="shared" si="161"/>
        <v/>
      </c>
      <c r="AF452" s="102" t="str">
        <f t="shared" si="162"/>
        <v/>
      </c>
      <c r="AG452" s="102">
        <f t="shared" si="170"/>
        <v>0</v>
      </c>
      <c r="AH452" s="102"/>
      <c r="AI452" s="102"/>
      <c r="AJ452" s="102"/>
      <c r="AK452" s="102"/>
      <c r="AL452" s="102"/>
    </row>
    <row r="453" spans="1:38" x14ac:dyDescent="0.25">
      <c r="A453" s="100">
        <f t="shared" si="163"/>
        <v>72</v>
      </c>
      <c r="B453" s="100">
        <f t="shared" si="151"/>
        <v>51075</v>
      </c>
      <c r="C453" s="100" t="str">
        <f t="shared" si="152"/>
        <v>20171112</v>
      </c>
      <c r="D453" s="100">
        <v>2017</v>
      </c>
      <c r="E453" s="100">
        <v>11</v>
      </c>
      <c r="F453" s="100">
        <v>12</v>
      </c>
      <c r="G453" s="100">
        <v>14</v>
      </c>
      <c r="H453" s="100">
        <v>11</v>
      </c>
      <c r="I453" s="100">
        <v>15</v>
      </c>
      <c r="J453" s="100">
        <v>769</v>
      </c>
      <c r="K453" s="100" t="s">
        <v>239</v>
      </c>
      <c r="L453" s="100">
        <v>1</v>
      </c>
      <c r="M453" s="100" t="s">
        <v>21</v>
      </c>
      <c r="N453" s="100" t="s">
        <v>27</v>
      </c>
      <c r="O453" s="100">
        <v>0</v>
      </c>
      <c r="P453" s="100" t="str">
        <f t="shared" si="157"/>
        <v/>
      </c>
      <c r="Q453" s="100">
        <f t="shared" si="171"/>
        <v>51075.769</v>
      </c>
      <c r="R453" s="100" t="str">
        <f t="shared" si="167"/>
        <v/>
      </c>
      <c r="S453" s="100" t="str">
        <f t="shared" si="158"/>
        <v/>
      </c>
      <c r="T453" s="100" t="str">
        <f t="shared" si="153"/>
        <v/>
      </c>
      <c r="U453" s="100" t="str">
        <f t="shared" si="154"/>
        <v/>
      </c>
      <c r="V453" s="100" t="str">
        <f t="shared" si="155"/>
        <v/>
      </c>
      <c r="W453" s="100" t="str">
        <f t="shared" si="159"/>
        <v/>
      </c>
      <c r="X453" s="100" t="str">
        <f t="shared" si="168"/>
        <v/>
      </c>
      <c r="Y453" s="100" t="str">
        <f t="shared" si="164"/>
        <v/>
      </c>
      <c r="Z453" s="100" t="str">
        <f t="shared" si="160"/>
        <v/>
      </c>
      <c r="AA453" s="100" t="str">
        <f t="shared" si="165"/>
        <v/>
      </c>
      <c r="AB453" s="100" t="str">
        <f t="shared" si="166"/>
        <v/>
      </c>
      <c r="AC453" s="100" t="str">
        <f t="shared" si="156"/>
        <v/>
      </c>
      <c r="AD453" s="100" t="str">
        <f t="shared" si="169"/>
        <v/>
      </c>
      <c r="AE453" s="100" t="str">
        <f t="shared" si="161"/>
        <v/>
      </c>
      <c r="AF453" s="100" t="str">
        <f t="shared" si="162"/>
        <v/>
      </c>
      <c r="AG453" s="100" t="str">
        <f t="shared" si="170"/>
        <v/>
      </c>
      <c r="AH453" s="100"/>
      <c r="AI453" s="100"/>
      <c r="AJ453" s="100"/>
      <c r="AK453" s="100"/>
      <c r="AL453" s="100"/>
    </row>
    <row r="454" spans="1:38" x14ac:dyDescent="0.25">
      <c r="A454" s="51">
        <f t="shared" si="163"/>
        <v>73</v>
      </c>
      <c r="B454" s="51">
        <f t="shared" si="151"/>
        <v>51090</v>
      </c>
      <c r="C454" s="51" t="str">
        <f t="shared" si="152"/>
        <v>20171112</v>
      </c>
      <c r="D454" s="51">
        <v>2017</v>
      </c>
      <c r="E454" s="51">
        <v>11</v>
      </c>
      <c r="F454" s="51">
        <v>12</v>
      </c>
      <c r="G454" s="51">
        <v>14</v>
      </c>
      <c r="H454" s="51">
        <v>11</v>
      </c>
      <c r="I454" s="51">
        <v>30</v>
      </c>
      <c r="J454" s="51">
        <v>778</v>
      </c>
      <c r="K454" s="54" t="s">
        <v>37</v>
      </c>
      <c r="L454" s="54">
        <v>1</v>
      </c>
      <c r="M454" s="51" t="s">
        <v>21</v>
      </c>
      <c r="N454" s="51" t="s">
        <v>27</v>
      </c>
      <c r="O454" s="51">
        <v>8</v>
      </c>
      <c r="P454" s="51">
        <f t="shared" si="157"/>
        <v>51090.777999999998</v>
      </c>
      <c r="Q454" s="51" t="str">
        <f t="shared" si="171"/>
        <v/>
      </c>
      <c r="R454" s="51">
        <f t="shared" si="167"/>
        <v>51090.894</v>
      </c>
      <c r="S454" s="51">
        <f t="shared" si="158"/>
        <v>116.00000000180444</v>
      </c>
      <c r="T454" s="51">
        <f t="shared" si="153"/>
        <v>51</v>
      </c>
      <c r="U454" s="51">
        <f t="shared" si="154"/>
        <v>43</v>
      </c>
      <c r="V454" s="51" t="str">
        <f t="shared" si="155"/>
        <v/>
      </c>
      <c r="W454" s="51">
        <f t="shared" si="159"/>
        <v>51090</v>
      </c>
      <c r="X454" s="51">
        <f t="shared" si="168"/>
        <v>4</v>
      </c>
      <c r="Y454" s="51">
        <f t="shared" si="164"/>
        <v>0</v>
      </c>
      <c r="Z454" s="51">
        <f t="shared" si="160"/>
        <v>0</v>
      </c>
      <c r="AA454" s="51">
        <f t="shared" si="165"/>
        <v>0</v>
      </c>
      <c r="AB454" s="51">
        <f t="shared" si="166"/>
        <v>4</v>
      </c>
      <c r="AC454" s="51" t="str">
        <f t="shared" si="156"/>
        <v/>
      </c>
      <c r="AD454" s="51">
        <f t="shared" si="169"/>
        <v>0</v>
      </c>
      <c r="AE454" s="51" t="str">
        <f t="shared" si="161"/>
        <v/>
      </c>
      <c r="AF454" s="51" t="str">
        <f t="shared" si="162"/>
        <v/>
      </c>
      <c r="AG454" s="51">
        <f t="shared" si="170"/>
        <v>0</v>
      </c>
      <c r="AH454" s="51"/>
      <c r="AI454" s="51" t="s">
        <v>42</v>
      </c>
      <c r="AJ454" s="51"/>
      <c r="AK454" s="51"/>
      <c r="AL454" s="51"/>
    </row>
    <row r="455" spans="1:38" x14ac:dyDescent="0.25">
      <c r="A455" s="50">
        <f t="shared" si="163"/>
        <v>73</v>
      </c>
      <c r="B455" s="50">
        <f t="shared" si="151"/>
        <v>51090</v>
      </c>
      <c r="C455" s="50" t="str">
        <f t="shared" si="152"/>
        <v>20171112</v>
      </c>
      <c r="D455" s="50">
        <v>2017</v>
      </c>
      <c r="E455" s="50">
        <v>11</v>
      </c>
      <c r="F455" s="50">
        <v>12</v>
      </c>
      <c r="G455" s="50">
        <v>14</v>
      </c>
      <c r="H455" s="50">
        <v>11</v>
      </c>
      <c r="I455" s="50">
        <v>30</v>
      </c>
      <c r="J455" s="50">
        <v>829</v>
      </c>
      <c r="K455" s="55" t="s">
        <v>37</v>
      </c>
      <c r="L455" s="55">
        <v>1</v>
      </c>
      <c r="M455" s="50" t="s">
        <v>21</v>
      </c>
      <c r="N455" s="50" t="s">
        <v>27</v>
      </c>
      <c r="O455" s="50">
        <v>8</v>
      </c>
      <c r="P455" s="50" t="str">
        <f t="shared" si="157"/>
        <v/>
      </c>
      <c r="Q455" s="50" t="str">
        <f t="shared" si="171"/>
        <v/>
      </c>
      <c r="R455" s="50" t="str">
        <f t="shared" si="167"/>
        <v/>
      </c>
      <c r="S455" s="50" t="str">
        <f t="shared" si="158"/>
        <v/>
      </c>
      <c r="T455" s="50">
        <f t="shared" si="153"/>
        <v>16</v>
      </c>
      <c r="U455" s="50">
        <f t="shared" si="154"/>
        <v>8</v>
      </c>
      <c r="V455" s="50" t="str">
        <f t="shared" si="155"/>
        <v/>
      </c>
      <c r="W455" s="50" t="str">
        <f t="shared" si="159"/>
        <v/>
      </c>
      <c r="X455" s="50" t="str">
        <f t="shared" si="168"/>
        <v/>
      </c>
      <c r="Y455" s="50" t="str">
        <f t="shared" si="164"/>
        <v/>
      </c>
      <c r="Z455" s="50" t="str">
        <f t="shared" si="160"/>
        <v/>
      </c>
      <c r="AA455" s="50" t="str">
        <f t="shared" si="165"/>
        <v/>
      </c>
      <c r="AB455" s="50" t="str">
        <f t="shared" si="166"/>
        <v/>
      </c>
      <c r="AC455" s="50" t="str">
        <f t="shared" si="156"/>
        <v/>
      </c>
      <c r="AD455" s="50" t="str">
        <f t="shared" si="169"/>
        <v/>
      </c>
      <c r="AE455" s="50" t="str">
        <f t="shared" si="161"/>
        <v/>
      </c>
      <c r="AF455" s="50" t="str">
        <f t="shared" si="162"/>
        <v/>
      </c>
      <c r="AG455" s="50" t="str">
        <f t="shared" si="170"/>
        <v/>
      </c>
      <c r="AH455" s="50"/>
      <c r="AI455" s="50" t="s">
        <v>39</v>
      </c>
      <c r="AJ455" s="50"/>
      <c r="AK455" s="50"/>
      <c r="AL455" s="50"/>
    </row>
    <row r="456" spans="1:38" x14ac:dyDescent="0.25">
      <c r="A456" s="50">
        <f t="shared" si="163"/>
        <v>73</v>
      </c>
      <c r="B456" s="50">
        <f t="shared" si="151"/>
        <v>51090</v>
      </c>
      <c r="C456" s="50" t="str">
        <f t="shared" si="152"/>
        <v>20171112</v>
      </c>
      <c r="D456" s="50">
        <v>2017</v>
      </c>
      <c r="E456" s="50">
        <v>11</v>
      </c>
      <c r="F456" s="50">
        <v>12</v>
      </c>
      <c r="G456" s="50">
        <v>14</v>
      </c>
      <c r="H456" s="50">
        <v>11</v>
      </c>
      <c r="I456" s="50">
        <v>30</v>
      </c>
      <c r="J456" s="50">
        <v>845</v>
      </c>
      <c r="K456" s="55" t="s">
        <v>37</v>
      </c>
      <c r="L456" s="55">
        <v>1</v>
      </c>
      <c r="M456" s="50" t="s">
        <v>21</v>
      </c>
      <c r="N456" s="50" t="s">
        <v>27</v>
      </c>
      <c r="O456" s="50">
        <v>8</v>
      </c>
      <c r="P456" s="50" t="str">
        <f t="shared" si="157"/>
        <v/>
      </c>
      <c r="Q456" s="50" t="str">
        <f t="shared" si="171"/>
        <v/>
      </c>
      <c r="R456" s="50" t="str">
        <f t="shared" si="167"/>
        <v/>
      </c>
      <c r="S456" s="50" t="str">
        <f t="shared" si="158"/>
        <v/>
      </c>
      <c r="T456" s="50">
        <f t="shared" si="153"/>
        <v>44</v>
      </c>
      <c r="U456" s="50">
        <f t="shared" si="154"/>
        <v>36</v>
      </c>
      <c r="V456" s="50" t="str">
        <f t="shared" si="155"/>
        <v/>
      </c>
      <c r="W456" s="50" t="str">
        <f t="shared" si="159"/>
        <v/>
      </c>
      <c r="X456" s="50" t="str">
        <f t="shared" si="168"/>
        <v/>
      </c>
      <c r="Y456" s="50" t="str">
        <f t="shared" si="164"/>
        <v/>
      </c>
      <c r="Z456" s="50" t="str">
        <f t="shared" si="160"/>
        <v/>
      </c>
      <c r="AA456" s="50" t="str">
        <f t="shared" si="165"/>
        <v/>
      </c>
      <c r="AB456" s="50" t="str">
        <f t="shared" si="166"/>
        <v/>
      </c>
      <c r="AC456" s="50" t="str">
        <f t="shared" si="156"/>
        <v/>
      </c>
      <c r="AD456" s="50" t="str">
        <f t="shared" si="169"/>
        <v/>
      </c>
      <c r="AE456" s="50" t="str">
        <f t="shared" si="161"/>
        <v/>
      </c>
      <c r="AF456" s="50" t="str">
        <f t="shared" si="162"/>
        <v/>
      </c>
      <c r="AG456" s="50" t="str">
        <f t="shared" si="170"/>
        <v/>
      </c>
      <c r="AH456" s="50"/>
      <c r="AI456" s="50"/>
      <c r="AJ456" s="50"/>
      <c r="AK456" s="50"/>
      <c r="AL456" s="50"/>
    </row>
    <row r="457" spans="1:38" x14ac:dyDescent="0.25">
      <c r="A457" s="50">
        <f t="shared" si="163"/>
        <v>73</v>
      </c>
      <c r="B457" s="50">
        <f t="shared" si="151"/>
        <v>51090</v>
      </c>
      <c r="C457" s="50" t="str">
        <f t="shared" si="152"/>
        <v>20171112</v>
      </c>
      <c r="D457" s="50">
        <v>2017</v>
      </c>
      <c r="E457" s="50">
        <v>11</v>
      </c>
      <c r="F457" s="50">
        <v>12</v>
      </c>
      <c r="G457" s="50">
        <v>14</v>
      </c>
      <c r="H457" s="50">
        <v>11</v>
      </c>
      <c r="I457" s="50">
        <v>30</v>
      </c>
      <c r="J457" s="50">
        <v>889</v>
      </c>
      <c r="K457" s="55" t="s">
        <v>37</v>
      </c>
      <c r="L457" s="55">
        <v>1</v>
      </c>
      <c r="M457" s="50" t="s">
        <v>21</v>
      </c>
      <c r="N457" s="50" t="s">
        <v>27</v>
      </c>
      <c r="O457" s="50">
        <v>5</v>
      </c>
      <c r="P457" s="50" t="str">
        <f t="shared" si="157"/>
        <v/>
      </c>
      <c r="Q457" s="50">
        <f t="shared" si="171"/>
        <v>51090.894</v>
      </c>
      <c r="R457" s="50" t="str">
        <f t="shared" si="167"/>
        <v/>
      </c>
      <c r="S457" s="50" t="str">
        <f t="shared" si="158"/>
        <v/>
      </c>
      <c r="T457" s="50" t="str">
        <f t="shared" si="153"/>
        <v/>
      </c>
      <c r="U457" s="50" t="str">
        <f t="shared" si="154"/>
        <v/>
      </c>
      <c r="V457" s="50" t="str">
        <f t="shared" si="155"/>
        <v/>
      </c>
      <c r="W457" s="50" t="str">
        <f t="shared" si="159"/>
        <v/>
      </c>
      <c r="X457" s="50" t="str">
        <f t="shared" si="168"/>
        <v/>
      </c>
      <c r="Y457" s="50" t="str">
        <f t="shared" si="164"/>
        <v/>
      </c>
      <c r="Z457" s="50" t="str">
        <f t="shared" si="160"/>
        <v/>
      </c>
      <c r="AA457" s="50" t="str">
        <f t="shared" si="165"/>
        <v/>
      </c>
      <c r="AB457" s="50" t="str">
        <f t="shared" si="166"/>
        <v/>
      </c>
      <c r="AC457" s="50" t="str">
        <f t="shared" si="156"/>
        <v/>
      </c>
      <c r="AD457" s="50" t="str">
        <f t="shared" si="169"/>
        <v/>
      </c>
      <c r="AE457" s="50" t="str">
        <f t="shared" si="161"/>
        <v/>
      </c>
      <c r="AF457" s="50" t="str">
        <f t="shared" si="162"/>
        <v/>
      </c>
      <c r="AG457" s="50" t="str">
        <f t="shared" si="170"/>
        <v/>
      </c>
      <c r="AH457" s="50"/>
      <c r="AI457" s="56"/>
      <c r="AJ457" s="50"/>
      <c r="AK457" s="50"/>
      <c r="AL457" s="50"/>
    </row>
    <row r="458" spans="1:38" x14ac:dyDescent="0.25">
      <c r="A458" s="102">
        <f t="shared" si="163"/>
        <v>74</v>
      </c>
      <c r="B458" s="102">
        <f t="shared" si="151"/>
        <v>51132</v>
      </c>
      <c r="C458" s="102" t="str">
        <f t="shared" si="152"/>
        <v>20171112</v>
      </c>
      <c r="D458" s="102">
        <v>2017</v>
      </c>
      <c r="E458" s="102">
        <v>11</v>
      </c>
      <c r="F458" s="102">
        <v>12</v>
      </c>
      <c r="G458" s="102">
        <v>14</v>
      </c>
      <c r="H458" s="102">
        <v>12</v>
      </c>
      <c r="I458" s="102">
        <v>12</v>
      </c>
      <c r="J458" s="102">
        <v>235</v>
      </c>
      <c r="K458" s="102" t="s">
        <v>37</v>
      </c>
      <c r="L458" s="102">
        <v>1</v>
      </c>
      <c r="M458" s="102" t="s">
        <v>21</v>
      </c>
      <c r="N458" s="102" t="s">
        <v>27</v>
      </c>
      <c r="O458" s="102">
        <f>239-235</f>
        <v>4</v>
      </c>
      <c r="P458" s="102">
        <f t="shared" si="157"/>
        <v>51132.235000000001</v>
      </c>
      <c r="Q458" s="102" t="str">
        <f t="shared" si="171"/>
        <v/>
      </c>
      <c r="R458" s="102">
        <f t="shared" si="167"/>
        <v>51132.309000000001</v>
      </c>
      <c r="S458" s="102">
        <f t="shared" si="158"/>
        <v>74.000000000523869</v>
      </c>
      <c r="T458" s="102" t="str">
        <f t="shared" si="153"/>
        <v/>
      </c>
      <c r="U458" s="102" t="str">
        <f t="shared" si="154"/>
        <v/>
      </c>
      <c r="V458" s="102" t="str">
        <f t="shared" si="155"/>
        <v/>
      </c>
      <c r="W458" s="102">
        <f t="shared" si="159"/>
        <v>51132</v>
      </c>
      <c r="X458" s="102">
        <f t="shared" si="168"/>
        <v>1</v>
      </c>
      <c r="Y458" s="102" t="str">
        <f t="shared" si="164"/>
        <v/>
      </c>
      <c r="Z458" s="102">
        <f t="shared" si="160"/>
        <v>0</v>
      </c>
      <c r="AA458" s="102">
        <f t="shared" si="165"/>
        <v>0</v>
      </c>
      <c r="AB458" s="102">
        <f t="shared" si="166"/>
        <v>1</v>
      </c>
      <c r="AC458" s="102" t="str">
        <f t="shared" si="156"/>
        <v/>
      </c>
      <c r="AD458" s="102">
        <f t="shared" si="169"/>
        <v>0</v>
      </c>
      <c r="AE458" s="102" t="str">
        <f t="shared" si="161"/>
        <v/>
      </c>
      <c r="AF458" s="102" t="str">
        <f t="shared" si="162"/>
        <v/>
      </c>
      <c r="AG458" s="102">
        <f t="shared" si="170"/>
        <v>0</v>
      </c>
      <c r="AH458" s="102"/>
      <c r="AI458" s="102"/>
      <c r="AJ458" s="102"/>
      <c r="AK458" s="102"/>
      <c r="AL458" s="102"/>
    </row>
    <row r="459" spans="1:38" x14ac:dyDescent="0.25">
      <c r="A459" s="100">
        <f t="shared" si="163"/>
        <v>74</v>
      </c>
      <c r="B459" s="100">
        <f t="shared" si="151"/>
        <v>51132</v>
      </c>
      <c r="C459" s="100" t="str">
        <f t="shared" si="152"/>
        <v>20171112</v>
      </c>
      <c r="D459" s="100">
        <v>2017</v>
      </c>
      <c r="E459" s="100">
        <v>11</v>
      </c>
      <c r="F459" s="100">
        <v>12</v>
      </c>
      <c r="G459" s="100">
        <v>14</v>
      </c>
      <c r="H459" s="100">
        <v>12</v>
      </c>
      <c r="I459" s="100">
        <v>12</v>
      </c>
      <c r="J459" s="100">
        <v>286</v>
      </c>
      <c r="K459" s="100" t="s">
        <v>239</v>
      </c>
      <c r="L459" s="100">
        <v>1</v>
      </c>
      <c r="M459" s="100" t="s">
        <v>21</v>
      </c>
      <c r="N459" s="100" t="s">
        <v>27</v>
      </c>
      <c r="O459" s="100">
        <v>0</v>
      </c>
      <c r="P459" s="100" t="str">
        <f t="shared" si="157"/>
        <v/>
      </c>
      <c r="Q459" s="100" t="str">
        <f t="shared" si="171"/>
        <v/>
      </c>
      <c r="R459" s="100" t="str">
        <f t="shared" si="167"/>
        <v/>
      </c>
      <c r="S459" s="100" t="str">
        <f t="shared" si="158"/>
        <v/>
      </c>
      <c r="T459" s="100" t="str">
        <f t="shared" si="153"/>
        <v/>
      </c>
      <c r="U459" s="100" t="str">
        <f t="shared" si="154"/>
        <v/>
      </c>
      <c r="V459" s="100" t="str">
        <f t="shared" si="155"/>
        <v/>
      </c>
      <c r="W459" s="100" t="str">
        <f t="shared" si="159"/>
        <v/>
      </c>
      <c r="X459" s="100" t="str">
        <f t="shared" si="168"/>
        <v/>
      </c>
      <c r="Y459" s="100" t="str">
        <f t="shared" si="164"/>
        <v/>
      </c>
      <c r="Z459" s="100" t="str">
        <f t="shared" si="160"/>
        <v/>
      </c>
      <c r="AA459" s="100" t="str">
        <f t="shared" si="165"/>
        <v/>
      </c>
      <c r="AB459" s="100" t="str">
        <f t="shared" si="166"/>
        <v/>
      </c>
      <c r="AC459" s="100" t="str">
        <f t="shared" si="156"/>
        <v/>
      </c>
      <c r="AD459" s="100" t="str">
        <f t="shared" si="169"/>
        <v/>
      </c>
      <c r="AE459" s="100" t="str">
        <f t="shared" si="161"/>
        <v/>
      </c>
      <c r="AF459" s="100" t="str">
        <f t="shared" si="162"/>
        <v/>
      </c>
      <c r="AG459" s="100" t="str">
        <f t="shared" si="170"/>
        <v/>
      </c>
      <c r="AH459" s="100"/>
      <c r="AI459" s="100"/>
      <c r="AJ459" s="100"/>
      <c r="AK459" s="100"/>
      <c r="AL459" s="100"/>
    </row>
    <row r="460" spans="1:38" x14ac:dyDescent="0.25">
      <c r="A460" s="100">
        <f t="shared" si="163"/>
        <v>74</v>
      </c>
      <c r="B460" s="100">
        <f t="shared" si="151"/>
        <v>51132</v>
      </c>
      <c r="C460" s="100" t="str">
        <f t="shared" si="152"/>
        <v>20171112</v>
      </c>
      <c r="D460" s="100">
        <v>2017</v>
      </c>
      <c r="E460" s="100">
        <v>11</v>
      </c>
      <c r="F460" s="100">
        <v>12</v>
      </c>
      <c r="G460" s="100">
        <v>14</v>
      </c>
      <c r="H460" s="100">
        <v>12</v>
      </c>
      <c r="I460" s="100">
        <v>12</v>
      </c>
      <c r="J460" s="100">
        <v>309</v>
      </c>
      <c r="K460" s="100" t="s">
        <v>239</v>
      </c>
      <c r="L460" s="100">
        <v>1</v>
      </c>
      <c r="M460" s="100" t="s">
        <v>21</v>
      </c>
      <c r="N460" s="100" t="s">
        <v>27</v>
      </c>
      <c r="O460" s="100">
        <v>0</v>
      </c>
      <c r="P460" s="100" t="str">
        <f t="shared" si="157"/>
        <v/>
      </c>
      <c r="Q460" s="100">
        <f t="shared" si="171"/>
        <v>51132.309000000001</v>
      </c>
      <c r="R460" s="100" t="str">
        <f t="shared" si="167"/>
        <v/>
      </c>
      <c r="S460" s="100" t="str">
        <f t="shared" si="158"/>
        <v/>
      </c>
      <c r="T460" s="100" t="str">
        <f t="shared" si="153"/>
        <v/>
      </c>
      <c r="U460" s="100" t="str">
        <f t="shared" si="154"/>
        <v/>
      </c>
      <c r="V460" s="100" t="str">
        <f t="shared" si="155"/>
        <v/>
      </c>
      <c r="W460" s="100" t="str">
        <f t="shared" si="159"/>
        <v/>
      </c>
      <c r="X460" s="100" t="str">
        <f t="shared" si="168"/>
        <v/>
      </c>
      <c r="Y460" s="100" t="str">
        <f t="shared" si="164"/>
        <v/>
      </c>
      <c r="Z460" s="100" t="str">
        <f t="shared" si="160"/>
        <v/>
      </c>
      <c r="AA460" s="100" t="str">
        <f t="shared" si="165"/>
        <v/>
      </c>
      <c r="AB460" s="100" t="str">
        <f t="shared" si="166"/>
        <v/>
      </c>
      <c r="AC460" s="100" t="str">
        <f t="shared" si="156"/>
        <v/>
      </c>
      <c r="AD460" s="100" t="str">
        <f t="shared" si="169"/>
        <v/>
      </c>
      <c r="AE460" s="100" t="str">
        <f t="shared" si="161"/>
        <v/>
      </c>
      <c r="AF460" s="100" t="str">
        <f t="shared" si="162"/>
        <v/>
      </c>
      <c r="AG460" s="100" t="str">
        <f t="shared" si="170"/>
        <v/>
      </c>
      <c r="AH460" s="100"/>
      <c r="AI460" s="100"/>
      <c r="AJ460" s="100"/>
      <c r="AK460" s="100"/>
      <c r="AL460" s="100"/>
    </row>
    <row r="461" spans="1:38" x14ac:dyDescent="0.25">
      <c r="A461" s="102">
        <f t="shared" si="163"/>
        <v>75</v>
      </c>
      <c r="B461" s="102">
        <f t="shared" si="151"/>
        <v>51222</v>
      </c>
      <c r="C461" s="102" t="str">
        <f t="shared" si="152"/>
        <v>20171112</v>
      </c>
      <c r="D461" s="102">
        <v>2017</v>
      </c>
      <c r="E461" s="102">
        <v>11</v>
      </c>
      <c r="F461" s="102">
        <v>12</v>
      </c>
      <c r="G461" s="102">
        <v>14</v>
      </c>
      <c r="H461" s="102">
        <v>13</v>
      </c>
      <c r="I461" s="102">
        <v>42</v>
      </c>
      <c r="J461" s="102">
        <v>688</v>
      </c>
      <c r="K461" s="102" t="s">
        <v>37</v>
      </c>
      <c r="L461" s="102">
        <v>1</v>
      </c>
      <c r="M461" s="102" t="s">
        <v>21</v>
      </c>
      <c r="N461" s="102" t="s">
        <v>27</v>
      </c>
      <c r="O461" s="102">
        <f>695-688</f>
        <v>7</v>
      </c>
      <c r="P461" s="102">
        <f t="shared" si="157"/>
        <v>51222.688000000002</v>
      </c>
      <c r="Q461" s="102" t="str">
        <f t="shared" si="171"/>
        <v/>
      </c>
      <c r="R461" s="102">
        <f t="shared" si="167"/>
        <v>51222.832000000002</v>
      </c>
      <c r="S461" s="102">
        <f t="shared" si="158"/>
        <v>144.00000000023283</v>
      </c>
      <c r="T461" s="102">
        <f t="shared" si="153"/>
        <v>16</v>
      </c>
      <c r="U461" s="102">
        <f t="shared" si="154"/>
        <v>9</v>
      </c>
      <c r="V461" s="102" t="str">
        <f t="shared" si="155"/>
        <v/>
      </c>
      <c r="W461" s="102">
        <f t="shared" si="159"/>
        <v>51222</v>
      </c>
      <c r="X461" s="102">
        <f t="shared" si="168"/>
        <v>6</v>
      </c>
      <c r="Y461" s="102">
        <f t="shared" si="164"/>
        <v>0</v>
      </c>
      <c r="Z461" s="102">
        <f t="shared" si="160"/>
        <v>0</v>
      </c>
      <c r="AA461" s="102">
        <f t="shared" si="165"/>
        <v>0</v>
      </c>
      <c r="AB461" s="102">
        <f t="shared" si="166"/>
        <v>6</v>
      </c>
      <c r="AC461" s="102" t="str">
        <f t="shared" si="156"/>
        <v/>
      </c>
      <c r="AD461" s="102">
        <f t="shared" si="169"/>
        <v>0</v>
      </c>
      <c r="AE461" s="102" t="str">
        <f t="shared" si="161"/>
        <v/>
      </c>
      <c r="AF461" s="102" t="str">
        <f t="shared" si="162"/>
        <v/>
      </c>
      <c r="AG461" s="102">
        <f t="shared" si="170"/>
        <v>0</v>
      </c>
      <c r="AH461" s="102"/>
      <c r="AI461" s="102"/>
      <c r="AJ461" s="102"/>
      <c r="AK461" s="102"/>
      <c r="AL461" s="102"/>
    </row>
    <row r="462" spans="1:38" x14ac:dyDescent="0.25">
      <c r="A462" s="100">
        <f t="shared" si="163"/>
        <v>75</v>
      </c>
      <c r="B462" s="100">
        <f t="shared" si="151"/>
        <v>51222</v>
      </c>
      <c r="C462" s="100" t="str">
        <f t="shared" si="152"/>
        <v>20171112</v>
      </c>
      <c r="D462" s="100">
        <v>2017</v>
      </c>
      <c r="E462" s="100">
        <v>11</v>
      </c>
      <c r="F462" s="100">
        <v>12</v>
      </c>
      <c r="G462" s="100">
        <v>14</v>
      </c>
      <c r="H462" s="100">
        <v>13</v>
      </c>
      <c r="I462" s="100">
        <v>42</v>
      </c>
      <c r="J462" s="100">
        <v>704</v>
      </c>
      <c r="K462" s="100" t="s">
        <v>37</v>
      </c>
      <c r="L462" s="100">
        <v>1</v>
      </c>
      <c r="M462" s="100" t="s">
        <v>21</v>
      </c>
      <c r="N462" s="100" t="s">
        <v>27</v>
      </c>
      <c r="O462" s="100">
        <f>709-704</f>
        <v>5</v>
      </c>
      <c r="P462" s="100" t="str">
        <f t="shared" si="157"/>
        <v/>
      </c>
      <c r="Q462" s="100" t="str">
        <f t="shared" si="171"/>
        <v/>
      </c>
      <c r="R462" s="100" t="str">
        <f t="shared" si="167"/>
        <v/>
      </c>
      <c r="S462" s="100" t="str">
        <f t="shared" si="158"/>
        <v/>
      </c>
      <c r="T462" s="100">
        <f t="shared" si="153"/>
        <v>26</v>
      </c>
      <c r="U462" s="100">
        <f t="shared" si="154"/>
        <v>21</v>
      </c>
      <c r="V462" s="100" t="str">
        <f t="shared" si="155"/>
        <v/>
      </c>
      <c r="W462" s="100" t="str">
        <f t="shared" si="159"/>
        <v/>
      </c>
      <c r="X462" s="100" t="str">
        <f t="shared" si="168"/>
        <v/>
      </c>
      <c r="Y462" s="100" t="str">
        <f t="shared" si="164"/>
        <v/>
      </c>
      <c r="Z462" s="100" t="str">
        <f t="shared" si="160"/>
        <v/>
      </c>
      <c r="AA462" s="100" t="str">
        <f t="shared" si="165"/>
        <v/>
      </c>
      <c r="AB462" s="100" t="str">
        <f t="shared" si="166"/>
        <v/>
      </c>
      <c r="AC462" s="100" t="str">
        <f t="shared" si="156"/>
        <v/>
      </c>
      <c r="AD462" s="100" t="str">
        <f t="shared" si="169"/>
        <v/>
      </c>
      <c r="AE462" s="100" t="str">
        <f t="shared" si="161"/>
        <v/>
      </c>
      <c r="AF462" s="100" t="str">
        <f t="shared" si="162"/>
        <v/>
      </c>
      <c r="AG462" s="100" t="str">
        <f t="shared" si="170"/>
        <v/>
      </c>
      <c r="AH462" s="100"/>
      <c r="AI462" s="100"/>
      <c r="AJ462" s="100"/>
      <c r="AK462" s="100"/>
      <c r="AL462" s="100"/>
    </row>
    <row r="463" spans="1:38" x14ac:dyDescent="0.25">
      <c r="A463" s="100">
        <f t="shared" si="163"/>
        <v>75</v>
      </c>
      <c r="B463" s="100">
        <f t="shared" si="151"/>
        <v>51222</v>
      </c>
      <c r="C463" s="100" t="str">
        <f t="shared" si="152"/>
        <v>20171112</v>
      </c>
      <c r="D463" s="100">
        <v>2017</v>
      </c>
      <c r="E463" s="100">
        <v>11</v>
      </c>
      <c r="F463" s="100">
        <v>12</v>
      </c>
      <c r="G463" s="100">
        <v>14</v>
      </c>
      <c r="H463" s="100">
        <v>13</v>
      </c>
      <c r="I463" s="100">
        <v>42</v>
      </c>
      <c r="J463" s="100">
        <v>730</v>
      </c>
      <c r="K463" s="100" t="s">
        <v>37</v>
      </c>
      <c r="L463" s="100">
        <v>1</v>
      </c>
      <c r="M463" s="100" t="s">
        <v>21</v>
      </c>
      <c r="N463" s="100" t="s">
        <v>27</v>
      </c>
      <c r="O463" s="100">
        <f>738-730</f>
        <v>8</v>
      </c>
      <c r="P463" s="100" t="str">
        <f t="shared" si="157"/>
        <v/>
      </c>
      <c r="Q463" s="100" t="str">
        <f t="shared" si="171"/>
        <v/>
      </c>
      <c r="R463" s="100" t="str">
        <f t="shared" si="167"/>
        <v/>
      </c>
      <c r="S463" s="100" t="str">
        <f t="shared" si="158"/>
        <v/>
      </c>
      <c r="T463" s="100">
        <f t="shared" si="153"/>
        <v>36</v>
      </c>
      <c r="U463" s="100">
        <f t="shared" si="154"/>
        <v>28</v>
      </c>
      <c r="V463" s="100" t="str">
        <f t="shared" si="155"/>
        <v/>
      </c>
      <c r="W463" s="100" t="str">
        <f t="shared" si="159"/>
        <v/>
      </c>
      <c r="X463" s="100" t="str">
        <f t="shared" si="168"/>
        <v/>
      </c>
      <c r="Y463" s="100" t="str">
        <f t="shared" si="164"/>
        <v/>
      </c>
      <c r="Z463" s="100" t="str">
        <f t="shared" si="160"/>
        <v/>
      </c>
      <c r="AA463" s="100" t="str">
        <f t="shared" si="165"/>
        <v/>
      </c>
      <c r="AB463" s="100" t="str">
        <f t="shared" si="166"/>
        <v/>
      </c>
      <c r="AC463" s="100" t="str">
        <f t="shared" si="156"/>
        <v/>
      </c>
      <c r="AD463" s="100" t="str">
        <f t="shared" si="169"/>
        <v/>
      </c>
      <c r="AE463" s="100" t="str">
        <f t="shared" si="161"/>
        <v/>
      </c>
      <c r="AF463" s="100" t="str">
        <f t="shared" si="162"/>
        <v/>
      </c>
      <c r="AG463" s="100" t="str">
        <f t="shared" si="170"/>
        <v/>
      </c>
      <c r="AH463" s="100"/>
      <c r="AI463" s="100"/>
      <c r="AJ463" s="100"/>
      <c r="AK463" s="100"/>
      <c r="AL463" s="100"/>
    </row>
    <row r="464" spans="1:38" x14ac:dyDescent="0.25">
      <c r="A464" s="100">
        <f t="shared" si="163"/>
        <v>75</v>
      </c>
      <c r="B464" s="100">
        <f t="shared" si="151"/>
        <v>51222</v>
      </c>
      <c r="C464" s="100" t="str">
        <f t="shared" si="152"/>
        <v>20171112</v>
      </c>
      <c r="D464" s="100">
        <v>2017</v>
      </c>
      <c r="E464" s="100">
        <v>11</v>
      </c>
      <c r="F464" s="100">
        <v>12</v>
      </c>
      <c r="G464" s="100">
        <v>14</v>
      </c>
      <c r="H464" s="100">
        <v>13</v>
      </c>
      <c r="I464" s="100">
        <v>42</v>
      </c>
      <c r="J464" s="100">
        <v>766</v>
      </c>
      <c r="K464" s="100" t="s">
        <v>37</v>
      </c>
      <c r="L464" s="100">
        <v>1</v>
      </c>
      <c r="M464" s="100" t="s">
        <v>21</v>
      </c>
      <c r="N464" s="100" t="s">
        <v>27</v>
      </c>
      <c r="O464" s="100">
        <f>773-766</f>
        <v>7</v>
      </c>
      <c r="P464" s="100" t="str">
        <f t="shared" si="157"/>
        <v/>
      </c>
      <c r="Q464" s="100" t="str">
        <f t="shared" si="171"/>
        <v/>
      </c>
      <c r="R464" s="100" t="str">
        <f t="shared" si="167"/>
        <v/>
      </c>
      <c r="S464" s="100" t="str">
        <f t="shared" si="158"/>
        <v/>
      </c>
      <c r="T464" s="100">
        <f t="shared" si="153"/>
        <v>40</v>
      </c>
      <c r="U464" s="100">
        <f t="shared" si="154"/>
        <v>33</v>
      </c>
      <c r="V464" s="100" t="str">
        <f t="shared" si="155"/>
        <v/>
      </c>
      <c r="W464" s="100" t="str">
        <f t="shared" si="159"/>
        <v/>
      </c>
      <c r="X464" s="100" t="str">
        <f t="shared" si="168"/>
        <v/>
      </c>
      <c r="Y464" s="100" t="str">
        <f t="shared" si="164"/>
        <v/>
      </c>
      <c r="Z464" s="100" t="str">
        <f t="shared" si="160"/>
        <v/>
      </c>
      <c r="AA464" s="100" t="str">
        <f t="shared" si="165"/>
        <v/>
      </c>
      <c r="AB464" s="100" t="str">
        <f t="shared" si="166"/>
        <v/>
      </c>
      <c r="AC464" s="100" t="str">
        <f t="shared" si="156"/>
        <v/>
      </c>
      <c r="AD464" s="100" t="str">
        <f t="shared" si="169"/>
        <v/>
      </c>
      <c r="AE464" s="100" t="str">
        <f t="shared" si="161"/>
        <v/>
      </c>
      <c r="AF464" s="100" t="str">
        <f t="shared" si="162"/>
        <v/>
      </c>
      <c r="AG464" s="100" t="str">
        <f t="shared" si="170"/>
        <v/>
      </c>
      <c r="AH464" s="100"/>
      <c r="AI464" s="100"/>
      <c r="AJ464" s="100"/>
      <c r="AK464" s="100"/>
      <c r="AL464" s="100"/>
    </row>
    <row r="465" spans="1:38" x14ac:dyDescent="0.25">
      <c r="A465" s="100">
        <f t="shared" si="163"/>
        <v>75</v>
      </c>
      <c r="B465" s="100">
        <f t="shared" si="151"/>
        <v>51222</v>
      </c>
      <c r="C465" s="100" t="str">
        <f t="shared" si="152"/>
        <v>20171112</v>
      </c>
      <c r="D465" s="100">
        <v>2017</v>
      </c>
      <c r="E465" s="100">
        <v>11</v>
      </c>
      <c r="F465" s="100">
        <v>12</v>
      </c>
      <c r="G465" s="100">
        <v>14</v>
      </c>
      <c r="H465" s="100">
        <v>13</v>
      </c>
      <c r="I465" s="100">
        <v>42</v>
      </c>
      <c r="J465" s="100">
        <v>806</v>
      </c>
      <c r="K465" s="100" t="s">
        <v>37</v>
      </c>
      <c r="L465" s="100">
        <v>1</v>
      </c>
      <c r="M465" s="100" t="s">
        <v>21</v>
      </c>
      <c r="N465" s="100" t="s">
        <v>27</v>
      </c>
      <c r="O465" s="100">
        <f>811-806</f>
        <v>5</v>
      </c>
      <c r="P465" s="100" t="str">
        <f t="shared" si="157"/>
        <v/>
      </c>
      <c r="Q465" s="100" t="str">
        <f t="shared" si="171"/>
        <v/>
      </c>
      <c r="R465" s="100" t="str">
        <f t="shared" si="167"/>
        <v/>
      </c>
      <c r="S465" s="100" t="str">
        <f t="shared" si="158"/>
        <v/>
      </c>
      <c r="T465" s="100">
        <f t="shared" si="153"/>
        <v>24</v>
      </c>
      <c r="U465" s="100">
        <f t="shared" si="154"/>
        <v>19</v>
      </c>
      <c r="V465" s="100" t="str">
        <f t="shared" si="155"/>
        <v/>
      </c>
      <c r="W465" s="100" t="str">
        <f t="shared" si="159"/>
        <v/>
      </c>
      <c r="X465" s="100" t="str">
        <f t="shared" si="168"/>
        <v/>
      </c>
      <c r="Y465" s="100" t="str">
        <f t="shared" si="164"/>
        <v/>
      </c>
      <c r="Z465" s="100" t="str">
        <f t="shared" si="160"/>
        <v/>
      </c>
      <c r="AA465" s="100" t="str">
        <f t="shared" si="165"/>
        <v/>
      </c>
      <c r="AB465" s="100" t="str">
        <f t="shared" si="166"/>
        <v/>
      </c>
      <c r="AC465" s="100" t="str">
        <f t="shared" si="156"/>
        <v/>
      </c>
      <c r="AD465" s="100" t="str">
        <f t="shared" si="169"/>
        <v/>
      </c>
      <c r="AE465" s="100" t="str">
        <f t="shared" si="161"/>
        <v/>
      </c>
      <c r="AF465" s="100" t="str">
        <f t="shared" si="162"/>
        <v/>
      </c>
      <c r="AG465" s="100" t="str">
        <f t="shared" si="170"/>
        <v/>
      </c>
      <c r="AH465" s="100"/>
      <c r="AI465" s="100"/>
      <c r="AJ465" s="100"/>
      <c r="AK465" s="100"/>
      <c r="AL465" s="100"/>
    </row>
    <row r="466" spans="1:38" x14ac:dyDescent="0.25">
      <c r="A466" s="100">
        <f t="shared" si="163"/>
        <v>75</v>
      </c>
      <c r="B466" s="100">
        <f t="shared" si="151"/>
        <v>51222</v>
      </c>
      <c r="C466" s="100" t="str">
        <f t="shared" si="152"/>
        <v>20171112</v>
      </c>
      <c r="D466" s="100">
        <v>2017</v>
      </c>
      <c r="E466" s="100">
        <v>11</v>
      </c>
      <c r="F466" s="100">
        <v>12</v>
      </c>
      <c r="G466" s="100">
        <v>14</v>
      </c>
      <c r="H466" s="100">
        <v>13</v>
      </c>
      <c r="I466" s="100">
        <v>42</v>
      </c>
      <c r="J466" s="100">
        <v>830</v>
      </c>
      <c r="K466" s="100" t="s">
        <v>37</v>
      </c>
      <c r="L466" s="100">
        <v>1</v>
      </c>
      <c r="M466" s="100" t="s">
        <v>21</v>
      </c>
      <c r="N466" s="100" t="s">
        <v>27</v>
      </c>
      <c r="O466" s="100">
        <f>832-830</f>
        <v>2</v>
      </c>
      <c r="P466" s="100" t="str">
        <f t="shared" si="157"/>
        <v/>
      </c>
      <c r="Q466" s="100">
        <f t="shared" si="171"/>
        <v>51222.832000000002</v>
      </c>
      <c r="R466" s="100" t="str">
        <f t="shared" si="167"/>
        <v/>
      </c>
      <c r="S466" s="100" t="str">
        <f t="shared" si="158"/>
        <v/>
      </c>
      <c r="T466" s="100" t="str">
        <f t="shared" si="153"/>
        <v/>
      </c>
      <c r="U466" s="100" t="str">
        <f t="shared" si="154"/>
        <v/>
      </c>
      <c r="V466" s="100" t="str">
        <f t="shared" si="155"/>
        <v/>
      </c>
      <c r="W466" s="100" t="str">
        <f t="shared" si="159"/>
        <v/>
      </c>
      <c r="X466" s="100" t="str">
        <f t="shared" si="168"/>
        <v/>
      </c>
      <c r="Y466" s="100" t="str">
        <f t="shared" si="164"/>
        <v/>
      </c>
      <c r="Z466" s="100" t="str">
        <f t="shared" si="160"/>
        <v/>
      </c>
      <c r="AA466" s="100" t="str">
        <f t="shared" si="165"/>
        <v/>
      </c>
      <c r="AB466" s="100" t="str">
        <f t="shared" si="166"/>
        <v/>
      </c>
      <c r="AC466" s="100" t="str">
        <f t="shared" si="156"/>
        <v/>
      </c>
      <c r="AD466" s="100" t="str">
        <f t="shared" si="169"/>
        <v/>
      </c>
      <c r="AE466" s="100" t="str">
        <f t="shared" si="161"/>
        <v/>
      </c>
      <c r="AF466" s="100" t="str">
        <f t="shared" si="162"/>
        <v/>
      </c>
      <c r="AG466" s="100" t="str">
        <f t="shared" si="170"/>
        <v/>
      </c>
      <c r="AH466" s="100"/>
      <c r="AI466" s="100"/>
      <c r="AJ466" s="100"/>
      <c r="AK466" s="100"/>
      <c r="AL466" s="100"/>
    </row>
    <row r="467" spans="1:38" x14ac:dyDescent="0.25">
      <c r="A467" s="102">
        <f t="shared" si="163"/>
        <v>76</v>
      </c>
      <c r="B467" s="102">
        <f t="shared" si="151"/>
        <v>51233</v>
      </c>
      <c r="C467" s="102" t="str">
        <f t="shared" si="152"/>
        <v>20171112</v>
      </c>
      <c r="D467" s="102">
        <v>2017</v>
      </c>
      <c r="E467" s="102">
        <v>11</v>
      </c>
      <c r="F467" s="102">
        <v>12</v>
      </c>
      <c r="G467" s="102">
        <v>14</v>
      </c>
      <c r="H467" s="102">
        <v>13</v>
      </c>
      <c r="I467" s="102">
        <v>53</v>
      </c>
      <c r="J467" s="102">
        <v>152</v>
      </c>
      <c r="K467" s="102" t="s">
        <v>37</v>
      </c>
      <c r="L467" s="102">
        <v>1</v>
      </c>
      <c r="M467" s="102" t="s">
        <v>21</v>
      </c>
      <c r="N467" s="102" t="s">
        <v>27</v>
      </c>
      <c r="O467" s="102">
        <f>161-152</f>
        <v>9</v>
      </c>
      <c r="P467" s="102">
        <f t="shared" si="157"/>
        <v>51233.152000000002</v>
      </c>
      <c r="Q467" s="102">
        <f t="shared" si="171"/>
        <v>51233.161</v>
      </c>
      <c r="R467" s="102">
        <f t="shared" si="167"/>
        <v>51233.161</v>
      </c>
      <c r="S467" s="102">
        <f t="shared" si="158"/>
        <v>8.9999999981955625</v>
      </c>
      <c r="T467" s="102" t="str">
        <f t="shared" si="153"/>
        <v/>
      </c>
      <c r="U467" s="102" t="str">
        <f t="shared" si="154"/>
        <v/>
      </c>
      <c r="V467" s="102" t="str">
        <f t="shared" si="155"/>
        <v/>
      </c>
      <c r="W467" s="102">
        <f t="shared" si="159"/>
        <v>51233</v>
      </c>
      <c r="X467" s="102">
        <f t="shared" si="168"/>
        <v>1</v>
      </c>
      <c r="Y467" s="102" t="str">
        <f t="shared" si="164"/>
        <v/>
      </c>
      <c r="Z467" s="102">
        <f t="shared" si="160"/>
        <v>0</v>
      </c>
      <c r="AA467" s="102">
        <f t="shared" si="165"/>
        <v>0</v>
      </c>
      <c r="AB467" s="102">
        <f t="shared" si="166"/>
        <v>1</v>
      </c>
      <c r="AC467" s="102" t="str">
        <f t="shared" si="156"/>
        <v/>
      </c>
      <c r="AD467" s="102">
        <f t="shared" si="169"/>
        <v>0</v>
      </c>
      <c r="AE467" s="102" t="str">
        <f t="shared" si="161"/>
        <v/>
      </c>
      <c r="AF467" s="102" t="str">
        <f t="shared" si="162"/>
        <v/>
      </c>
      <c r="AG467" s="102">
        <f t="shared" si="170"/>
        <v>0</v>
      </c>
      <c r="AH467" s="102"/>
      <c r="AI467" s="102"/>
      <c r="AJ467" s="102"/>
      <c r="AK467" s="102"/>
      <c r="AL467" s="102"/>
    </row>
    <row r="468" spans="1:38" x14ac:dyDescent="0.25">
      <c r="A468" s="102">
        <f t="shared" si="163"/>
        <v>77</v>
      </c>
      <c r="B468" s="102">
        <f t="shared" si="151"/>
        <v>51359</v>
      </c>
      <c r="C468" s="102" t="str">
        <f t="shared" si="152"/>
        <v>20171112</v>
      </c>
      <c r="D468" s="102">
        <v>2017</v>
      </c>
      <c r="E468" s="102">
        <v>11</v>
      </c>
      <c r="F468" s="102">
        <v>12</v>
      </c>
      <c r="G468" s="102">
        <v>14</v>
      </c>
      <c r="H468" s="102">
        <v>15</v>
      </c>
      <c r="I468" s="102">
        <v>59</v>
      </c>
      <c r="J468" s="102">
        <v>92</v>
      </c>
      <c r="K468" s="102" t="s">
        <v>239</v>
      </c>
      <c r="L468" s="102">
        <v>1</v>
      </c>
      <c r="M468" s="102" t="s">
        <v>21</v>
      </c>
      <c r="N468" s="102" t="s">
        <v>27</v>
      </c>
      <c r="O468" s="102">
        <v>0</v>
      </c>
      <c r="P468" s="102">
        <f t="shared" si="157"/>
        <v>51359.091999999997</v>
      </c>
      <c r="Q468" s="102" t="str">
        <f t="shared" si="171"/>
        <v/>
      </c>
      <c r="R468" s="102">
        <f t="shared" si="167"/>
        <v>51359.173999999999</v>
      </c>
      <c r="S468" s="102">
        <f t="shared" si="158"/>
        <v>82.000000002153683</v>
      </c>
      <c r="T468" s="102" t="str">
        <f t="shared" si="153"/>
        <v/>
      </c>
      <c r="U468" s="102" t="str">
        <f t="shared" si="154"/>
        <v/>
      </c>
      <c r="V468" s="102" t="str">
        <f t="shared" si="155"/>
        <v/>
      </c>
      <c r="W468" s="102">
        <f t="shared" si="159"/>
        <v>51359</v>
      </c>
      <c r="X468" s="102">
        <f t="shared" si="168"/>
        <v>2</v>
      </c>
      <c r="Y468" s="102">
        <f t="shared" si="164"/>
        <v>0</v>
      </c>
      <c r="Z468" s="102">
        <f t="shared" si="160"/>
        <v>0</v>
      </c>
      <c r="AA468" s="102">
        <f t="shared" si="165"/>
        <v>0</v>
      </c>
      <c r="AB468" s="102">
        <f t="shared" si="166"/>
        <v>2</v>
      </c>
      <c r="AC468" s="102" t="str">
        <f t="shared" si="156"/>
        <v/>
      </c>
      <c r="AD468" s="102">
        <f t="shared" si="169"/>
        <v>0</v>
      </c>
      <c r="AE468" s="102" t="str">
        <f t="shared" si="161"/>
        <v/>
      </c>
      <c r="AF468" s="102" t="str">
        <f t="shared" si="162"/>
        <v/>
      </c>
      <c r="AG468" s="102">
        <f t="shared" si="170"/>
        <v>0</v>
      </c>
      <c r="AH468" s="102"/>
      <c r="AI468" s="102"/>
      <c r="AJ468" s="102"/>
      <c r="AK468" s="102"/>
      <c r="AL468" s="102"/>
    </row>
    <row r="469" spans="1:38" x14ac:dyDescent="0.25">
      <c r="A469" s="100">
        <f t="shared" si="163"/>
        <v>77</v>
      </c>
      <c r="B469" s="100">
        <f t="shared" si="151"/>
        <v>51359</v>
      </c>
      <c r="C469" s="100" t="str">
        <f t="shared" si="152"/>
        <v>20171112</v>
      </c>
      <c r="D469" s="100">
        <v>2017</v>
      </c>
      <c r="E469" s="100">
        <v>11</v>
      </c>
      <c r="F469" s="100">
        <v>12</v>
      </c>
      <c r="G469" s="100">
        <v>14</v>
      </c>
      <c r="H469" s="100">
        <v>15</v>
      </c>
      <c r="I469" s="100">
        <v>59</v>
      </c>
      <c r="J469" s="100">
        <v>144</v>
      </c>
      <c r="K469" s="100" t="s">
        <v>37</v>
      </c>
      <c r="L469" s="100">
        <v>1</v>
      </c>
      <c r="M469" s="100" t="s">
        <v>21</v>
      </c>
      <c r="N469" s="100" t="s">
        <v>27</v>
      </c>
      <c r="O469" s="100">
        <f>153-144</f>
        <v>9</v>
      </c>
      <c r="P469" s="100" t="str">
        <f t="shared" si="157"/>
        <v/>
      </c>
      <c r="Q469" s="100" t="str">
        <f t="shared" si="171"/>
        <v/>
      </c>
      <c r="R469" s="100" t="str">
        <f t="shared" si="167"/>
        <v/>
      </c>
      <c r="S469" s="100" t="str">
        <f t="shared" si="158"/>
        <v/>
      </c>
      <c r="T469" s="100">
        <f t="shared" si="153"/>
        <v>18</v>
      </c>
      <c r="U469" s="100">
        <f t="shared" si="154"/>
        <v>9</v>
      </c>
      <c r="V469" s="100" t="str">
        <f t="shared" si="155"/>
        <v/>
      </c>
      <c r="W469" s="100" t="str">
        <f t="shared" si="159"/>
        <v/>
      </c>
      <c r="X469" s="100" t="str">
        <f t="shared" si="168"/>
        <v/>
      </c>
      <c r="Y469" s="100" t="str">
        <f t="shared" si="164"/>
        <v/>
      </c>
      <c r="Z469" s="100" t="str">
        <f t="shared" si="160"/>
        <v/>
      </c>
      <c r="AA469" s="100" t="str">
        <f t="shared" si="165"/>
        <v/>
      </c>
      <c r="AB469" s="100" t="str">
        <f t="shared" si="166"/>
        <v/>
      </c>
      <c r="AC469" s="100" t="str">
        <f t="shared" si="156"/>
        <v/>
      </c>
      <c r="AD469" s="100" t="str">
        <f t="shared" si="169"/>
        <v/>
      </c>
      <c r="AE469" s="100" t="str">
        <f t="shared" si="161"/>
        <v/>
      </c>
      <c r="AF469" s="100" t="str">
        <f t="shared" si="162"/>
        <v/>
      </c>
      <c r="AG469" s="100" t="str">
        <f t="shared" si="170"/>
        <v/>
      </c>
      <c r="AH469" s="100"/>
      <c r="AI469" s="100"/>
      <c r="AJ469" s="100"/>
      <c r="AK469" s="100"/>
      <c r="AL469" s="100"/>
    </row>
    <row r="470" spans="1:38" x14ac:dyDescent="0.25">
      <c r="A470" s="100">
        <f t="shared" si="163"/>
        <v>77</v>
      </c>
      <c r="B470" s="100">
        <f t="shared" si="151"/>
        <v>51359</v>
      </c>
      <c r="C470" s="100" t="str">
        <f t="shared" si="152"/>
        <v>20171112</v>
      </c>
      <c r="D470" s="100">
        <v>2017</v>
      </c>
      <c r="E470" s="100">
        <v>11</v>
      </c>
      <c r="F470" s="100">
        <v>12</v>
      </c>
      <c r="G470" s="100">
        <v>14</v>
      </c>
      <c r="H470" s="100">
        <v>15</v>
      </c>
      <c r="I470" s="100">
        <v>59</v>
      </c>
      <c r="J470" s="100">
        <v>162</v>
      </c>
      <c r="K470" s="100" t="s">
        <v>37</v>
      </c>
      <c r="L470" s="100">
        <v>1</v>
      </c>
      <c r="M470" s="100" t="s">
        <v>21</v>
      </c>
      <c r="N470" s="100" t="s">
        <v>27</v>
      </c>
      <c r="O470" s="100">
        <f>185-162</f>
        <v>23</v>
      </c>
      <c r="P470" s="100" t="str">
        <f t="shared" si="157"/>
        <v/>
      </c>
      <c r="Q470" s="100" t="str">
        <f t="shared" si="171"/>
        <v/>
      </c>
      <c r="R470" s="100" t="str">
        <f t="shared" si="167"/>
        <v/>
      </c>
      <c r="S470" s="100" t="str">
        <f t="shared" si="158"/>
        <v/>
      </c>
      <c r="T470" s="100" t="str">
        <f t="shared" si="153"/>
        <v/>
      </c>
      <c r="U470" s="100" t="str">
        <f t="shared" si="154"/>
        <v/>
      </c>
      <c r="V470" s="100" t="str">
        <f t="shared" si="155"/>
        <v/>
      </c>
      <c r="W470" s="100" t="str">
        <f t="shared" si="159"/>
        <v/>
      </c>
      <c r="X470" s="100" t="str">
        <f t="shared" si="168"/>
        <v/>
      </c>
      <c r="Y470" s="100" t="str">
        <f t="shared" si="164"/>
        <v/>
      </c>
      <c r="Z470" s="100" t="str">
        <f t="shared" si="160"/>
        <v/>
      </c>
      <c r="AA470" s="100" t="str">
        <f t="shared" si="165"/>
        <v/>
      </c>
      <c r="AB470" s="100" t="str">
        <f t="shared" si="166"/>
        <v/>
      </c>
      <c r="AC470" s="100" t="str">
        <f t="shared" si="156"/>
        <v/>
      </c>
      <c r="AD470" s="100" t="str">
        <f t="shared" si="169"/>
        <v/>
      </c>
      <c r="AE470" s="100" t="str">
        <f t="shared" si="161"/>
        <v/>
      </c>
      <c r="AF470" s="100" t="str">
        <f t="shared" si="162"/>
        <v/>
      </c>
      <c r="AG470" s="100" t="str">
        <f t="shared" si="170"/>
        <v/>
      </c>
      <c r="AH470" s="100"/>
      <c r="AI470" s="100"/>
      <c r="AJ470" s="100"/>
      <c r="AK470" s="100"/>
      <c r="AL470" s="100"/>
    </row>
    <row r="471" spans="1:38" x14ac:dyDescent="0.25">
      <c r="A471" s="100">
        <f t="shared" si="163"/>
        <v>77</v>
      </c>
      <c r="B471" s="100">
        <f t="shared" si="151"/>
        <v>51359</v>
      </c>
      <c r="C471" s="100" t="str">
        <f t="shared" si="152"/>
        <v>20171112</v>
      </c>
      <c r="D471" s="100">
        <v>2017</v>
      </c>
      <c r="E471" s="100">
        <v>11</v>
      </c>
      <c r="F471" s="100">
        <v>12</v>
      </c>
      <c r="G471" s="100">
        <v>14</v>
      </c>
      <c r="H471" s="100">
        <v>15</v>
      </c>
      <c r="I471" s="100">
        <v>59</v>
      </c>
      <c r="J471" s="100">
        <v>174</v>
      </c>
      <c r="K471" s="100" t="s">
        <v>29</v>
      </c>
      <c r="L471" s="100">
        <v>1</v>
      </c>
      <c r="M471" s="100" t="s">
        <v>21</v>
      </c>
      <c r="N471" s="100" t="s">
        <v>27</v>
      </c>
      <c r="O471" s="100">
        <v>0</v>
      </c>
      <c r="P471" s="100" t="str">
        <f t="shared" si="157"/>
        <v/>
      </c>
      <c r="Q471" s="100">
        <f t="shared" si="171"/>
        <v>51359.173999999999</v>
      </c>
      <c r="R471" s="100" t="str">
        <f t="shared" si="167"/>
        <v/>
      </c>
      <c r="S471" s="100" t="str">
        <f t="shared" si="158"/>
        <v/>
      </c>
      <c r="T471" s="100" t="str">
        <f t="shared" si="153"/>
        <v/>
      </c>
      <c r="U471" s="100" t="str">
        <f t="shared" si="154"/>
        <v/>
      </c>
      <c r="V471" s="100" t="str">
        <f t="shared" si="155"/>
        <v/>
      </c>
      <c r="W471" s="100" t="str">
        <f t="shared" si="159"/>
        <v/>
      </c>
      <c r="X471" s="100" t="str">
        <f t="shared" si="168"/>
        <v/>
      </c>
      <c r="Y471" s="100" t="str">
        <f t="shared" si="164"/>
        <v/>
      </c>
      <c r="Z471" s="100" t="str">
        <f t="shared" si="160"/>
        <v/>
      </c>
      <c r="AA471" s="100" t="str">
        <f t="shared" si="165"/>
        <v/>
      </c>
      <c r="AB471" s="100" t="str">
        <f t="shared" si="166"/>
        <v/>
      </c>
      <c r="AC471" s="100" t="str">
        <f t="shared" si="156"/>
        <v/>
      </c>
      <c r="AD471" s="100" t="str">
        <f t="shared" si="169"/>
        <v/>
      </c>
      <c r="AE471" s="100" t="str">
        <f t="shared" si="161"/>
        <v/>
      </c>
      <c r="AF471" s="100" t="str">
        <f t="shared" si="162"/>
        <v/>
      </c>
      <c r="AG471" s="100" t="str">
        <f t="shared" si="170"/>
        <v/>
      </c>
      <c r="AH471" s="100"/>
      <c r="AI471" s="100"/>
      <c r="AJ471" s="100"/>
      <c r="AK471" s="100"/>
      <c r="AL471" s="100"/>
    </row>
    <row r="472" spans="1:38" x14ac:dyDescent="0.25">
      <c r="A472" s="102">
        <f t="shared" si="163"/>
        <v>78</v>
      </c>
      <c r="B472" s="102">
        <f t="shared" si="151"/>
        <v>51444</v>
      </c>
      <c r="C472" s="102" t="str">
        <f t="shared" si="152"/>
        <v>20171112</v>
      </c>
      <c r="D472" s="102">
        <v>2017</v>
      </c>
      <c r="E472" s="102">
        <v>11</v>
      </c>
      <c r="F472" s="102">
        <v>12</v>
      </c>
      <c r="G472" s="102">
        <v>14</v>
      </c>
      <c r="H472" s="102">
        <v>17</v>
      </c>
      <c r="I472" s="102">
        <v>24</v>
      </c>
      <c r="J472" s="102">
        <v>11</v>
      </c>
      <c r="K472" s="102" t="s">
        <v>37</v>
      </c>
      <c r="L472" s="102">
        <v>1</v>
      </c>
      <c r="M472" s="102" t="s">
        <v>21</v>
      </c>
      <c r="N472" s="102" t="s">
        <v>27</v>
      </c>
      <c r="O472" s="102">
        <f>20-11</f>
        <v>9</v>
      </c>
      <c r="P472" s="102">
        <f t="shared" si="157"/>
        <v>51444.010999999999</v>
      </c>
      <c r="Q472" s="102" t="str">
        <f t="shared" si="171"/>
        <v/>
      </c>
      <c r="R472" s="102">
        <f t="shared" si="167"/>
        <v>51444.175000000003</v>
      </c>
      <c r="S472" s="102">
        <f t="shared" si="158"/>
        <v>164.00000000430737</v>
      </c>
      <c r="T472" s="102" t="str">
        <f t="shared" si="153"/>
        <v/>
      </c>
      <c r="U472" s="102" t="str">
        <f t="shared" si="154"/>
        <v/>
      </c>
      <c r="V472" s="102" t="str">
        <f t="shared" si="155"/>
        <v/>
      </c>
      <c r="W472" s="102">
        <f t="shared" si="159"/>
        <v>51444</v>
      </c>
      <c r="X472" s="102">
        <f t="shared" si="168"/>
        <v>1</v>
      </c>
      <c r="Y472" s="102" t="str">
        <f t="shared" si="164"/>
        <v/>
      </c>
      <c r="Z472" s="102">
        <f t="shared" si="160"/>
        <v>0</v>
      </c>
      <c r="AA472" s="102">
        <f t="shared" si="165"/>
        <v>0</v>
      </c>
      <c r="AB472" s="102">
        <f t="shared" si="166"/>
        <v>1</v>
      </c>
      <c r="AC472" s="102" t="str">
        <f t="shared" si="156"/>
        <v/>
      </c>
      <c r="AD472" s="102">
        <f t="shared" si="169"/>
        <v>0</v>
      </c>
      <c r="AE472" s="102" t="str">
        <f t="shared" si="161"/>
        <v/>
      </c>
      <c r="AF472" s="102" t="str">
        <f t="shared" si="162"/>
        <v/>
      </c>
      <c r="AG472" s="102">
        <f t="shared" si="170"/>
        <v>0</v>
      </c>
      <c r="AH472" s="102"/>
      <c r="AI472" s="102"/>
      <c r="AJ472" s="102"/>
      <c r="AK472" s="102"/>
      <c r="AL472" s="102"/>
    </row>
    <row r="473" spans="1:38" x14ac:dyDescent="0.25">
      <c r="A473" s="100">
        <f t="shared" si="163"/>
        <v>78</v>
      </c>
      <c r="B473" s="100">
        <f t="shared" si="151"/>
        <v>51444</v>
      </c>
      <c r="C473" s="100" t="str">
        <f t="shared" si="152"/>
        <v>20171112</v>
      </c>
      <c r="D473" s="100">
        <v>2017</v>
      </c>
      <c r="E473" s="100">
        <v>11</v>
      </c>
      <c r="F473" s="100">
        <v>12</v>
      </c>
      <c r="G473" s="100">
        <v>14</v>
      </c>
      <c r="H473" s="100">
        <v>17</v>
      </c>
      <c r="I473" s="100">
        <v>24</v>
      </c>
      <c r="J473" s="100">
        <v>175</v>
      </c>
      <c r="K473" s="100" t="s">
        <v>239</v>
      </c>
      <c r="L473" s="100">
        <v>1</v>
      </c>
      <c r="M473" s="100" t="s">
        <v>21</v>
      </c>
      <c r="N473" s="100" t="s">
        <v>27</v>
      </c>
      <c r="O473" s="100">
        <v>0</v>
      </c>
      <c r="P473" s="100" t="str">
        <f t="shared" si="157"/>
        <v/>
      </c>
      <c r="Q473" s="100">
        <f t="shared" si="171"/>
        <v>51444.175000000003</v>
      </c>
      <c r="R473" s="100" t="str">
        <f t="shared" si="167"/>
        <v/>
      </c>
      <c r="S473" s="100" t="str">
        <f t="shared" si="158"/>
        <v/>
      </c>
      <c r="T473" s="100" t="str">
        <f t="shared" si="153"/>
        <v/>
      </c>
      <c r="U473" s="100" t="str">
        <f t="shared" si="154"/>
        <v/>
      </c>
      <c r="V473" s="100" t="str">
        <f t="shared" si="155"/>
        <v/>
      </c>
      <c r="W473" s="100" t="str">
        <f t="shared" si="159"/>
        <v/>
      </c>
      <c r="X473" s="100" t="str">
        <f t="shared" si="168"/>
        <v/>
      </c>
      <c r="Y473" s="100" t="str">
        <f t="shared" si="164"/>
        <v/>
      </c>
      <c r="Z473" s="100" t="str">
        <f t="shared" si="160"/>
        <v/>
      </c>
      <c r="AA473" s="100" t="str">
        <f t="shared" si="165"/>
        <v/>
      </c>
      <c r="AB473" s="100" t="str">
        <f t="shared" si="166"/>
        <v/>
      </c>
      <c r="AC473" s="100" t="str">
        <f t="shared" si="156"/>
        <v/>
      </c>
      <c r="AD473" s="100" t="str">
        <f t="shared" si="169"/>
        <v/>
      </c>
      <c r="AE473" s="100" t="str">
        <f t="shared" si="161"/>
        <v/>
      </c>
      <c r="AF473" s="100" t="str">
        <f t="shared" si="162"/>
        <v/>
      </c>
      <c r="AG473" s="100" t="str">
        <f t="shared" si="170"/>
        <v/>
      </c>
      <c r="AH473" s="100"/>
      <c r="AI473" s="100"/>
      <c r="AJ473" s="100"/>
      <c r="AK473" s="100"/>
      <c r="AL473" s="100"/>
    </row>
    <row r="474" spans="1:38" x14ac:dyDescent="0.25">
      <c r="A474" s="102">
        <f t="shared" si="163"/>
        <v>79</v>
      </c>
      <c r="B474" s="102">
        <f t="shared" si="151"/>
        <v>51462</v>
      </c>
      <c r="C474" s="102" t="str">
        <f t="shared" si="152"/>
        <v>20171112</v>
      </c>
      <c r="D474" s="102">
        <v>2017</v>
      </c>
      <c r="E474" s="102">
        <v>11</v>
      </c>
      <c r="F474" s="102">
        <v>12</v>
      </c>
      <c r="G474" s="102">
        <v>14</v>
      </c>
      <c r="H474" s="102">
        <v>17</v>
      </c>
      <c r="I474" s="102">
        <v>42</v>
      </c>
      <c r="J474" s="102">
        <v>88</v>
      </c>
      <c r="K474" s="102" t="s">
        <v>37</v>
      </c>
      <c r="L474" s="102">
        <v>1</v>
      </c>
      <c r="M474" s="102" t="s">
        <v>21</v>
      </c>
      <c r="N474" s="102" t="s">
        <v>27</v>
      </c>
      <c r="O474" s="102">
        <v>11</v>
      </c>
      <c r="P474" s="102">
        <f t="shared" si="157"/>
        <v>51462.088000000003</v>
      </c>
      <c r="Q474" s="102" t="str">
        <f t="shared" si="171"/>
        <v/>
      </c>
      <c r="R474" s="102">
        <f t="shared" si="167"/>
        <v>51462.23</v>
      </c>
      <c r="S474" s="102">
        <f t="shared" si="158"/>
        <v>141.99999999982538</v>
      </c>
      <c r="T474" s="102">
        <f t="shared" si="153"/>
        <v>27</v>
      </c>
      <c r="U474" s="102">
        <f t="shared" si="154"/>
        <v>16</v>
      </c>
      <c r="V474" s="102" t="str">
        <f t="shared" si="155"/>
        <v/>
      </c>
      <c r="W474" s="102">
        <f t="shared" si="159"/>
        <v>51462</v>
      </c>
      <c r="X474" s="102">
        <f t="shared" si="168"/>
        <v>3</v>
      </c>
      <c r="Y474" s="102">
        <f t="shared" si="164"/>
        <v>0</v>
      </c>
      <c r="Z474" s="102">
        <f t="shared" si="160"/>
        <v>0</v>
      </c>
      <c r="AA474" s="102">
        <f t="shared" si="165"/>
        <v>0</v>
      </c>
      <c r="AB474" s="102">
        <f t="shared" si="166"/>
        <v>3</v>
      </c>
      <c r="AC474" s="102" t="str">
        <f t="shared" si="156"/>
        <v/>
      </c>
      <c r="AD474" s="102">
        <f t="shared" si="169"/>
        <v>0</v>
      </c>
      <c r="AE474" s="102" t="str">
        <f t="shared" si="161"/>
        <v/>
      </c>
      <c r="AF474" s="102" t="str">
        <f t="shared" si="162"/>
        <v/>
      </c>
      <c r="AG474" s="102">
        <f t="shared" si="170"/>
        <v>0</v>
      </c>
      <c r="AH474" s="102"/>
      <c r="AI474" s="102"/>
      <c r="AJ474" s="102"/>
      <c r="AK474" s="102"/>
      <c r="AL474" s="102"/>
    </row>
    <row r="475" spans="1:38" x14ac:dyDescent="0.25">
      <c r="A475" s="100">
        <f t="shared" si="163"/>
        <v>79</v>
      </c>
      <c r="B475" s="100">
        <f t="shared" si="151"/>
        <v>51462</v>
      </c>
      <c r="C475" s="100" t="str">
        <f t="shared" si="152"/>
        <v>20171112</v>
      </c>
      <c r="D475" s="100">
        <v>2017</v>
      </c>
      <c r="E475" s="100">
        <v>11</v>
      </c>
      <c r="F475" s="100">
        <v>12</v>
      </c>
      <c r="G475" s="100">
        <v>14</v>
      </c>
      <c r="H475" s="100">
        <v>17</v>
      </c>
      <c r="I475" s="100">
        <v>42</v>
      </c>
      <c r="J475" s="100">
        <v>115</v>
      </c>
      <c r="K475" s="100" t="s">
        <v>37</v>
      </c>
      <c r="L475" s="100">
        <v>1</v>
      </c>
      <c r="M475" s="100" t="s">
        <v>21</v>
      </c>
      <c r="N475" s="100" t="s">
        <v>27</v>
      </c>
      <c r="O475" s="100">
        <f>133-115</f>
        <v>18</v>
      </c>
      <c r="P475" s="100" t="str">
        <f t="shared" si="157"/>
        <v/>
      </c>
      <c r="Q475" s="100" t="str">
        <f t="shared" si="171"/>
        <v/>
      </c>
      <c r="R475" s="100" t="str">
        <f t="shared" si="167"/>
        <v/>
      </c>
      <c r="S475" s="100" t="str">
        <f t="shared" si="158"/>
        <v/>
      </c>
      <c r="T475" s="100">
        <f t="shared" si="153"/>
        <v>115</v>
      </c>
      <c r="U475" s="100">
        <f t="shared" si="154"/>
        <v>97</v>
      </c>
      <c r="V475" s="100" t="str">
        <f t="shared" si="155"/>
        <v/>
      </c>
      <c r="W475" s="100" t="str">
        <f t="shared" si="159"/>
        <v/>
      </c>
      <c r="X475" s="100" t="str">
        <f t="shared" si="168"/>
        <v/>
      </c>
      <c r="Y475" s="100" t="str">
        <f t="shared" si="164"/>
        <v/>
      </c>
      <c r="Z475" s="100" t="str">
        <f t="shared" si="160"/>
        <v/>
      </c>
      <c r="AA475" s="100" t="str">
        <f t="shared" si="165"/>
        <v/>
      </c>
      <c r="AB475" s="100" t="str">
        <f t="shared" si="166"/>
        <v/>
      </c>
      <c r="AC475" s="100" t="str">
        <f t="shared" si="156"/>
        <v/>
      </c>
      <c r="AD475" s="100" t="str">
        <f t="shared" si="169"/>
        <v/>
      </c>
      <c r="AE475" s="100" t="str">
        <f t="shared" si="161"/>
        <v/>
      </c>
      <c r="AF475" s="100" t="str">
        <f t="shared" si="162"/>
        <v/>
      </c>
      <c r="AG475" s="100" t="str">
        <f t="shared" si="170"/>
        <v/>
      </c>
      <c r="AH475" s="100"/>
      <c r="AI475" s="100"/>
      <c r="AJ475" s="100"/>
      <c r="AK475" s="100"/>
      <c r="AL475" s="100"/>
    </row>
    <row r="476" spans="1:38" x14ac:dyDescent="0.25">
      <c r="A476" s="100">
        <f t="shared" si="163"/>
        <v>79</v>
      </c>
      <c r="B476" s="100">
        <f t="shared" si="151"/>
        <v>51462</v>
      </c>
      <c r="C476" s="100" t="str">
        <f t="shared" si="152"/>
        <v>20171112</v>
      </c>
      <c r="D476" s="100">
        <v>2017</v>
      </c>
      <c r="E476" s="100">
        <v>11</v>
      </c>
      <c r="F476" s="100">
        <v>12</v>
      </c>
      <c r="G476" s="100">
        <v>14</v>
      </c>
      <c r="H476" s="100">
        <v>17</v>
      </c>
      <c r="I476" s="100">
        <v>42</v>
      </c>
      <c r="J476" s="100">
        <v>223</v>
      </c>
      <c r="K476" s="100" t="s">
        <v>225</v>
      </c>
      <c r="L476" s="100">
        <v>1</v>
      </c>
      <c r="M476" s="100" t="s">
        <v>21</v>
      </c>
      <c r="N476" s="100" t="s">
        <v>27</v>
      </c>
      <c r="O476" s="100">
        <v>0</v>
      </c>
      <c r="P476" s="100" t="str">
        <f t="shared" si="157"/>
        <v/>
      </c>
      <c r="Q476" s="100" t="str">
        <f t="shared" si="171"/>
        <v/>
      </c>
      <c r="R476" s="100" t="str">
        <f t="shared" si="167"/>
        <v/>
      </c>
      <c r="S476" s="100" t="str">
        <f t="shared" si="158"/>
        <v/>
      </c>
      <c r="T476" s="100" t="str">
        <f t="shared" si="153"/>
        <v/>
      </c>
      <c r="U476" s="100" t="str">
        <f t="shared" si="154"/>
        <v/>
      </c>
      <c r="V476" s="100" t="str">
        <f t="shared" si="155"/>
        <v/>
      </c>
      <c r="W476" s="100" t="str">
        <f t="shared" si="159"/>
        <v/>
      </c>
      <c r="X476" s="100" t="str">
        <f t="shared" si="168"/>
        <v/>
      </c>
      <c r="Y476" s="100" t="str">
        <f t="shared" si="164"/>
        <v/>
      </c>
      <c r="Z476" s="100" t="str">
        <f t="shared" si="160"/>
        <v/>
      </c>
      <c r="AA476" s="100" t="str">
        <f t="shared" si="165"/>
        <v/>
      </c>
      <c r="AB476" s="100" t="str">
        <f t="shared" si="166"/>
        <v/>
      </c>
      <c r="AC476" s="100" t="str">
        <f t="shared" si="156"/>
        <v/>
      </c>
      <c r="AD476" s="100" t="str">
        <f t="shared" si="169"/>
        <v/>
      </c>
      <c r="AE476" s="100" t="str">
        <f t="shared" si="161"/>
        <v/>
      </c>
      <c r="AF476" s="100" t="str">
        <f t="shared" si="162"/>
        <v/>
      </c>
      <c r="AG476" s="100" t="str">
        <f t="shared" si="170"/>
        <v/>
      </c>
      <c r="AH476" s="100"/>
      <c r="AI476" s="100" t="s">
        <v>230</v>
      </c>
      <c r="AJ476" s="100"/>
      <c r="AK476" s="100"/>
      <c r="AL476" s="100"/>
    </row>
    <row r="477" spans="1:38" x14ac:dyDescent="0.25">
      <c r="A477" s="100">
        <f t="shared" si="163"/>
        <v>79</v>
      </c>
      <c r="B477" s="100">
        <f t="shared" si="151"/>
        <v>51462</v>
      </c>
      <c r="C477" s="100" t="str">
        <f t="shared" si="152"/>
        <v>20171112</v>
      </c>
      <c r="D477" s="100">
        <v>2017</v>
      </c>
      <c r="E477" s="100">
        <v>11</v>
      </c>
      <c r="F477" s="100">
        <v>12</v>
      </c>
      <c r="G477" s="100">
        <v>14</v>
      </c>
      <c r="H477" s="100">
        <v>17</v>
      </c>
      <c r="I477" s="100">
        <v>42</v>
      </c>
      <c r="J477" s="100">
        <v>230</v>
      </c>
      <c r="K477" s="100" t="s">
        <v>37</v>
      </c>
      <c r="L477" s="100">
        <v>1</v>
      </c>
      <c r="M477" s="100" t="s">
        <v>21</v>
      </c>
      <c r="N477" s="100" t="s">
        <v>28</v>
      </c>
      <c r="O477" s="100"/>
      <c r="P477" s="100" t="str">
        <f t="shared" si="157"/>
        <v/>
      </c>
      <c r="Q477" s="100">
        <f t="shared" si="171"/>
        <v>51462.23</v>
      </c>
      <c r="R477" s="100" t="str">
        <f t="shared" si="167"/>
        <v/>
      </c>
      <c r="S477" s="100" t="str">
        <f t="shared" si="158"/>
        <v/>
      </c>
      <c r="T477" s="100" t="str">
        <f t="shared" si="153"/>
        <v/>
      </c>
      <c r="U477" s="100" t="str">
        <f t="shared" si="154"/>
        <v/>
      </c>
      <c r="V477" s="100" t="str">
        <f t="shared" si="155"/>
        <v/>
      </c>
      <c r="W477" s="100" t="str">
        <f t="shared" si="159"/>
        <v/>
      </c>
      <c r="X477" s="100" t="str">
        <f t="shared" si="168"/>
        <v/>
      </c>
      <c r="Y477" s="100" t="str">
        <f t="shared" si="164"/>
        <v/>
      </c>
      <c r="Z477" s="100" t="str">
        <f t="shared" si="160"/>
        <v/>
      </c>
      <c r="AA477" s="100" t="str">
        <f t="shared" si="165"/>
        <v/>
      </c>
      <c r="AB477" s="100" t="str">
        <f t="shared" si="166"/>
        <v/>
      </c>
      <c r="AC477" s="100" t="str">
        <f t="shared" si="156"/>
        <v/>
      </c>
      <c r="AD477" s="100" t="str">
        <f t="shared" si="169"/>
        <v/>
      </c>
      <c r="AE477" s="100" t="str">
        <f t="shared" si="161"/>
        <v/>
      </c>
      <c r="AF477" s="100" t="str">
        <f t="shared" si="162"/>
        <v/>
      </c>
      <c r="AG477" s="100" t="str">
        <f t="shared" si="170"/>
        <v/>
      </c>
      <c r="AH477" s="100"/>
      <c r="AI477" s="100"/>
      <c r="AJ477" s="100"/>
      <c r="AK477" s="100"/>
      <c r="AL477" s="100"/>
    </row>
    <row r="478" spans="1:38" x14ac:dyDescent="0.25">
      <c r="A478" s="102">
        <f t="shared" si="163"/>
        <v>80</v>
      </c>
      <c r="B478" s="102">
        <f t="shared" si="151"/>
        <v>51997</v>
      </c>
      <c r="C478" s="102" t="str">
        <f t="shared" si="152"/>
        <v>20171112</v>
      </c>
      <c r="D478" s="102">
        <v>2017</v>
      </c>
      <c r="E478" s="102">
        <v>11</v>
      </c>
      <c r="F478" s="102">
        <v>12</v>
      </c>
      <c r="G478" s="102">
        <v>14</v>
      </c>
      <c r="H478" s="102">
        <v>26</v>
      </c>
      <c r="I478" s="102">
        <v>37</v>
      </c>
      <c r="J478" s="102">
        <v>195</v>
      </c>
      <c r="K478" s="102" t="s">
        <v>37</v>
      </c>
      <c r="L478" s="102">
        <v>1</v>
      </c>
      <c r="M478" s="102" t="s">
        <v>21</v>
      </c>
      <c r="N478" s="102" t="s">
        <v>27</v>
      </c>
      <c r="O478" s="102">
        <v>15</v>
      </c>
      <c r="P478" s="102">
        <f t="shared" si="157"/>
        <v>51997.195</v>
      </c>
      <c r="Q478" s="102">
        <f t="shared" si="171"/>
        <v>51997.21</v>
      </c>
      <c r="R478" s="102">
        <f t="shared" si="167"/>
        <v>51997.21</v>
      </c>
      <c r="S478" s="102">
        <f t="shared" si="158"/>
        <v>14.999999999417923</v>
      </c>
      <c r="T478" s="102" t="str">
        <f t="shared" si="153"/>
        <v/>
      </c>
      <c r="U478" s="102" t="str">
        <f t="shared" si="154"/>
        <v/>
      </c>
      <c r="V478" s="102" t="str">
        <f t="shared" si="155"/>
        <v/>
      </c>
      <c r="W478" s="102">
        <f t="shared" si="159"/>
        <v>51997</v>
      </c>
      <c r="X478" s="102">
        <f t="shared" si="168"/>
        <v>1</v>
      </c>
      <c r="Y478" s="102" t="str">
        <f t="shared" si="164"/>
        <v/>
      </c>
      <c r="Z478" s="102">
        <f t="shared" si="160"/>
        <v>0</v>
      </c>
      <c r="AA478" s="102">
        <f t="shared" si="165"/>
        <v>0</v>
      </c>
      <c r="AB478" s="102">
        <f t="shared" si="166"/>
        <v>1</v>
      </c>
      <c r="AC478" s="102" t="str">
        <f t="shared" si="156"/>
        <v/>
      </c>
      <c r="AD478" s="102">
        <f t="shared" si="169"/>
        <v>0</v>
      </c>
      <c r="AE478" s="102" t="str">
        <f t="shared" si="161"/>
        <v/>
      </c>
      <c r="AF478" s="102" t="str">
        <f t="shared" si="162"/>
        <v/>
      </c>
      <c r="AG478" s="102">
        <f t="shared" si="170"/>
        <v>0</v>
      </c>
      <c r="AH478" s="102"/>
      <c r="AI478" s="102"/>
      <c r="AJ478" s="102"/>
      <c r="AK478" s="102"/>
      <c r="AL478" s="102"/>
    </row>
    <row r="479" spans="1:38" x14ac:dyDescent="0.25">
      <c r="A479" s="102">
        <f t="shared" si="163"/>
        <v>81</v>
      </c>
      <c r="B479" s="102">
        <f t="shared" ref="B479:B542" si="172">I479+(H479*60)+(G479*3600)</f>
        <v>53131</v>
      </c>
      <c r="C479" s="102" t="str">
        <f t="shared" ref="C479:C542" si="173">CONCATENATE(D479,E479,F479)</f>
        <v>20171112</v>
      </c>
      <c r="D479" s="102">
        <v>2017</v>
      </c>
      <c r="E479" s="102">
        <v>11</v>
      </c>
      <c r="F479" s="102">
        <v>12</v>
      </c>
      <c r="G479" s="102">
        <v>14</v>
      </c>
      <c r="H479" s="102">
        <v>45</v>
      </c>
      <c r="I479" s="102">
        <v>31</v>
      </c>
      <c r="J479" s="102">
        <v>943</v>
      </c>
      <c r="K479" s="102" t="s">
        <v>37</v>
      </c>
      <c r="L479" s="102">
        <v>1</v>
      </c>
      <c r="M479" s="102" t="s">
        <v>21</v>
      </c>
      <c r="N479" s="102" t="s">
        <v>27</v>
      </c>
      <c r="O479" s="102">
        <f>962-943</f>
        <v>19</v>
      </c>
      <c r="P479" s="102">
        <f t="shared" si="157"/>
        <v>53131.942999999999</v>
      </c>
      <c r="Q479" s="102">
        <f t="shared" si="171"/>
        <v>53131.962</v>
      </c>
      <c r="R479" s="102">
        <f t="shared" si="167"/>
        <v>53131.962</v>
      </c>
      <c r="S479" s="102">
        <f t="shared" si="158"/>
        <v>19.000000000232831</v>
      </c>
      <c r="T479" s="102" t="str">
        <f t="shared" ref="T479:T542" si="174">IF(A479=A480,IF(K479="Stroke",IF(K480="Stroke",IF((J480-J479)&lt;0,1000+J480-J479,J480-J479),IF(A481=A479,IF(K481="stroke",IF((J481-J479)&lt;0,1000+J481-J479,J481-J479),IF(A482=A479,IF(K482="stroke",IF((J482-J479)&lt;0,1000+J482-J479,J482-J479),IF(A483=A479,IF(K483="stroke",IF((J483-J479)&lt;0,1000+J483-J479,J483-J479),IF(A484=A479,IF(K484="stroke",IF((J484-J479)&lt;0,1000+J484-J479,J484-J479),IF(A485=A479,IF(K485="Stroke",IF((J485-J479)&lt;0,1000+J485-J479,J485-J479),IF(A486=A479,IF(K486="stroke",IF((J486-J479)&lt;0,1000+J486-J479,J481-J479),IF(A487=A479,IF(K487="stroke",IF((J487-J479)&lt;0,1000+J487-J479,J487-J479),IF(A488=A479,IF(K488="stroke",IF((J488-J479)&lt;0,1000+J488-J479,J488-J479),IF(A489=A479,IF(K489="stroke",IF((J489-J479)&lt;0,1000+J489-J479,J489-J479),""),"")),"")),"")),"")),"")),"")),"")),"")),"")),""),"")</f>
        <v/>
      </c>
      <c r="U479" s="102" t="str">
        <f t="shared" ref="U479:U542" si="175">IF(A479=A480,IF(K479="Stroke",IF(K480="Stroke",IF(L480=L479,T479-O479,""),IF(A481=A479,IF(K481="stroke",IF(L481=L479,T479-O479,""),IF(A482=A479,IF(K482="stroke",IF(L482=L479,T479-O479,""),IF(A483=A479,IF(K483="stroke",IF(L483=L479,T479-O479,""),IF(A484=A479,IF(K484="stroke",IF(L484=L479,T479-O479,""),""),"")),"")),"")),"")),""),"")</f>
        <v/>
      </c>
      <c r="V479" s="102" t="str">
        <f t="shared" ref="V479:V542" si="176">IF(A479=A480,IF(K479="SRS",IF(K480="SRS",IF((J480-J479)&lt;0,1000+J480-J479,J480-J479),IF(A481=A479,IF(K481="SRS",IF((J481-J479)&lt;0,1000+J481-J479,J481-J479),IF(A482=A479,IF(K482="SRS",IF((J482-J479)&lt;0,1000+J482-J479,J482-J479),IF(A483=A479,IF(K483="SRS",IF((J483-J479)&lt;0,1000+J483-J479,J483-J479),IF(A484=A479,IF(K484="SRS",IF((J484-J479)&lt;0,1000+J484-J479,J484-J479),""),"")),"")),"")),"")),""),"")</f>
        <v/>
      </c>
      <c r="W479" s="102">
        <f t="shared" si="159"/>
        <v>53131</v>
      </c>
      <c r="X479" s="102">
        <f t="shared" si="168"/>
        <v>1</v>
      </c>
      <c r="Y479" s="102" t="str">
        <f t="shared" si="164"/>
        <v/>
      </c>
      <c r="Z479" s="102">
        <f t="shared" si="160"/>
        <v>0</v>
      </c>
      <c r="AA479" s="102">
        <f t="shared" si="165"/>
        <v>0</v>
      </c>
      <c r="AB479" s="102">
        <f t="shared" si="166"/>
        <v>1</v>
      </c>
      <c r="AC479" s="102" t="str">
        <f t="shared" ref="AC479:AC542" si="177">IF(A479&lt;&gt;A478,IF(A479=A480,IF(K480="stroke",IF(M479="positive",IF(M480="negative",SUM(AA479:AB479),""),""),""),""),"")</f>
        <v/>
      </c>
      <c r="AD479" s="102">
        <f t="shared" si="169"/>
        <v>0</v>
      </c>
      <c r="AE479" s="102" t="str">
        <f t="shared" si="161"/>
        <v/>
      </c>
      <c r="AF479" s="102" t="str">
        <f t="shared" si="162"/>
        <v/>
      </c>
      <c r="AG479" s="102">
        <f t="shared" si="170"/>
        <v>0</v>
      </c>
      <c r="AH479" s="102"/>
      <c r="AI479" s="102"/>
      <c r="AJ479" s="102"/>
      <c r="AK479" s="102"/>
      <c r="AL479" s="102"/>
    </row>
    <row r="480" spans="1:38" x14ac:dyDescent="0.25">
      <c r="A480" s="51">
        <f t="shared" si="163"/>
        <v>82</v>
      </c>
      <c r="B480" s="51">
        <f t="shared" si="172"/>
        <v>53520</v>
      </c>
      <c r="C480" s="51" t="str">
        <f t="shared" si="173"/>
        <v>20171112</v>
      </c>
      <c r="D480" s="51">
        <v>2017</v>
      </c>
      <c r="E480" s="51">
        <v>11</v>
      </c>
      <c r="F480" s="51">
        <v>12</v>
      </c>
      <c r="G480" s="51">
        <v>14</v>
      </c>
      <c r="H480" s="51">
        <v>52</v>
      </c>
      <c r="I480" s="51">
        <v>0</v>
      </c>
      <c r="J480" s="51">
        <v>608</v>
      </c>
      <c r="K480" s="51" t="s">
        <v>37</v>
      </c>
      <c r="L480" s="51">
        <v>1</v>
      </c>
      <c r="M480" s="51" t="s">
        <v>21</v>
      </c>
      <c r="N480" s="51" t="s">
        <v>27</v>
      </c>
      <c r="O480" s="51">
        <v>21</v>
      </c>
      <c r="P480" s="51">
        <f t="shared" ref="P480:P543" si="178">IF(A480&lt;&gt;A479,(B480+J480*0.001),"")</f>
        <v>53520.608</v>
      </c>
      <c r="Q480" s="51" t="str">
        <f t="shared" si="171"/>
        <v/>
      </c>
      <c r="R480" s="51">
        <f t="shared" si="167"/>
        <v>53521.034</v>
      </c>
      <c r="S480" s="51">
        <f t="shared" ref="S480:S543" si="179">IF(AND(P480&lt;&gt;"",R480&lt;&gt;""),(R480-P480)/0.001,"")</f>
        <v>425.99999999947613</v>
      </c>
      <c r="T480" s="51">
        <f t="shared" si="174"/>
        <v>119</v>
      </c>
      <c r="U480" s="51">
        <f t="shared" si="175"/>
        <v>98</v>
      </c>
      <c r="V480" s="51" t="str">
        <f t="shared" si="176"/>
        <v/>
      </c>
      <c r="W480" s="51">
        <f t="shared" ref="W480:W543" si="180">IF(A480&lt;&gt;A479,B480,"")</f>
        <v>53520</v>
      </c>
      <c r="X480" s="51">
        <f t="shared" si="168"/>
        <v>4</v>
      </c>
      <c r="Y480" s="51">
        <f t="shared" si="164"/>
        <v>1</v>
      </c>
      <c r="Z480" s="51">
        <f t="shared" ref="Z480:Z543" si="181">IF(AA480="","",COUNTIFS(AA480,0,AB480,0,AC480,"",AD480,0))</f>
        <v>0</v>
      </c>
      <c r="AA480" s="51">
        <f t="shared" si="165"/>
        <v>0</v>
      </c>
      <c r="AB480" s="51">
        <f t="shared" si="166"/>
        <v>4</v>
      </c>
      <c r="AC480" s="51" t="str">
        <f t="shared" si="177"/>
        <v/>
      </c>
      <c r="AD480" s="51">
        <f t="shared" si="169"/>
        <v>0</v>
      </c>
      <c r="AE480" s="51" t="str">
        <f t="shared" ref="AE480:AE543" si="182">IF(K480="up",C480,"")</f>
        <v/>
      </c>
      <c r="AF480" s="51" t="str">
        <f t="shared" ref="AF480:AF543" si="183">IF(AD480="","",IF(AD480&gt;0,IF(AA480&gt;0,"yes",""),""))</f>
        <v/>
      </c>
      <c r="AG480" s="51">
        <f t="shared" si="170"/>
        <v>0</v>
      </c>
      <c r="AH480" s="51"/>
      <c r="AI480" s="51"/>
      <c r="AJ480" s="51"/>
      <c r="AK480" s="51"/>
      <c r="AL480" s="51"/>
    </row>
    <row r="481" spans="1:38" x14ac:dyDescent="0.25">
      <c r="A481" s="50">
        <f t="shared" ref="A481:A544" si="184">IF(B481=B480,A480,IF(B481=(B480+1),A480,(A480+1)))</f>
        <v>82</v>
      </c>
      <c r="B481" s="50">
        <f t="shared" si="172"/>
        <v>53520</v>
      </c>
      <c r="C481" s="50" t="str">
        <f t="shared" si="173"/>
        <v>20171112</v>
      </c>
      <c r="D481" s="50">
        <v>2017</v>
      </c>
      <c r="E481" s="50">
        <v>11</v>
      </c>
      <c r="F481" s="50">
        <v>12</v>
      </c>
      <c r="G481" s="50">
        <v>14</v>
      </c>
      <c r="H481" s="50">
        <v>52</v>
      </c>
      <c r="I481" s="50">
        <v>0</v>
      </c>
      <c r="J481" s="50">
        <v>727</v>
      </c>
      <c r="K481" s="50" t="s">
        <v>37</v>
      </c>
      <c r="L481" s="50">
        <v>1</v>
      </c>
      <c r="M481" s="50" t="s">
        <v>21</v>
      </c>
      <c r="N481" s="50" t="s">
        <v>27</v>
      </c>
      <c r="O481" s="50">
        <v>20</v>
      </c>
      <c r="P481" s="50" t="str">
        <f t="shared" si="178"/>
        <v/>
      </c>
      <c r="Q481" s="50" t="str">
        <f t="shared" si="171"/>
        <v/>
      </c>
      <c r="R481" s="50" t="str">
        <f t="shared" si="167"/>
        <v/>
      </c>
      <c r="S481" s="50" t="str">
        <f t="shared" si="179"/>
        <v/>
      </c>
      <c r="T481" s="50">
        <f t="shared" si="174"/>
        <v>93</v>
      </c>
      <c r="U481" s="50">
        <f t="shared" si="175"/>
        <v>73</v>
      </c>
      <c r="V481" s="50" t="str">
        <f t="shared" si="176"/>
        <v/>
      </c>
      <c r="W481" s="50" t="str">
        <f t="shared" si="180"/>
        <v/>
      </c>
      <c r="X481" s="50" t="str">
        <f t="shared" si="168"/>
        <v/>
      </c>
      <c r="Y481" s="50" t="str">
        <f t="shared" ref="Y481:Y544" si="185">IF(X481&lt;&gt;"",IF(X481=1,"",COUNTIFS($O$2:$O$1413,"&gt;40",$A$2:$A$1413,A481)),"")</f>
        <v/>
      </c>
      <c r="Z481" s="50" t="str">
        <f t="shared" si="181"/>
        <v/>
      </c>
      <c r="AA481" s="50" t="str">
        <f t="shared" ref="AA481:AA544" si="186">IF(X481&lt;&gt;"",COUNTIFS($M$2:$M$1413,"Positive",$K$2:$K$1413,"stroke",A$2:A$1413,A481),"")</f>
        <v/>
      </c>
      <c r="AB481" s="50" t="str">
        <f t="shared" ref="AB481:AB544" si="187">IF(X481&lt;&gt;"",COUNTIFS($M$2:$M$1413,"Negative",$K$2:$K$1413,"stroke",A$2:A$1413,A481),"")</f>
        <v/>
      </c>
      <c r="AC481" s="50" t="str">
        <f t="shared" si="177"/>
        <v/>
      </c>
      <c r="AD481" s="50" t="str">
        <f t="shared" si="169"/>
        <v/>
      </c>
      <c r="AE481" s="50" t="str">
        <f t="shared" si="182"/>
        <v/>
      </c>
      <c r="AF481" s="50" t="str">
        <f t="shared" si="183"/>
        <v/>
      </c>
      <c r="AG481" s="50" t="str">
        <f t="shared" si="170"/>
        <v/>
      </c>
      <c r="AH481" s="50"/>
      <c r="AI481" s="50"/>
      <c r="AJ481" s="50"/>
      <c r="AK481" s="50"/>
      <c r="AL481" s="50"/>
    </row>
    <row r="482" spans="1:38" x14ac:dyDescent="0.25">
      <c r="A482" s="50">
        <f t="shared" si="184"/>
        <v>82</v>
      </c>
      <c r="B482" s="50">
        <f t="shared" si="172"/>
        <v>53520</v>
      </c>
      <c r="C482" s="50" t="str">
        <f t="shared" si="173"/>
        <v>20171112</v>
      </c>
      <c r="D482" s="50">
        <v>2017</v>
      </c>
      <c r="E482" s="50">
        <v>11</v>
      </c>
      <c r="F482" s="50">
        <v>12</v>
      </c>
      <c r="G482" s="50">
        <v>14</v>
      </c>
      <c r="H482" s="50">
        <v>52</v>
      </c>
      <c r="I482" s="50">
        <v>0</v>
      </c>
      <c r="J482" s="50">
        <v>820</v>
      </c>
      <c r="K482" s="50" t="s">
        <v>37</v>
      </c>
      <c r="L482" s="50">
        <v>1</v>
      </c>
      <c r="M482" s="50" t="s">
        <v>21</v>
      </c>
      <c r="N482" s="50" t="s">
        <v>27</v>
      </c>
      <c r="O482" s="50">
        <v>37</v>
      </c>
      <c r="P482" s="50" t="str">
        <f t="shared" si="178"/>
        <v/>
      </c>
      <c r="Q482" s="50" t="str">
        <f t="shared" si="171"/>
        <v/>
      </c>
      <c r="R482" s="50" t="str">
        <f t="shared" ref="R482:R545" si="188">IF(A482&lt;&gt;A481,LOOKUP(A482,A$2:A$1413,Q$2:Q$1413),"")</f>
        <v/>
      </c>
      <c r="S482" s="50" t="str">
        <f t="shared" si="179"/>
        <v/>
      </c>
      <c r="T482" s="50">
        <f t="shared" si="174"/>
        <v>169</v>
      </c>
      <c r="U482" s="50">
        <f t="shared" si="175"/>
        <v>132</v>
      </c>
      <c r="V482" s="50" t="str">
        <f t="shared" si="176"/>
        <v/>
      </c>
      <c r="W482" s="50" t="str">
        <f t="shared" si="180"/>
        <v/>
      </c>
      <c r="X482" s="50" t="str">
        <f t="shared" ref="X482:X545" si="189">IF(A482&lt;&gt;A481,COUNTIFS($K$2:$K$1413,$K$2,$A$2:$A$1413,A482),"")</f>
        <v/>
      </c>
      <c r="Y482" s="50" t="str">
        <f t="shared" si="185"/>
        <v/>
      </c>
      <c r="Z482" s="50" t="str">
        <f t="shared" si="181"/>
        <v/>
      </c>
      <c r="AA482" s="50" t="str">
        <f t="shared" si="186"/>
        <v/>
      </c>
      <c r="AB482" s="50" t="str">
        <f t="shared" si="187"/>
        <v/>
      </c>
      <c r="AC482" s="50" t="str">
        <f t="shared" si="177"/>
        <v/>
      </c>
      <c r="AD482" s="50" t="str">
        <f t="shared" ref="AD482:AD545" si="190">IF(A482=A481,"",COUNTIFS(A:A,A482,K:K,"up"))</f>
        <v/>
      </c>
      <c r="AE482" s="50" t="str">
        <f t="shared" si="182"/>
        <v/>
      </c>
      <c r="AF482" s="50" t="str">
        <f t="shared" si="183"/>
        <v/>
      </c>
      <c r="AG482" s="50" t="str">
        <f t="shared" ref="AG482:AG545" si="191">IF(A482=A481,"",COUNTIFS(A:A,A482,K:K,"SRS"))</f>
        <v/>
      </c>
      <c r="AH482" s="50"/>
      <c r="AI482" s="50"/>
      <c r="AJ482" s="50"/>
      <c r="AK482" s="50"/>
      <c r="AL482" s="50"/>
    </row>
    <row r="483" spans="1:38" x14ac:dyDescent="0.25">
      <c r="A483" s="50">
        <f t="shared" si="184"/>
        <v>82</v>
      </c>
      <c r="B483" s="50">
        <f t="shared" si="172"/>
        <v>53520</v>
      </c>
      <c r="C483" s="50" t="str">
        <f t="shared" si="173"/>
        <v>20171112</v>
      </c>
      <c r="D483" s="50">
        <v>2017</v>
      </c>
      <c r="E483" s="50">
        <v>11</v>
      </c>
      <c r="F483" s="50">
        <v>12</v>
      </c>
      <c r="G483" s="50">
        <v>14</v>
      </c>
      <c r="H483" s="50">
        <v>52</v>
      </c>
      <c r="I483" s="50">
        <v>0</v>
      </c>
      <c r="J483" s="50">
        <v>989</v>
      </c>
      <c r="K483" s="50" t="s">
        <v>37</v>
      </c>
      <c r="L483" s="50">
        <v>1</v>
      </c>
      <c r="M483" s="50" t="s">
        <v>21</v>
      </c>
      <c r="N483" s="50" t="s">
        <v>27</v>
      </c>
      <c r="O483" s="50">
        <v>45</v>
      </c>
      <c r="P483" s="50" t="str">
        <f t="shared" si="178"/>
        <v/>
      </c>
      <c r="Q483" s="50">
        <f t="shared" si="171"/>
        <v>53521.034</v>
      </c>
      <c r="R483" s="50" t="str">
        <f t="shared" si="188"/>
        <v/>
      </c>
      <c r="S483" s="50" t="str">
        <f t="shared" si="179"/>
        <v/>
      </c>
      <c r="T483" s="50" t="str">
        <f t="shared" si="174"/>
        <v/>
      </c>
      <c r="U483" s="50" t="str">
        <f t="shared" si="175"/>
        <v/>
      </c>
      <c r="V483" s="50" t="str">
        <f t="shared" si="176"/>
        <v/>
      </c>
      <c r="W483" s="50" t="str">
        <f t="shared" si="180"/>
        <v/>
      </c>
      <c r="X483" s="50" t="str">
        <f t="shared" si="189"/>
        <v/>
      </c>
      <c r="Y483" s="50" t="str">
        <f t="shared" si="185"/>
        <v/>
      </c>
      <c r="Z483" s="50" t="str">
        <f t="shared" si="181"/>
        <v/>
      </c>
      <c r="AA483" s="50" t="str">
        <f t="shared" si="186"/>
        <v/>
      </c>
      <c r="AB483" s="50" t="str">
        <f t="shared" si="187"/>
        <v/>
      </c>
      <c r="AC483" s="50" t="str">
        <f t="shared" si="177"/>
        <v/>
      </c>
      <c r="AD483" s="50" t="str">
        <f t="shared" si="190"/>
        <v/>
      </c>
      <c r="AE483" s="50" t="str">
        <f t="shared" si="182"/>
        <v/>
      </c>
      <c r="AF483" s="50" t="str">
        <f t="shared" si="183"/>
        <v/>
      </c>
      <c r="AG483" s="50" t="str">
        <f t="shared" si="191"/>
        <v/>
      </c>
      <c r="AH483" s="50"/>
      <c r="AI483" s="50"/>
      <c r="AJ483" s="50"/>
      <c r="AK483" s="50"/>
      <c r="AL483" s="50"/>
    </row>
    <row r="484" spans="1:38" x14ac:dyDescent="0.25">
      <c r="A484" s="51">
        <f t="shared" si="184"/>
        <v>83</v>
      </c>
      <c r="B484" s="51">
        <f t="shared" si="172"/>
        <v>53615</v>
      </c>
      <c r="C484" s="51" t="str">
        <f t="shared" si="173"/>
        <v>20171112</v>
      </c>
      <c r="D484" s="51">
        <v>2017</v>
      </c>
      <c r="E484" s="51">
        <v>11</v>
      </c>
      <c r="F484" s="51">
        <v>12</v>
      </c>
      <c r="G484" s="51">
        <v>14</v>
      </c>
      <c r="H484" s="51">
        <v>53</v>
      </c>
      <c r="I484" s="51">
        <v>35</v>
      </c>
      <c r="J484" s="51">
        <v>469</v>
      </c>
      <c r="K484" s="51" t="s">
        <v>26</v>
      </c>
      <c r="L484" s="51">
        <v>1</v>
      </c>
      <c r="M484" s="51" t="s">
        <v>21</v>
      </c>
      <c r="N484" s="51" t="s">
        <v>28</v>
      </c>
      <c r="O484" s="51">
        <v>17</v>
      </c>
      <c r="P484" s="51">
        <f t="shared" si="178"/>
        <v>53615.468999999997</v>
      </c>
      <c r="Q484" s="51" t="str">
        <f t="shared" si="171"/>
        <v/>
      </c>
      <c r="R484" s="51">
        <f t="shared" si="188"/>
        <v>53616.031000000003</v>
      </c>
      <c r="S484" s="51">
        <f t="shared" si="179"/>
        <v>562.0000000053551</v>
      </c>
      <c r="T484" s="51">
        <f t="shared" si="174"/>
        <v>106</v>
      </c>
      <c r="U484" s="51" t="str">
        <f t="shared" si="175"/>
        <v/>
      </c>
      <c r="V484" s="51" t="str">
        <f t="shared" si="176"/>
        <v/>
      </c>
      <c r="W484" s="51">
        <f t="shared" si="180"/>
        <v>53615</v>
      </c>
      <c r="X484" s="51">
        <f t="shared" si="189"/>
        <v>2</v>
      </c>
      <c r="Y484" s="51">
        <f t="shared" si="185"/>
        <v>1</v>
      </c>
      <c r="Z484" s="51">
        <f t="shared" si="181"/>
        <v>0</v>
      </c>
      <c r="AA484" s="51">
        <f t="shared" si="186"/>
        <v>0</v>
      </c>
      <c r="AB484" s="51">
        <f t="shared" si="187"/>
        <v>2</v>
      </c>
      <c r="AC484" s="51" t="str">
        <f t="shared" si="177"/>
        <v/>
      </c>
      <c r="AD484" s="51">
        <f t="shared" si="190"/>
        <v>0</v>
      </c>
      <c r="AE484" s="51" t="str">
        <f t="shared" si="182"/>
        <v/>
      </c>
      <c r="AF484" s="51" t="str">
        <f t="shared" si="183"/>
        <v/>
      </c>
      <c r="AG484" s="51">
        <f t="shared" si="191"/>
        <v>0</v>
      </c>
      <c r="AH484" s="51"/>
      <c r="AI484" s="51"/>
      <c r="AJ484" s="51"/>
      <c r="AK484" s="51"/>
      <c r="AL484" s="51"/>
    </row>
    <row r="485" spans="1:38" x14ac:dyDescent="0.25">
      <c r="A485" s="56">
        <f t="shared" si="184"/>
        <v>83</v>
      </c>
      <c r="B485" s="56">
        <f t="shared" si="172"/>
        <v>53615</v>
      </c>
      <c r="C485" s="50" t="str">
        <f t="shared" si="173"/>
        <v>20171112</v>
      </c>
      <c r="D485" s="50">
        <v>2017</v>
      </c>
      <c r="E485" s="50">
        <v>11</v>
      </c>
      <c r="F485" s="50">
        <v>12</v>
      </c>
      <c r="G485" s="50">
        <v>14</v>
      </c>
      <c r="H485" s="50">
        <v>53</v>
      </c>
      <c r="I485" s="56">
        <v>35</v>
      </c>
      <c r="J485" s="56">
        <v>575</v>
      </c>
      <c r="K485" s="56" t="s">
        <v>26</v>
      </c>
      <c r="L485" s="56">
        <v>2</v>
      </c>
      <c r="M485" s="56" t="s">
        <v>21</v>
      </c>
      <c r="N485" s="56" t="s">
        <v>27</v>
      </c>
      <c r="O485" s="56">
        <v>651</v>
      </c>
      <c r="P485" s="56" t="str">
        <f t="shared" si="178"/>
        <v/>
      </c>
      <c r="Q485" s="56" t="str">
        <f t="shared" si="171"/>
        <v/>
      </c>
      <c r="R485" s="56" t="str">
        <f t="shared" si="188"/>
        <v/>
      </c>
      <c r="S485" s="56" t="str">
        <f t="shared" si="179"/>
        <v/>
      </c>
      <c r="T485" s="50" t="str">
        <f t="shared" si="174"/>
        <v/>
      </c>
      <c r="U485" s="50" t="str">
        <f t="shared" si="175"/>
        <v/>
      </c>
      <c r="V485" s="50" t="str">
        <f t="shared" si="176"/>
        <v/>
      </c>
      <c r="W485" s="50" t="str">
        <f t="shared" si="180"/>
        <v/>
      </c>
      <c r="X485" s="50" t="str">
        <f t="shared" si="189"/>
        <v/>
      </c>
      <c r="Y485" s="50" t="str">
        <f t="shared" si="185"/>
        <v/>
      </c>
      <c r="Z485" s="50" t="str">
        <f t="shared" si="181"/>
        <v/>
      </c>
      <c r="AA485" s="50" t="str">
        <f t="shared" si="186"/>
        <v/>
      </c>
      <c r="AB485" s="50" t="str">
        <f t="shared" si="187"/>
        <v/>
      </c>
      <c r="AC485" s="50" t="str">
        <f t="shared" si="177"/>
        <v/>
      </c>
      <c r="AD485" s="50" t="str">
        <f t="shared" si="190"/>
        <v/>
      </c>
      <c r="AE485" s="50" t="str">
        <f t="shared" si="182"/>
        <v/>
      </c>
      <c r="AF485" s="50" t="str">
        <f t="shared" si="183"/>
        <v/>
      </c>
      <c r="AG485" s="50" t="str">
        <f t="shared" si="191"/>
        <v/>
      </c>
      <c r="AH485" s="50"/>
      <c r="AI485" s="56"/>
      <c r="AJ485" s="56"/>
      <c r="AK485" s="56"/>
      <c r="AL485" s="56"/>
    </row>
    <row r="486" spans="1:38" x14ac:dyDescent="0.25">
      <c r="A486" s="50">
        <f t="shared" si="184"/>
        <v>83</v>
      </c>
      <c r="B486" s="50">
        <f t="shared" si="172"/>
        <v>53615</v>
      </c>
      <c r="C486" s="50" t="str">
        <f t="shared" si="173"/>
        <v>20171112</v>
      </c>
      <c r="D486" s="50">
        <v>2017</v>
      </c>
      <c r="E486" s="50">
        <v>11</v>
      </c>
      <c r="F486" s="50">
        <v>12</v>
      </c>
      <c r="G486" s="50">
        <v>14</v>
      </c>
      <c r="H486" s="50">
        <v>53</v>
      </c>
      <c r="I486" s="50">
        <v>35</v>
      </c>
      <c r="J486" s="50">
        <v>855</v>
      </c>
      <c r="K486" s="50" t="s">
        <v>29</v>
      </c>
      <c r="L486" s="50">
        <v>2</v>
      </c>
      <c r="M486" s="50" t="s">
        <v>21</v>
      </c>
      <c r="N486" s="50" t="s">
        <v>27</v>
      </c>
      <c r="O486" s="50">
        <v>0</v>
      </c>
      <c r="P486" s="50" t="str">
        <f t="shared" si="178"/>
        <v/>
      </c>
      <c r="Q486" s="50" t="str">
        <f t="shared" si="171"/>
        <v/>
      </c>
      <c r="R486" s="50" t="str">
        <f t="shared" si="188"/>
        <v/>
      </c>
      <c r="S486" s="50" t="str">
        <f t="shared" si="179"/>
        <v/>
      </c>
      <c r="T486" s="50" t="str">
        <f t="shared" si="174"/>
        <v/>
      </c>
      <c r="U486" s="50" t="str">
        <f t="shared" si="175"/>
        <v/>
      </c>
      <c r="V486" s="50" t="str">
        <f t="shared" si="176"/>
        <v/>
      </c>
      <c r="W486" s="50" t="str">
        <f t="shared" si="180"/>
        <v/>
      </c>
      <c r="X486" s="50" t="str">
        <f t="shared" si="189"/>
        <v/>
      </c>
      <c r="Y486" s="50" t="str">
        <f t="shared" si="185"/>
        <v/>
      </c>
      <c r="Z486" s="50" t="str">
        <f t="shared" si="181"/>
        <v/>
      </c>
      <c r="AA486" s="50" t="str">
        <f t="shared" si="186"/>
        <v/>
      </c>
      <c r="AB486" s="50" t="str">
        <f t="shared" si="187"/>
        <v/>
      </c>
      <c r="AC486" s="50" t="str">
        <f t="shared" si="177"/>
        <v/>
      </c>
      <c r="AD486" s="50" t="str">
        <f t="shared" si="190"/>
        <v/>
      </c>
      <c r="AE486" s="50" t="str">
        <f t="shared" si="182"/>
        <v/>
      </c>
      <c r="AF486" s="50" t="str">
        <f t="shared" si="183"/>
        <v/>
      </c>
      <c r="AG486" s="50" t="str">
        <f t="shared" si="191"/>
        <v/>
      </c>
      <c r="AH486" s="50"/>
      <c r="AI486" s="50"/>
      <c r="AJ486" s="50"/>
      <c r="AK486" s="50"/>
      <c r="AL486" s="50"/>
    </row>
    <row r="487" spans="1:38" x14ac:dyDescent="0.25">
      <c r="A487" s="50">
        <f t="shared" si="184"/>
        <v>83</v>
      </c>
      <c r="B487" s="50">
        <f t="shared" si="172"/>
        <v>53615</v>
      </c>
      <c r="C487" s="50" t="str">
        <f t="shared" si="173"/>
        <v>20171112</v>
      </c>
      <c r="D487" s="50">
        <v>2017</v>
      </c>
      <c r="E487" s="50">
        <v>11</v>
      </c>
      <c r="F487" s="50">
        <v>12</v>
      </c>
      <c r="G487" s="50">
        <v>14</v>
      </c>
      <c r="H487" s="50">
        <v>53</v>
      </c>
      <c r="I487" s="50">
        <v>35</v>
      </c>
      <c r="J487" s="50">
        <v>986</v>
      </c>
      <c r="K487" s="50" t="s">
        <v>29</v>
      </c>
      <c r="L487" s="50">
        <v>2</v>
      </c>
      <c r="M487" s="50" t="s">
        <v>21</v>
      </c>
      <c r="N487" s="50" t="s">
        <v>27</v>
      </c>
      <c r="O487" s="50">
        <v>0</v>
      </c>
      <c r="P487" s="50" t="str">
        <f t="shared" si="178"/>
        <v/>
      </c>
      <c r="Q487" s="50" t="str">
        <f t="shared" si="171"/>
        <v/>
      </c>
      <c r="R487" s="50" t="str">
        <f t="shared" si="188"/>
        <v/>
      </c>
      <c r="S487" s="50" t="str">
        <f t="shared" si="179"/>
        <v/>
      </c>
      <c r="T487" s="50" t="str">
        <f t="shared" si="174"/>
        <v/>
      </c>
      <c r="U487" s="50" t="str">
        <f t="shared" si="175"/>
        <v/>
      </c>
      <c r="V487" s="50" t="str">
        <f t="shared" si="176"/>
        <v/>
      </c>
      <c r="W487" s="50" t="str">
        <f t="shared" si="180"/>
        <v/>
      </c>
      <c r="X487" s="50" t="str">
        <f t="shared" si="189"/>
        <v/>
      </c>
      <c r="Y487" s="50" t="str">
        <f t="shared" si="185"/>
        <v/>
      </c>
      <c r="Z487" s="50" t="str">
        <f t="shared" si="181"/>
        <v/>
      </c>
      <c r="AA487" s="50" t="str">
        <f t="shared" si="186"/>
        <v/>
      </c>
      <c r="AB487" s="50" t="str">
        <f t="shared" si="187"/>
        <v/>
      </c>
      <c r="AC487" s="50" t="str">
        <f t="shared" si="177"/>
        <v/>
      </c>
      <c r="AD487" s="50" t="str">
        <f t="shared" si="190"/>
        <v/>
      </c>
      <c r="AE487" s="50" t="str">
        <f t="shared" si="182"/>
        <v/>
      </c>
      <c r="AF487" s="50" t="str">
        <f t="shared" si="183"/>
        <v/>
      </c>
      <c r="AG487" s="50" t="str">
        <f t="shared" si="191"/>
        <v/>
      </c>
      <c r="AH487" s="50"/>
      <c r="AI487" s="50"/>
      <c r="AJ487" s="50"/>
      <c r="AK487" s="50"/>
      <c r="AL487" s="50"/>
    </row>
    <row r="488" spans="1:38" x14ac:dyDescent="0.25">
      <c r="A488" s="50">
        <f t="shared" si="184"/>
        <v>83</v>
      </c>
      <c r="B488" s="50">
        <f t="shared" si="172"/>
        <v>53616</v>
      </c>
      <c r="C488" s="50" t="str">
        <f t="shared" si="173"/>
        <v>20171112</v>
      </c>
      <c r="D488" s="50">
        <v>2017</v>
      </c>
      <c r="E488" s="50">
        <v>11</v>
      </c>
      <c r="F488" s="50">
        <v>12</v>
      </c>
      <c r="G488" s="50">
        <v>14</v>
      </c>
      <c r="H488" s="50">
        <v>53</v>
      </c>
      <c r="I488" s="50">
        <v>36</v>
      </c>
      <c r="J488" s="50">
        <v>31</v>
      </c>
      <c r="K488" s="50" t="s">
        <v>29</v>
      </c>
      <c r="L488" s="50">
        <v>2</v>
      </c>
      <c r="M488" s="50" t="s">
        <v>21</v>
      </c>
      <c r="N488" s="50" t="s">
        <v>27</v>
      </c>
      <c r="O488" s="50">
        <v>0</v>
      </c>
      <c r="P488" s="50" t="str">
        <f t="shared" si="178"/>
        <v/>
      </c>
      <c r="Q488" s="50">
        <f t="shared" si="171"/>
        <v>53616.031000000003</v>
      </c>
      <c r="R488" s="50" t="str">
        <f t="shared" si="188"/>
        <v/>
      </c>
      <c r="S488" s="50" t="str">
        <f t="shared" si="179"/>
        <v/>
      </c>
      <c r="T488" s="50" t="str">
        <f t="shared" si="174"/>
        <v/>
      </c>
      <c r="U488" s="50" t="str">
        <f t="shared" si="175"/>
        <v/>
      </c>
      <c r="V488" s="50" t="str">
        <f t="shared" si="176"/>
        <v/>
      </c>
      <c r="W488" s="50" t="str">
        <f t="shared" si="180"/>
        <v/>
      </c>
      <c r="X488" s="50" t="str">
        <f t="shared" si="189"/>
        <v/>
      </c>
      <c r="Y488" s="50" t="str">
        <f t="shared" si="185"/>
        <v/>
      </c>
      <c r="Z488" s="50" t="str">
        <f t="shared" si="181"/>
        <v/>
      </c>
      <c r="AA488" s="50" t="str">
        <f t="shared" si="186"/>
        <v/>
      </c>
      <c r="AB488" s="50" t="str">
        <f t="shared" si="187"/>
        <v/>
      </c>
      <c r="AC488" s="50" t="str">
        <f t="shared" si="177"/>
        <v/>
      </c>
      <c r="AD488" s="50" t="str">
        <f t="shared" si="190"/>
        <v/>
      </c>
      <c r="AE488" s="50" t="str">
        <f t="shared" si="182"/>
        <v/>
      </c>
      <c r="AF488" s="50" t="str">
        <f t="shared" si="183"/>
        <v/>
      </c>
      <c r="AG488" s="50" t="str">
        <f t="shared" si="191"/>
        <v/>
      </c>
      <c r="AH488" s="50"/>
      <c r="AI488" s="50"/>
      <c r="AJ488" s="50"/>
      <c r="AK488" s="50"/>
      <c r="AL488" s="50"/>
    </row>
    <row r="489" spans="1:38" x14ac:dyDescent="0.25">
      <c r="A489" s="51">
        <f t="shared" si="184"/>
        <v>84</v>
      </c>
      <c r="B489" s="51">
        <f t="shared" si="172"/>
        <v>47447</v>
      </c>
      <c r="C489" s="51" t="str">
        <f t="shared" si="173"/>
        <v>20171113</v>
      </c>
      <c r="D489" s="51">
        <v>2017</v>
      </c>
      <c r="E489" s="51">
        <v>11</v>
      </c>
      <c r="F489" s="51">
        <v>13</v>
      </c>
      <c r="G489" s="51">
        <v>13</v>
      </c>
      <c r="H489" s="51">
        <v>10</v>
      </c>
      <c r="I489" s="51">
        <v>47</v>
      </c>
      <c r="J489" s="51">
        <v>769</v>
      </c>
      <c r="K489" s="51" t="s">
        <v>37</v>
      </c>
      <c r="L489" s="51">
        <v>1</v>
      </c>
      <c r="M489" s="51" t="s">
        <v>21</v>
      </c>
      <c r="N489" s="51" t="s">
        <v>27</v>
      </c>
      <c r="O489" s="51">
        <v>6</v>
      </c>
      <c r="P489" s="51">
        <f t="shared" si="178"/>
        <v>47447.769</v>
      </c>
      <c r="Q489" s="51" t="str">
        <f t="shared" si="171"/>
        <v/>
      </c>
      <c r="R489" s="51">
        <f t="shared" si="188"/>
        <v>47448.094999999994</v>
      </c>
      <c r="S489" s="51">
        <f t="shared" si="179"/>
        <v>325.99999999365536</v>
      </c>
      <c r="T489" s="51">
        <f t="shared" si="174"/>
        <v>148</v>
      </c>
      <c r="U489" s="51">
        <f t="shared" si="175"/>
        <v>142</v>
      </c>
      <c r="V489" s="51" t="str">
        <f t="shared" si="176"/>
        <v/>
      </c>
      <c r="W489" s="51">
        <f t="shared" si="180"/>
        <v>47447</v>
      </c>
      <c r="X489" s="51">
        <f t="shared" si="189"/>
        <v>3</v>
      </c>
      <c r="Y489" s="51">
        <f t="shared" si="185"/>
        <v>1</v>
      </c>
      <c r="Z489" s="51">
        <f t="shared" si="181"/>
        <v>0</v>
      </c>
      <c r="AA489" s="51">
        <f t="shared" si="186"/>
        <v>0</v>
      </c>
      <c r="AB489" s="51">
        <f t="shared" si="187"/>
        <v>3</v>
      </c>
      <c r="AC489" s="51" t="str">
        <f t="shared" si="177"/>
        <v/>
      </c>
      <c r="AD489" s="51">
        <f t="shared" si="190"/>
        <v>0</v>
      </c>
      <c r="AE489" s="51" t="str">
        <f t="shared" si="182"/>
        <v/>
      </c>
      <c r="AF489" s="51" t="str">
        <f t="shared" si="183"/>
        <v/>
      </c>
      <c r="AG489" s="51">
        <f t="shared" si="191"/>
        <v>0</v>
      </c>
      <c r="AH489" s="51"/>
      <c r="AI489" s="51" t="s">
        <v>65</v>
      </c>
      <c r="AJ489" s="51"/>
      <c r="AK489" s="51"/>
      <c r="AL489" s="51"/>
    </row>
    <row r="490" spans="1:38" x14ac:dyDescent="0.25">
      <c r="A490" s="50">
        <f t="shared" si="184"/>
        <v>84</v>
      </c>
      <c r="B490" s="50">
        <f t="shared" si="172"/>
        <v>47447</v>
      </c>
      <c r="C490" s="50" t="str">
        <f t="shared" si="173"/>
        <v>20171113</v>
      </c>
      <c r="D490" s="50">
        <v>2017</v>
      </c>
      <c r="E490" s="50">
        <v>11</v>
      </c>
      <c r="F490" s="50">
        <v>13</v>
      </c>
      <c r="G490" s="50">
        <v>13</v>
      </c>
      <c r="H490" s="50">
        <v>10</v>
      </c>
      <c r="I490" s="50">
        <v>47</v>
      </c>
      <c r="J490" s="50">
        <v>917</v>
      </c>
      <c r="K490" s="50" t="s">
        <v>37</v>
      </c>
      <c r="L490" s="50">
        <v>1</v>
      </c>
      <c r="M490" s="50" t="s">
        <v>21</v>
      </c>
      <c r="N490" s="50" t="s">
        <v>27</v>
      </c>
      <c r="O490" s="50">
        <v>5</v>
      </c>
      <c r="P490" s="50" t="str">
        <f t="shared" si="178"/>
        <v/>
      </c>
      <c r="Q490" s="50" t="str">
        <f t="shared" si="171"/>
        <v/>
      </c>
      <c r="R490" s="50" t="str">
        <f t="shared" si="188"/>
        <v/>
      </c>
      <c r="S490" s="50" t="str">
        <f t="shared" si="179"/>
        <v/>
      </c>
      <c r="T490" s="50">
        <f t="shared" si="174"/>
        <v>50</v>
      </c>
      <c r="U490" s="50">
        <f t="shared" si="175"/>
        <v>45</v>
      </c>
      <c r="V490" s="50" t="str">
        <f t="shared" si="176"/>
        <v/>
      </c>
      <c r="W490" s="50" t="str">
        <f t="shared" si="180"/>
        <v/>
      </c>
      <c r="X490" s="50" t="str">
        <f t="shared" si="189"/>
        <v/>
      </c>
      <c r="Y490" s="50" t="str">
        <f t="shared" si="185"/>
        <v/>
      </c>
      <c r="Z490" s="50" t="str">
        <f t="shared" si="181"/>
        <v/>
      </c>
      <c r="AA490" s="50" t="str">
        <f t="shared" si="186"/>
        <v/>
      </c>
      <c r="AB490" s="50" t="str">
        <f t="shared" si="187"/>
        <v/>
      </c>
      <c r="AC490" s="50" t="str">
        <f t="shared" si="177"/>
        <v/>
      </c>
      <c r="AD490" s="50" t="str">
        <f t="shared" si="190"/>
        <v/>
      </c>
      <c r="AE490" s="50" t="str">
        <f t="shared" si="182"/>
        <v/>
      </c>
      <c r="AF490" s="50" t="str">
        <f t="shared" si="183"/>
        <v/>
      </c>
      <c r="AG490" s="50" t="str">
        <f t="shared" si="191"/>
        <v/>
      </c>
      <c r="AH490" s="50"/>
      <c r="AI490" s="50"/>
      <c r="AJ490" s="50"/>
      <c r="AK490" s="50"/>
      <c r="AL490" s="50"/>
    </row>
    <row r="491" spans="1:38" x14ac:dyDescent="0.25">
      <c r="A491" s="50">
        <f t="shared" si="184"/>
        <v>84</v>
      </c>
      <c r="B491" s="50">
        <f t="shared" si="172"/>
        <v>47447</v>
      </c>
      <c r="C491" s="50" t="str">
        <f t="shared" si="173"/>
        <v>20171113</v>
      </c>
      <c r="D491" s="50">
        <v>2017</v>
      </c>
      <c r="E491" s="50">
        <v>11</v>
      </c>
      <c r="F491" s="50">
        <v>13</v>
      </c>
      <c r="G491" s="50">
        <v>13</v>
      </c>
      <c r="H491" s="50">
        <v>10</v>
      </c>
      <c r="I491" s="50">
        <v>47</v>
      </c>
      <c r="J491" s="50">
        <v>967</v>
      </c>
      <c r="K491" s="50" t="s">
        <v>37</v>
      </c>
      <c r="L491" s="50">
        <v>1</v>
      </c>
      <c r="M491" s="50" t="s">
        <v>21</v>
      </c>
      <c r="N491" s="50" t="s">
        <v>27</v>
      </c>
      <c r="O491" s="50">
        <v>128</v>
      </c>
      <c r="P491" s="50" t="str">
        <f t="shared" si="178"/>
        <v/>
      </c>
      <c r="Q491" s="50">
        <f t="shared" si="171"/>
        <v>47448.094999999994</v>
      </c>
      <c r="R491" s="50" t="str">
        <f t="shared" si="188"/>
        <v/>
      </c>
      <c r="S491" s="50" t="str">
        <f t="shared" si="179"/>
        <v/>
      </c>
      <c r="T491" s="50" t="str">
        <f t="shared" si="174"/>
        <v/>
      </c>
      <c r="U491" s="50" t="str">
        <f t="shared" si="175"/>
        <v/>
      </c>
      <c r="V491" s="50" t="str">
        <f t="shared" si="176"/>
        <v/>
      </c>
      <c r="W491" s="50" t="str">
        <f t="shared" si="180"/>
        <v/>
      </c>
      <c r="X491" s="50" t="str">
        <f t="shared" si="189"/>
        <v/>
      </c>
      <c r="Y491" s="50" t="str">
        <f t="shared" si="185"/>
        <v/>
      </c>
      <c r="Z491" s="50" t="str">
        <f t="shared" si="181"/>
        <v/>
      </c>
      <c r="AA491" s="50" t="str">
        <f t="shared" si="186"/>
        <v/>
      </c>
      <c r="AB491" s="50" t="str">
        <f t="shared" si="187"/>
        <v/>
      </c>
      <c r="AC491" s="50" t="str">
        <f t="shared" si="177"/>
        <v/>
      </c>
      <c r="AD491" s="50" t="str">
        <f t="shared" si="190"/>
        <v/>
      </c>
      <c r="AE491" s="50" t="str">
        <f t="shared" si="182"/>
        <v/>
      </c>
      <c r="AF491" s="50" t="str">
        <f t="shared" si="183"/>
        <v/>
      </c>
      <c r="AG491" s="50" t="str">
        <f t="shared" si="191"/>
        <v/>
      </c>
      <c r="AH491" s="50"/>
      <c r="AI491" s="50"/>
      <c r="AJ491" s="50"/>
      <c r="AK491" s="50"/>
      <c r="AL491" s="50"/>
    </row>
    <row r="492" spans="1:38" x14ac:dyDescent="0.25">
      <c r="A492" s="51">
        <f t="shared" si="184"/>
        <v>85</v>
      </c>
      <c r="B492" s="51">
        <f t="shared" si="172"/>
        <v>48708</v>
      </c>
      <c r="C492" s="51" t="str">
        <f t="shared" si="173"/>
        <v>20171113</v>
      </c>
      <c r="D492" s="51">
        <v>2017</v>
      </c>
      <c r="E492" s="51">
        <v>11</v>
      </c>
      <c r="F492" s="51">
        <v>13</v>
      </c>
      <c r="G492" s="51">
        <v>13</v>
      </c>
      <c r="H492" s="51">
        <v>31</v>
      </c>
      <c r="I492" s="51">
        <v>48</v>
      </c>
      <c r="J492" s="51">
        <v>654</v>
      </c>
      <c r="K492" s="51" t="s">
        <v>37</v>
      </c>
      <c r="L492" s="51">
        <v>1</v>
      </c>
      <c r="M492" s="51" t="s">
        <v>21</v>
      </c>
      <c r="N492" s="51" t="s">
        <v>27</v>
      </c>
      <c r="O492" s="51">
        <v>307</v>
      </c>
      <c r="P492" s="51">
        <f t="shared" si="178"/>
        <v>48708.654000000002</v>
      </c>
      <c r="Q492" s="51" t="str">
        <f t="shared" si="171"/>
        <v/>
      </c>
      <c r="R492" s="51">
        <f t="shared" si="188"/>
        <v>48709.021000000001</v>
      </c>
      <c r="S492" s="51">
        <f t="shared" si="179"/>
        <v>366.99999999837019</v>
      </c>
      <c r="T492" s="51">
        <f t="shared" si="174"/>
        <v>345</v>
      </c>
      <c r="U492" s="51">
        <f t="shared" si="175"/>
        <v>38</v>
      </c>
      <c r="V492" s="51" t="str">
        <f t="shared" si="176"/>
        <v/>
      </c>
      <c r="W492" s="51">
        <f t="shared" si="180"/>
        <v>48708</v>
      </c>
      <c r="X492" s="51">
        <f t="shared" si="189"/>
        <v>2</v>
      </c>
      <c r="Y492" s="51">
        <f t="shared" si="185"/>
        <v>1</v>
      </c>
      <c r="Z492" s="51">
        <f t="shared" si="181"/>
        <v>0</v>
      </c>
      <c r="AA492" s="51">
        <f t="shared" si="186"/>
        <v>0</v>
      </c>
      <c r="AB492" s="51">
        <f t="shared" si="187"/>
        <v>2</v>
      </c>
      <c r="AC492" s="51" t="str">
        <f t="shared" si="177"/>
        <v/>
      </c>
      <c r="AD492" s="51">
        <f t="shared" si="190"/>
        <v>0</v>
      </c>
      <c r="AE492" s="51" t="str">
        <f t="shared" si="182"/>
        <v/>
      </c>
      <c r="AF492" s="51" t="str">
        <f t="shared" si="183"/>
        <v/>
      </c>
      <c r="AG492" s="51">
        <f t="shared" si="191"/>
        <v>0</v>
      </c>
      <c r="AH492" s="51"/>
      <c r="AI492" s="51"/>
      <c r="AJ492" s="51"/>
      <c r="AK492" s="51"/>
      <c r="AL492" s="51"/>
    </row>
    <row r="493" spans="1:38" x14ac:dyDescent="0.25">
      <c r="A493" s="66">
        <f t="shared" si="184"/>
        <v>85</v>
      </c>
      <c r="B493" s="66">
        <f t="shared" si="172"/>
        <v>48708</v>
      </c>
      <c r="C493" s="66" t="str">
        <f t="shared" si="173"/>
        <v>20171113</v>
      </c>
      <c r="D493" s="66">
        <v>2017</v>
      </c>
      <c r="E493" s="66">
        <v>11</v>
      </c>
      <c r="F493" s="66">
        <v>13</v>
      </c>
      <c r="G493" s="66">
        <v>13</v>
      </c>
      <c r="H493" s="66">
        <v>31</v>
      </c>
      <c r="I493" s="66">
        <v>48</v>
      </c>
      <c r="J493" s="66">
        <v>659</v>
      </c>
      <c r="K493" s="66" t="s">
        <v>29</v>
      </c>
      <c r="L493" s="66">
        <v>1</v>
      </c>
      <c r="M493" s="66" t="s">
        <v>21</v>
      </c>
      <c r="N493" s="66" t="s">
        <v>66</v>
      </c>
      <c r="O493" s="66">
        <v>0</v>
      </c>
      <c r="P493" s="66" t="str">
        <f t="shared" si="178"/>
        <v/>
      </c>
      <c r="Q493" s="66" t="str">
        <f t="shared" si="171"/>
        <v/>
      </c>
      <c r="R493" s="66" t="str">
        <f t="shared" si="188"/>
        <v/>
      </c>
      <c r="S493" s="66" t="str">
        <f t="shared" si="179"/>
        <v/>
      </c>
      <c r="T493" s="66" t="str">
        <f t="shared" si="174"/>
        <v/>
      </c>
      <c r="U493" s="66" t="str">
        <f t="shared" si="175"/>
        <v/>
      </c>
      <c r="V493" s="66" t="str">
        <f t="shared" si="176"/>
        <v/>
      </c>
      <c r="W493" s="66" t="str">
        <f t="shared" si="180"/>
        <v/>
      </c>
      <c r="X493" s="66" t="str">
        <f t="shared" si="189"/>
        <v/>
      </c>
      <c r="Y493" s="66" t="str">
        <f t="shared" si="185"/>
        <v/>
      </c>
      <c r="Z493" s="66" t="str">
        <f t="shared" si="181"/>
        <v/>
      </c>
      <c r="AA493" s="66" t="str">
        <f t="shared" si="186"/>
        <v/>
      </c>
      <c r="AB493" s="66" t="str">
        <f t="shared" si="187"/>
        <v/>
      </c>
      <c r="AC493" s="66" t="str">
        <f t="shared" si="177"/>
        <v/>
      </c>
      <c r="AD493" s="66" t="str">
        <f t="shared" si="190"/>
        <v/>
      </c>
      <c r="AE493" s="66" t="str">
        <f t="shared" si="182"/>
        <v/>
      </c>
      <c r="AF493" s="66" t="str">
        <f t="shared" si="183"/>
        <v/>
      </c>
      <c r="AG493" s="66" t="str">
        <f t="shared" si="191"/>
        <v/>
      </c>
      <c r="AH493" s="66"/>
      <c r="AI493" s="66"/>
      <c r="AJ493" s="66"/>
      <c r="AK493" s="66"/>
      <c r="AL493" s="66"/>
    </row>
    <row r="494" spans="1:38" x14ac:dyDescent="0.25">
      <c r="A494" s="66">
        <f t="shared" si="184"/>
        <v>85</v>
      </c>
      <c r="B494" s="66">
        <f t="shared" si="172"/>
        <v>48708</v>
      </c>
      <c r="C494" s="66" t="str">
        <f t="shared" si="173"/>
        <v>20171113</v>
      </c>
      <c r="D494" s="66">
        <v>2017</v>
      </c>
      <c r="E494" s="66">
        <v>11</v>
      </c>
      <c r="F494" s="66">
        <v>13</v>
      </c>
      <c r="G494" s="66">
        <v>13</v>
      </c>
      <c r="H494" s="66">
        <v>31</v>
      </c>
      <c r="I494" s="66">
        <v>48</v>
      </c>
      <c r="J494" s="66">
        <v>664</v>
      </c>
      <c r="K494" s="66" t="s">
        <v>29</v>
      </c>
      <c r="L494" s="66">
        <v>1</v>
      </c>
      <c r="M494" s="66" t="s">
        <v>21</v>
      </c>
      <c r="N494" s="66" t="s">
        <v>66</v>
      </c>
      <c r="O494" s="66">
        <v>0</v>
      </c>
      <c r="P494" s="66" t="str">
        <f t="shared" si="178"/>
        <v/>
      </c>
      <c r="Q494" s="66" t="str">
        <f t="shared" si="171"/>
        <v/>
      </c>
      <c r="R494" s="66" t="str">
        <f t="shared" si="188"/>
        <v/>
      </c>
      <c r="S494" s="66" t="str">
        <f t="shared" si="179"/>
        <v/>
      </c>
      <c r="T494" s="66" t="str">
        <f t="shared" si="174"/>
        <v/>
      </c>
      <c r="U494" s="66" t="str">
        <f t="shared" si="175"/>
        <v/>
      </c>
      <c r="V494" s="66" t="str">
        <f t="shared" si="176"/>
        <v/>
      </c>
      <c r="W494" s="66" t="str">
        <f t="shared" si="180"/>
        <v/>
      </c>
      <c r="X494" s="66" t="str">
        <f t="shared" si="189"/>
        <v/>
      </c>
      <c r="Y494" s="66" t="str">
        <f t="shared" si="185"/>
        <v/>
      </c>
      <c r="Z494" s="66" t="str">
        <f t="shared" si="181"/>
        <v/>
      </c>
      <c r="AA494" s="66" t="str">
        <f t="shared" si="186"/>
        <v/>
      </c>
      <c r="AB494" s="66" t="str">
        <f t="shared" si="187"/>
        <v/>
      </c>
      <c r="AC494" s="66" t="str">
        <f t="shared" si="177"/>
        <v/>
      </c>
      <c r="AD494" s="66" t="str">
        <f t="shared" si="190"/>
        <v/>
      </c>
      <c r="AE494" s="66" t="str">
        <f t="shared" si="182"/>
        <v/>
      </c>
      <c r="AF494" s="66" t="str">
        <f t="shared" si="183"/>
        <v/>
      </c>
      <c r="AG494" s="66" t="str">
        <f t="shared" si="191"/>
        <v/>
      </c>
      <c r="AH494" s="66"/>
      <c r="AI494" s="66" t="s">
        <v>67</v>
      </c>
      <c r="AJ494" s="66"/>
      <c r="AK494" s="66"/>
      <c r="AL494" s="66"/>
    </row>
    <row r="495" spans="1:38" x14ac:dyDescent="0.25">
      <c r="A495" s="66">
        <f t="shared" si="184"/>
        <v>85</v>
      </c>
      <c r="B495" s="66">
        <f t="shared" si="172"/>
        <v>48708</v>
      </c>
      <c r="C495" s="66" t="str">
        <f t="shared" si="173"/>
        <v>20171113</v>
      </c>
      <c r="D495" s="66">
        <v>2017</v>
      </c>
      <c r="E495" s="66">
        <v>11</v>
      </c>
      <c r="F495" s="66">
        <v>13</v>
      </c>
      <c r="G495" s="66">
        <v>13</v>
      </c>
      <c r="H495" s="66">
        <v>31</v>
      </c>
      <c r="I495" s="66">
        <v>48</v>
      </c>
      <c r="J495" s="66">
        <v>721</v>
      </c>
      <c r="K495" s="66" t="s">
        <v>29</v>
      </c>
      <c r="L495" s="66">
        <v>1</v>
      </c>
      <c r="M495" s="66" t="s">
        <v>21</v>
      </c>
      <c r="N495" s="66" t="s">
        <v>66</v>
      </c>
      <c r="O495" s="66">
        <v>0</v>
      </c>
      <c r="P495" s="66" t="str">
        <f t="shared" si="178"/>
        <v/>
      </c>
      <c r="Q495" s="66" t="str">
        <f t="shared" si="171"/>
        <v/>
      </c>
      <c r="R495" s="66" t="str">
        <f t="shared" si="188"/>
        <v/>
      </c>
      <c r="S495" s="66" t="str">
        <f t="shared" si="179"/>
        <v/>
      </c>
      <c r="T495" s="66" t="str">
        <f t="shared" si="174"/>
        <v/>
      </c>
      <c r="U495" s="66" t="str">
        <f t="shared" si="175"/>
        <v/>
      </c>
      <c r="V495" s="66" t="str">
        <f t="shared" si="176"/>
        <v/>
      </c>
      <c r="W495" s="66" t="str">
        <f t="shared" si="180"/>
        <v/>
      </c>
      <c r="X495" s="66" t="str">
        <f t="shared" si="189"/>
        <v/>
      </c>
      <c r="Y495" s="66" t="str">
        <f t="shared" si="185"/>
        <v/>
      </c>
      <c r="Z495" s="66" t="str">
        <f t="shared" si="181"/>
        <v/>
      </c>
      <c r="AA495" s="66" t="str">
        <f t="shared" si="186"/>
        <v/>
      </c>
      <c r="AB495" s="66" t="str">
        <f t="shared" si="187"/>
        <v/>
      </c>
      <c r="AC495" s="66" t="str">
        <f t="shared" si="177"/>
        <v/>
      </c>
      <c r="AD495" s="66" t="str">
        <f t="shared" si="190"/>
        <v/>
      </c>
      <c r="AE495" s="66" t="str">
        <f t="shared" si="182"/>
        <v/>
      </c>
      <c r="AF495" s="66" t="str">
        <f t="shared" si="183"/>
        <v/>
      </c>
      <c r="AG495" s="66" t="str">
        <f t="shared" si="191"/>
        <v/>
      </c>
      <c r="AH495" s="66"/>
      <c r="AI495" s="66"/>
      <c r="AJ495" s="66"/>
      <c r="AK495" s="66"/>
      <c r="AL495" s="66"/>
    </row>
    <row r="496" spans="1:38" x14ac:dyDescent="0.25">
      <c r="A496" s="50">
        <f t="shared" si="184"/>
        <v>85</v>
      </c>
      <c r="B496" s="50">
        <f t="shared" si="172"/>
        <v>48708</v>
      </c>
      <c r="C496" s="56" t="str">
        <f t="shared" si="173"/>
        <v>20171113</v>
      </c>
      <c r="D496" s="50">
        <v>2017</v>
      </c>
      <c r="E496" s="50">
        <v>11</v>
      </c>
      <c r="F496" s="50">
        <v>13</v>
      </c>
      <c r="G496" s="50">
        <v>13</v>
      </c>
      <c r="H496" s="50">
        <v>31</v>
      </c>
      <c r="I496" s="50">
        <v>48</v>
      </c>
      <c r="J496" s="50">
        <v>999</v>
      </c>
      <c r="K496" s="50" t="s">
        <v>37</v>
      </c>
      <c r="L496" s="50">
        <v>1</v>
      </c>
      <c r="M496" s="50" t="s">
        <v>21</v>
      </c>
      <c r="N496" s="50" t="s">
        <v>66</v>
      </c>
      <c r="O496" s="50">
        <v>22</v>
      </c>
      <c r="P496" s="50" t="str">
        <f t="shared" si="178"/>
        <v/>
      </c>
      <c r="Q496" s="50">
        <f t="shared" si="171"/>
        <v>48709.021000000001</v>
      </c>
      <c r="R496" s="50" t="str">
        <f t="shared" si="188"/>
        <v/>
      </c>
      <c r="S496" s="50" t="str">
        <f t="shared" si="179"/>
        <v/>
      </c>
      <c r="T496" s="50" t="str">
        <f t="shared" si="174"/>
        <v/>
      </c>
      <c r="U496" s="50" t="str">
        <f t="shared" si="175"/>
        <v/>
      </c>
      <c r="V496" s="50" t="str">
        <f t="shared" si="176"/>
        <v/>
      </c>
      <c r="W496" s="50" t="str">
        <f t="shared" si="180"/>
        <v/>
      </c>
      <c r="X496" s="50" t="str">
        <f t="shared" si="189"/>
        <v/>
      </c>
      <c r="Y496" s="50" t="str">
        <f t="shared" si="185"/>
        <v/>
      </c>
      <c r="Z496" s="50" t="str">
        <f t="shared" si="181"/>
        <v/>
      </c>
      <c r="AA496" s="50" t="str">
        <f t="shared" si="186"/>
        <v/>
      </c>
      <c r="AB496" s="50" t="str">
        <f t="shared" si="187"/>
        <v/>
      </c>
      <c r="AC496" s="50" t="str">
        <f t="shared" si="177"/>
        <v/>
      </c>
      <c r="AD496" s="50" t="str">
        <f t="shared" si="190"/>
        <v/>
      </c>
      <c r="AE496" s="50" t="str">
        <f t="shared" si="182"/>
        <v/>
      </c>
      <c r="AF496" s="50" t="str">
        <f t="shared" si="183"/>
        <v/>
      </c>
      <c r="AG496" s="50" t="str">
        <f t="shared" si="191"/>
        <v/>
      </c>
      <c r="AH496" s="50"/>
      <c r="AI496" s="50"/>
      <c r="AJ496" s="50"/>
      <c r="AK496" s="50"/>
      <c r="AL496" s="50"/>
    </row>
    <row r="497" spans="1:38" x14ac:dyDescent="0.25">
      <c r="A497" s="51">
        <f t="shared" si="184"/>
        <v>86</v>
      </c>
      <c r="B497" s="51">
        <f t="shared" si="172"/>
        <v>71452</v>
      </c>
      <c r="C497" s="51" t="str">
        <f t="shared" si="173"/>
        <v>20171114</v>
      </c>
      <c r="D497" s="51">
        <v>2017</v>
      </c>
      <c r="E497" s="51">
        <v>11</v>
      </c>
      <c r="F497" s="51">
        <v>14</v>
      </c>
      <c r="G497" s="51">
        <v>19</v>
      </c>
      <c r="H497" s="51">
        <v>50</v>
      </c>
      <c r="I497" s="51">
        <v>52</v>
      </c>
      <c r="J497" s="51">
        <v>973</v>
      </c>
      <c r="K497" s="51" t="s">
        <v>37</v>
      </c>
      <c r="L497" s="51">
        <v>1</v>
      </c>
      <c r="M497" s="51" t="s">
        <v>21</v>
      </c>
      <c r="N497" s="51" t="s">
        <v>27</v>
      </c>
      <c r="O497" s="51">
        <v>13</v>
      </c>
      <c r="P497" s="51">
        <f t="shared" si="178"/>
        <v>71452.972999999998</v>
      </c>
      <c r="Q497" s="51">
        <f t="shared" si="171"/>
        <v>71452.986000000004</v>
      </c>
      <c r="R497" s="51">
        <f t="shared" si="188"/>
        <v>71452.986000000004</v>
      </c>
      <c r="S497" s="53">
        <f t="shared" si="179"/>
        <v>13.000000006286427</v>
      </c>
      <c r="T497" s="51" t="str">
        <f t="shared" si="174"/>
        <v/>
      </c>
      <c r="U497" s="51" t="str">
        <f t="shared" si="175"/>
        <v/>
      </c>
      <c r="V497" s="51" t="str">
        <f t="shared" si="176"/>
        <v/>
      </c>
      <c r="W497" s="51">
        <f t="shared" si="180"/>
        <v>71452</v>
      </c>
      <c r="X497" s="51">
        <f t="shared" si="189"/>
        <v>1</v>
      </c>
      <c r="Y497" s="51" t="str">
        <f t="shared" si="185"/>
        <v/>
      </c>
      <c r="Z497" s="51">
        <f t="shared" si="181"/>
        <v>0</v>
      </c>
      <c r="AA497" s="51">
        <f t="shared" si="186"/>
        <v>0</v>
      </c>
      <c r="AB497" s="51">
        <f t="shared" si="187"/>
        <v>1</v>
      </c>
      <c r="AC497" s="51" t="str">
        <f t="shared" si="177"/>
        <v/>
      </c>
      <c r="AD497" s="51">
        <f t="shared" si="190"/>
        <v>0</v>
      </c>
      <c r="AE497" s="51" t="str">
        <f t="shared" si="182"/>
        <v/>
      </c>
      <c r="AF497" s="51" t="str">
        <f t="shared" si="183"/>
        <v/>
      </c>
      <c r="AG497" s="51">
        <f t="shared" si="191"/>
        <v>0</v>
      </c>
      <c r="AH497" s="51"/>
      <c r="AI497" s="51" t="s">
        <v>68</v>
      </c>
      <c r="AJ497" s="51"/>
      <c r="AK497" s="51"/>
      <c r="AL497" s="51"/>
    </row>
    <row r="498" spans="1:38" x14ac:dyDescent="0.25">
      <c r="A498" s="51">
        <f t="shared" si="184"/>
        <v>87</v>
      </c>
      <c r="B498" s="51">
        <f t="shared" si="172"/>
        <v>71669</v>
      </c>
      <c r="C498" s="51" t="str">
        <f t="shared" si="173"/>
        <v>20171114</v>
      </c>
      <c r="D498" s="51">
        <v>2017</v>
      </c>
      <c r="E498" s="51">
        <v>11</v>
      </c>
      <c r="F498" s="51">
        <v>14</v>
      </c>
      <c r="G498" s="51">
        <v>19</v>
      </c>
      <c r="H498" s="51">
        <v>54</v>
      </c>
      <c r="I498" s="51">
        <v>29</v>
      </c>
      <c r="J498" s="51">
        <v>303</v>
      </c>
      <c r="K498" s="51" t="s">
        <v>37</v>
      </c>
      <c r="L498" s="51">
        <v>1</v>
      </c>
      <c r="M498" s="51" t="s">
        <v>21</v>
      </c>
      <c r="N498" s="51" t="s">
        <v>28</v>
      </c>
      <c r="O498" s="51">
        <v>9</v>
      </c>
      <c r="P498" s="51">
        <f t="shared" si="178"/>
        <v>71669.303</v>
      </c>
      <c r="Q498" s="51">
        <f t="shared" si="171"/>
        <v>71669.312000000005</v>
      </c>
      <c r="R498" s="51">
        <f t="shared" si="188"/>
        <v>71669.312000000005</v>
      </c>
      <c r="S498" s="53">
        <f t="shared" si="179"/>
        <v>9.0000000054715201</v>
      </c>
      <c r="T498" s="51" t="str">
        <f t="shared" si="174"/>
        <v/>
      </c>
      <c r="U498" s="51" t="str">
        <f t="shared" si="175"/>
        <v/>
      </c>
      <c r="V498" s="51" t="str">
        <f t="shared" si="176"/>
        <v/>
      </c>
      <c r="W498" s="51">
        <f t="shared" si="180"/>
        <v>71669</v>
      </c>
      <c r="X498" s="51">
        <f t="shared" si="189"/>
        <v>1</v>
      </c>
      <c r="Y498" s="51" t="str">
        <f t="shared" si="185"/>
        <v/>
      </c>
      <c r="Z498" s="51">
        <f t="shared" si="181"/>
        <v>0</v>
      </c>
      <c r="AA498" s="51">
        <f t="shared" si="186"/>
        <v>0</v>
      </c>
      <c r="AB498" s="51">
        <f t="shared" si="187"/>
        <v>1</v>
      </c>
      <c r="AC498" s="51" t="str">
        <f t="shared" si="177"/>
        <v/>
      </c>
      <c r="AD498" s="51">
        <f t="shared" si="190"/>
        <v>0</v>
      </c>
      <c r="AE498" s="51" t="str">
        <f t="shared" si="182"/>
        <v/>
      </c>
      <c r="AF498" s="51" t="str">
        <f t="shared" si="183"/>
        <v/>
      </c>
      <c r="AG498" s="51">
        <f t="shared" si="191"/>
        <v>0</v>
      </c>
      <c r="AH498" s="51"/>
      <c r="AI498" s="51" t="s">
        <v>69</v>
      </c>
      <c r="AJ498" s="51"/>
      <c r="AK498" s="51"/>
      <c r="AL498" s="51"/>
    </row>
    <row r="499" spans="1:38" x14ac:dyDescent="0.25">
      <c r="A499" s="51">
        <f t="shared" si="184"/>
        <v>88</v>
      </c>
      <c r="B499" s="51">
        <f t="shared" si="172"/>
        <v>72083</v>
      </c>
      <c r="C499" s="51" t="str">
        <f t="shared" si="173"/>
        <v>20171114</v>
      </c>
      <c r="D499" s="51">
        <v>2017</v>
      </c>
      <c r="E499" s="51">
        <v>11</v>
      </c>
      <c r="F499" s="51">
        <v>14</v>
      </c>
      <c r="G499" s="51">
        <v>20</v>
      </c>
      <c r="H499" s="51">
        <v>1</v>
      </c>
      <c r="I499" s="51">
        <v>23</v>
      </c>
      <c r="J499" s="51">
        <v>621</v>
      </c>
      <c r="K499" s="51" t="s">
        <v>37</v>
      </c>
      <c r="L499" s="51">
        <v>1</v>
      </c>
      <c r="M499" s="51" t="s">
        <v>21</v>
      </c>
      <c r="N499" s="51" t="s">
        <v>66</v>
      </c>
      <c r="O499" s="51">
        <v>1</v>
      </c>
      <c r="P499" s="51">
        <f t="shared" si="178"/>
        <v>72083.620999999999</v>
      </c>
      <c r="Q499" s="51" t="str">
        <f t="shared" si="171"/>
        <v/>
      </c>
      <c r="R499" s="51">
        <f t="shared" si="188"/>
        <v>72084.281999999992</v>
      </c>
      <c r="S499" s="51">
        <f t="shared" si="179"/>
        <v>660.99999999278225</v>
      </c>
      <c r="T499" s="51">
        <f t="shared" si="174"/>
        <v>17</v>
      </c>
      <c r="U499" s="51">
        <f t="shared" si="175"/>
        <v>16</v>
      </c>
      <c r="V499" s="51" t="str">
        <f t="shared" si="176"/>
        <v/>
      </c>
      <c r="W499" s="51">
        <f t="shared" si="180"/>
        <v>72083</v>
      </c>
      <c r="X499" s="51">
        <f t="shared" si="189"/>
        <v>15</v>
      </c>
      <c r="Y499" s="51">
        <f t="shared" si="185"/>
        <v>0</v>
      </c>
      <c r="Z499" s="51">
        <f t="shared" si="181"/>
        <v>0</v>
      </c>
      <c r="AA499" s="51">
        <f t="shared" si="186"/>
        <v>0</v>
      </c>
      <c r="AB499" s="51">
        <f t="shared" si="187"/>
        <v>15</v>
      </c>
      <c r="AC499" s="51" t="str">
        <f t="shared" si="177"/>
        <v/>
      </c>
      <c r="AD499" s="51">
        <f t="shared" si="190"/>
        <v>0</v>
      </c>
      <c r="AE499" s="51" t="str">
        <f t="shared" si="182"/>
        <v/>
      </c>
      <c r="AF499" s="51" t="str">
        <f t="shared" si="183"/>
        <v/>
      </c>
      <c r="AG499" s="51">
        <f t="shared" si="191"/>
        <v>0</v>
      </c>
      <c r="AH499" s="51"/>
      <c r="AI499" s="51" t="s">
        <v>70</v>
      </c>
      <c r="AJ499" s="51"/>
      <c r="AK499" s="51"/>
      <c r="AL499" s="51"/>
    </row>
    <row r="500" spans="1:38" x14ac:dyDescent="0.25">
      <c r="A500" s="50">
        <f t="shared" si="184"/>
        <v>88</v>
      </c>
      <c r="B500" s="50">
        <f t="shared" si="172"/>
        <v>72083</v>
      </c>
      <c r="C500" s="50" t="str">
        <f t="shared" si="173"/>
        <v>20171114</v>
      </c>
      <c r="D500" s="50">
        <v>2017</v>
      </c>
      <c r="E500" s="50">
        <v>11</v>
      </c>
      <c r="F500" s="50">
        <v>14</v>
      </c>
      <c r="G500" s="50">
        <v>20</v>
      </c>
      <c r="H500" s="50">
        <v>1</v>
      </c>
      <c r="I500" s="50">
        <v>23</v>
      </c>
      <c r="J500" s="50">
        <v>638</v>
      </c>
      <c r="K500" s="50" t="s">
        <v>37</v>
      </c>
      <c r="L500" s="50">
        <v>1</v>
      </c>
      <c r="M500" s="50" t="s">
        <v>21</v>
      </c>
      <c r="N500" s="50" t="s">
        <v>27</v>
      </c>
      <c r="O500" s="50">
        <v>1</v>
      </c>
      <c r="P500" s="50" t="str">
        <f t="shared" si="178"/>
        <v/>
      </c>
      <c r="Q500" s="50" t="str">
        <f t="shared" si="171"/>
        <v/>
      </c>
      <c r="R500" s="50" t="str">
        <f t="shared" si="188"/>
        <v/>
      </c>
      <c r="S500" s="50" t="str">
        <f t="shared" si="179"/>
        <v/>
      </c>
      <c r="T500" s="50">
        <f t="shared" si="174"/>
        <v>26</v>
      </c>
      <c r="U500" s="50">
        <f t="shared" si="175"/>
        <v>25</v>
      </c>
      <c r="V500" s="50" t="str">
        <f t="shared" si="176"/>
        <v/>
      </c>
      <c r="W500" s="50" t="str">
        <f t="shared" si="180"/>
        <v/>
      </c>
      <c r="X500" s="50" t="str">
        <f t="shared" si="189"/>
        <v/>
      </c>
      <c r="Y500" s="50" t="str">
        <f t="shared" si="185"/>
        <v/>
      </c>
      <c r="Z500" s="50" t="str">
        <f t="shared" si="181"/>
        <v/>
      </c>
      <c r="AA500" s="50" t="str">
        <f t="shared" si="186"/>
        <v/>
      </c>
      <c r="AB500" s="50" t="str">
        <f t="shared" si="187"/>
        <v/>
      </c>
      <c r="AC500" s="50" t="str">
        <f t="shared" si="177"/>
        <v/>
      </c>
      <c r="AD500" s="50" t="str">
        <f t="shared" si="190"/>
        <v/>
      </c>
      <c r="AE500" s="50" t="str">
        <f t="shared" si="182"/>
        <v/>
      </c>
      <c r="AF500" s="50" t="str">
        <f t="shared" si="183"/>
        <v/>
      </c>
      <c r="AG500" s="50" t="str">
        <f t="shared" si="191"/>
        <v/>
      </c>
      <c r="AH500" s="50"/>
      <c r="AI500" s="50"/>
      <c r="AJ500" s="50"/>
      <c r="AK500" s="50"/>
      <c r="AL500" s="50"/>
    </row>
    <row r="501" spans="1:38" x14ac:dyDescent="0.25">
      <c r="A501" s="50">
        <f t="shared" si="184"/>
        <v>88</v>
      </c>
      <c r="B501" s="50">
        <f t="shared" si="172"/>
        <v>72083</v>
      </c>
      <c r="C501" s="50" t="str">
        <f t="shared" si="173"/>
        <v>20171114</v>
      </c>
      <c r="D501" s="50">
        <v>2017</v>
      </c>
      <c r="E501" s="50">
        <v>11</v>
      </c>
      <c r="F501" s="50">
        <v>14</v>
      </c>
      <c r="G501" s="50">
        <v>20</v>
      </c>
      <c r="H501" s="50">
        <v>1</v>
      </c>
      <c r="I501" s="50">
        <v>23</v>
      </c>
      <c r="J501" s="50">
        <v>664</v>
      </c>
      <c r="K501" s="50" t="s">
        <v>37</v>
      </c>
      <c r="L501" s="50">
        <v>1</v>
      </c>
      <c r="M501" s="50" t="s">
        <v>21</v>
      </c>
      <c r="N501" s="50" t="s">
        <v>66</v>
      </c>
      <c r="O501" s="50">
        <v>1</v>
      </c>
      <c r="P501" s="50" t="str">
        <f t="shared" si="178"/>
        <v/>
      </c>
      <c r="Q501" s="50" t="str">
        <f t="shared" si="171"/>
        <v/>
      </c>
      <c r="R501" s="50" t="str">
        <f t="shared" si="188"/>
        <v/>
      </c>
      <c r="S501" s="50" t="str">
        <f t="shared" si="179"/>
        <v/>
      </c>
      <c r="T501" s="50">
        <f t="shared" si="174"/>
        <v>48</v>
      </c>
      <c r="U501" s="50">
        <f t="shared" si="175"/>
        <v>47</v>
      </c>
      <c r="V501" s="50" t="str">
        <f t="shared" si="176"/>
        <v/>
      </c>
      <c r="W501" s="50" t="str">
        <f t="shared" si="180"/>
        <v/>
      </c>
      <c r="X501" s="50" t="str">
        <f t="shared" si="189"/>
        <v/>
      </c>
      <c r="Y501" s="50" t="str">
        <f t="shared" si="185"/>
        <v/>
      </c>
      <c r="Z501" s="50" t="str">
        <f t="shared" si="181"/>
        <v/>
      </c>
      <c r="AA501" s="50" t="str">
        <f t="shared" si="186"/>
        <v/>
      </c>
      <c r="AB501" s="50" t="str">
        <f t="shared" si="187"/>
        <v/>
      </c>
      <c r="AC501" s="50" t="str">
        <f t="shared" si="177"/>
        <v/>
      </c>
      <c r="AD501" s="50" t="str">
        <f t="shared" si="190"/>
        <v/>
      </c>
      <c r="AE501" s="50" t="str">
        <f t="shared" si="182"/>
        <v/>
      </c>
      <c r="AF501" s="50" t="str">
        <f t="shared" si="183"/>
        <v/>
      </c>
      <c r="AG501" s="50" t="str">
        <f t="shared" si="191"/>
        <v/>
      </c>
      <c r="AH501" s="50"/>
      <c r="AI501" s="50"/>
      <c r="AJ501" s="50"/>
      <c r="AK501" s="50"/>
      <c r="AL501" s="50"/>
    </row>
    <row r="502" spans="1:38" x14ac:dyDescent="0.25">
      <c r="A502" s="50">
        <f t="shared" si="184"/>
        <v>88</v>
      </c>
      <c r="B502" s="50">
        <f t="shared" si="172"/>
        <v>72083</v>
      </c>
      <c r="C502" s="50" t="str">
        <f t="shared" si="173"/>
        <v>20171114</v>
      </c>
      <c r="D502" s="50">
        <v>2017</v>
      </c>
      <c r="E502" s="50">
        <v>11</v>
      </c>
      <c r="F502" s="50">
        <v>14</v>
      </c>
      <c r="G502" s="50">
        <v>20</v>
      </c>
      <c r="H502" s="50">
        <v>1</v>
      </c>
      <c r="I502" s="50">
        <v>23</v>
      </c>
      <c r="J502" s="50">
        <v>712</v>
      </c>
      <c r="K502" s="50" t="s">
        <v>37</v>
      </c>
      <c r="L502" s="50">
        <v>1</v>
      </c>
      <c r="M502" s="50" t="s">
        <v>21</v>
      </c>
      <c r="N502" s="50" t="s">
        <v>66</v>
      </c>
      <c r="O502" s="50">
        <v>1</v>
      </c>
      <c r="P502" s="50" t="str">
        <f t="shared" si="178"/>
        <v/>
      </c>
      <c r="Q502" s="50" t="str">
        <f t="shared" si="171"/>
        <v/>
      </c>
      <c r="R502" s="50" t="str">
        <f t="shared" si="188"/>
        <v/>
      </c>
      <c r="S502" s="50" t="str">
        <f t="shared" si="179"/>
        <v/>
      </c>
      <c r="T502" s="50">
        <f t="shared" si="174"/>
        <v>48</v>
      </c>
      <c r="U502" s="50">
        <f t="shared" si="175"/>
        <v>47</v>
      </c>
      <c r="V502" s="50" t="str">
        <f t="shared" si="176"/>
        <v/>
      </c>
      <c r="W502" s="50" t="str">
        <f t="shared" si="180"/>
        <v/>
      </c>
      <c r="X502" s="50" t="str">
        <f t="shared" si="189"/>
        <v/>
      </c>
      <c r="Y502" s="50" t="str">
        <f t="shared" si="185"/>
        <v/>
      </c>
      <c r="Z502" s="50" t="str">
        <f t="shared" si="181"/>
        <v/>
      </c>
      <c r="AA502" s="50" t="str">
        <f t="shared" si="186"/>
        <v/>
      </c>
      <c r="AB502" s="50" t="str">
        <f t="shared" si="187"/>
        <v/>
      </c>
      <c r="AC502" s="50" t="str">
        <f t="shared" si="177"/>
        <v/>
      </c>
      <c r="AD502" s="50" t="str">
        <f t="shared" si="190"/>
        <v/>
      </c>
      <c r="AE502" s="50" t="str">
        <f t="shared" si="182"/>
        <v/>
      </c>
      <c r="AF502" s="50" t="str">
        <f t="shared" si="183"/>
        <v/>
      </c>
      <c r="AG502" s="50" t="str">
        <f t="shared" si="191"/>
        <v/>
      </c>
      <c r="AH502" s="50"/>
      <c r="AI502" s="50"/>
      <c r="AJ502" s="50"/>
      <c r="AK502" s="50"/>
      <c r="AL502" s="50"/>
    </row>
    <row r="503" spans="1:38" x14ac:dyDescent="0.25">
      <c r="A503" s="50">
        <f t="shared" si="184"/>
        <v>88</v>
      </c>
      <c r="B503" s="50">
        <f t="shared" si="172"/>
        <v>72083</v>
      </c>
      <c r="C503" s="50" t="str">
        <f t="shared" si="173"/>
        <v>20171114</v>
      </c>
      <c r="D503" s="50">
        <v>2017</v>
      </c>
      <c r="E503" s="50">
        <v>11</v>
      </c>
      <c r="F503" s="50">
        <v>14</v>
      </c>
      <c r="G503" s="50">
        <v>20</v>
      </c>
      <c r="H503" s="50">
        <v>1</v>
      </c>
      <c r="I503" s="50">
        <v>23</v>
      </c>
      <c r="J503" s="50">
        <v>760</v>
      </c>
      <c r="K503" s="50" t="s">
        <v>37</v>
      </c>
      <c r="L503" s="50">
        <v>1</v>
      </c>
      <c r="M503" s="50" t="s">
        <v>21</v>
      </c>
      <c r="N503" s="50" t="s">
        <v>66</v>
      </c>
      <c r="O503" s="50">
        <v>1</v>
      </c>
      <c r="P503" s="50" t="str">
        <f t="shared" si="178"/>
        <v/>
      </c>
      <c r="Q503" s="50" t="str">
        <f t="shared" si="171"/>
        <v/>
      </c>
      <c r="R503" s="50" t="str">
        <f t="shared" si="188"/>
        <v/>
      </c>
      <c r="S503" s="50" t="str">
        <f t="shared" si="179"/>
        <v/>
      </c>
      <c r="T503" s="50">
        <f t="shared" si="174"/>
        <v>40</v>
      </c>
      <c r="U503" s="50">
        <f t="shared" si="175"/>
        <v>39</v>
      </c>
      <c r="V503" s="50" t="str">
        <f t="shared" si="176"/>
        <v/>
      </c>
      <c r="W503" s="50" t="str">
        <f t="shared" si="180"/>
        <v/>
      </c>
      <c r="X503" s="50" t="str">
        <f t="shared" si="189"/>
        <v/>
      </c>
      <c r="Y503" s="50" t="str">
        <f t="shared" si="185"/>
        <v/>
      </c>
      <c r="Z503" s="50" t="str">
        <f t="shared" si="181"/>
        <v/>
      </c>
      <c r="AA503" s="50" t="str">
        <f t="shared" si="186"/>
        <v/>
      </c>
      <c r="AB503" s="50" t="str">
        <f t="shared" si="187"/>
        <v/>
      </c>
      <c r="AC503" s="50" t="str">
        <f t="shared" si="177"/>
        <v/>
      </c>
      <c r="AD503" s="50" t="str">
        <f t="shared" si="190"/>
        <v/>
      </c>
      <c r="AE503" s="50" t="str">
        <f t="shared" si="182"/>
        <v/>
      </c>
      <c r="AF503" s="50" t="str">
        <f t="shared" si="183"/>
        <v/>
      </c>
      <c r="AG503" s="50" t="str">
        <f t="shared" si="191"/>
        <v/>
      </c>
      <c r="AH503" s="50"/>
      <c r="AI503" s="50"/>
      <c r="AJ503" s="50"/>
      <c r="AK503" s="50"/>
      <c r="AL503" s="50"/>
    </row>
    <row r="504" spans="1:38" x14ac:dyDescent="0.25">
      <c r="A504" s="50">
        <f t="shared" si="184"/>
        <v>88</v>
      </c>
      <c r="B504" s="50">
        <f t="shared" si="172"/>
        <v>72083</v>
      </c>
      <c r="C504" s="50" t="str">
        <f t="shared" si="173"/>
        <v>20171114</v>
      </c>
      <c r="D504" s="50">
        <v>2017</v>
      </c>
      <c r="E504" s="50">
        <v>11</v>
      </c>
      <c r="F504" s="50">
        <v>14</v>
      </c>
      <c r="G504" s="50">
        <v>20</v>
      </c>
      <c r="H504" s="50">
        <v>1</v>
      </c>
      <c r="I504" s="50">
        <v>23</v>
      </c>
      <c r="J504" s="50">
        <v>800</v>
      </c>
      <c r="K504" s="50" t="s">
        <v>37</v>
      </c>
      <c r="L504" s="50">
        <v>1</v>
      </c>
      <c r="M504" s="50" t="s">
        <v>21</v>
      </c>
      <c r="N504" s="50" t="s">
        <v>27</v>
      </c>
      <c r="O504" s="50">
        <v>1</v>
      </c>
      <c r="P504" s="50" t="str">
        <f t="shared" si="178"/>
        <v/>
      </c>
      <c r="Q504" s="50" t="str">
        <f t="shared" si="171"/>
        <v/>
      </c>
      <c r="R504" s="50" t="str">
        <f t="shared" si="188"/>
        <v/>
      </c>
      <c r="S504" s="50" t="str">
        <f t="shared" si="179"/>
        <v/>
      </c>
      <c r="T504" s="50">
        <f t="shared" si="174"/>
        <v>13</v>
      </c>
      <c r="U504" s="50">
        <f t="shared" si="175"/>
        <v>12</v>
      </c>
      <c r="V504" s="50" t="str">
        <f t="shared" si="176"/>
        <v/>
      </c>
      <c r="W504" s="50" t="str">
        <f t="shared" si="180"/>
        <v/>
      </c>
      <c r="X504" s="50" t="str">
        <f t="shared" si="189"/>
        <v/>
      </c>
      <c r="Y504" s="50" t="str">
        <f t="shared" si="185"/>
        <v/>
      </c>
      <c r="Z504" s="50" t="str">
        <f t="shared" si="181"/>
        <v/>
      </c>
      <c r="AA504" s="50" t="str">
        <f t="shared" si="186"/>
        <v/>
      </c>
      <c r="AB504" s="50" t="str">
        <f t="shared" si="187"/>
        <v/>
      </c>
      <c r="AC504" s="50" t="str">
        <f t="shared" si="177"/>
        <v/>
      </c>
      <c r="AD504" s="50" t="str">
        <f t="shared" si="190"/>
        <v/>
      </c>
      <c r="AE504" s="50" t="str">
        <f t="shared" si="182"/>
        <v/>
      </c>
      <c r="AF504" s="50" t="str">
        <f t="shared" si="183"/>
        <v/>
      </c>
      <c r="AG504" s="50" t="str">
        <f t="shared" si="191"/>
        <v/>
      </c>
      <c r="AH504" s="50"/>
      <c r="AI504" s="50"/>
      <c r="AJ504" s="50"/>
      <c r="AK504" s="50"/>
      <c r="AL504" s="50"/>
    </row>
    <row r="505" spans="1:38" x14ac:dyDescent="0.25">
      <c r="A505" s="50">
        <f t="shared" si="184"/>
        <v>88</v>
      </c>
      <c r="B505" s="50">
        <f t="shared" si="172"/>
        <v>72083</v>
      </c>
      <c r="C505" s="50" t="str">
        <f t="shared" si="173"/>
        <v>20171114</v>
      </c>
      <c r="D505" s="50">
        <v>2017</v>
      </c>
      <c r="E505" s="50">
        <v>11</v>
      </c>
      <c r="F505" s="50">
        <v>14</v>
      </c>
      <c r="G505" s="50">
        <v>20</v>
      </c>
      <c r="H505" s="50">
        <v>1</v>
      </c>
      <c r="I505" s="50">
        <v>23</v>
      </c>
      <c r="J505" s="50">
        <v>813</v>
      </c>
      <c r="K505" s="50" t="s">
        <v>37</v>
      </c>
      <c r="L505" s="50">
        <v>1</v>
      </c>
      <c r="M505" s="50" t="s">
        <v>21</v>
      </c>
      <c r="N505" s="50" t="s">
        <v>27</v>
      </c>
      <c r="O505" s="50">
        <v>1</v>
      </c>
      <c r="P505" s="50" t="str">
        <f t="shared" si="178"/>
        <v/>
      </c>
      <c r="Q505" s="50" t="str">
        <f t="shared" si="171"/>
        <v/>
      </c>
      <c r="R505" s="50" t="str">
        <f t="shared" si="188"/>
        <v/>
      </c>
      <c r="S505" s="50" t="str">
        <f t="shared" si="179"/>
        <v/>
      </c>
      <c r="T505" s="50">
        <f t="shared" si="174"/>
        <v>14</v>
      </c>
      <c r="U505" s="50">
        <f t="shared" si="175"/>
        <v>13</v>
      </c>
      <c r="V505" s="50" t="str">
        <f t="shared" si="176"/>
        <v/>
      </c>
      <c r="W505" s="50" t="str">
        <f t="shared" si="180"/>
        <v/>
      </c>
      <c r="X505" s="50" t="str">
        <f t="shared" si="189"/>
        <v/>
      </c>
      <c r="Y505" s="50" t="str">
        <f t="shared" si="185"/>
        <v/>
      </c>
      <c r="Z505" s="50" t="str">
        <f t="shared" si="181"/>
        <v/>
      </c>
      <c r="AA505" s="50" t="str">
        <f t="shared" si="186"/>
        <v/>
      </c>
      <c r="AB505" s="50" t="str">
        <f t="shared" si="187"/>
        <v/>
      </c>
      <c r="AC505" s="50" t="str">
        <f t="shared" si="177"/>
        <v/>
      </c>
      <c r="AD505" s="50" t="str">
        <f t="shared" si="190"/>
        <v/>
      </c>
      <c r="AE505" s="50" t="str">
        <f t="shared" si="182"/>
        <v/>
      </c>
      <c r="AF505" s="50" t="str">
        <f t="shared" si="183"/>
        <v/>
      </c>
      <c r="AG505" s="50" t="str">
        <f t="shared" si="191"/>
        <v/>
      </c>
      <c r="AH505" s="50"/>
      <c r="AI505" s="50"/>
      <c r="AJ505" s="50"/>
      <c r="AK505" s="50"/>
      <c r="AL505" s="50"/>
    </row>
    <row r="506" spans="1:38" x14ac:dyDescent="0.25">
      <c r="A506" s="50">
        <f t="shared" si="184"/>
        <v>88</v>
      </c>
      <c r="B506" s="50">
        <f t="shared" si="172"/>
        <v>72083</v>
      </c>
      <c r="C506" s="50" t="str">
        <f t="shared" si="173"/>
        <v>20171114</v>
      </c>
      <c r="D506" s="50">
        <v>2017</v>
      </c>
      <c r="E506" s="50">
        <v>11</v>
      </c>
      <c r="F506" s="50">
        <v>14</v>
      </c>
      <c r="G506" s="50">
        <v>20</v>
      </c>
      <c r="H506" s="50">
        <v>1</v>
      </c>
      <c r="I506" s="50">
        <v>23</v>
      </c>
      <c r="J506" s="50">
        <v>827</v>
      </c>
      <c r="K506" s="50" t="s">
        <v>37</v>
      </c>
      <c r="L506" s="50">
        <v>1</v>
      </c>
      <c r="M506" s="50" t="s">
        <v>21</v>
      </c>
      <c r="N506" s="50" t="s">
        <v>27</v>
      </c>
      <c r="O506" s="50">
        <v>1</v>
      </c>
      <c r="P506" s="50" t="str">
        <f t="shared" si="178"/>
        <v/>
      </c>
      <c r="Q506" s="50" t="str">
        <f t="shared" si="171"/>
        <v/>
      </c>
      <c r="R506" s="50" t="str">
        <f t="shared" si="188"/>
        <v/>
      </c>
      <c r="S506" s="50" t="str">
        <f t="shared" si="179"/>
        <v/>
      </c>
      <c r="T506" s="50">
        <f t="shared" si="174"/>
        <v>21</v>
      </c>
      <c r="U506" s="50">
        <f t="shared" si="175"/>
        <v>20</v>
      </c>
      <c r="V506" s="50" t="str">
        <f t="shared" si="176"/>
        <v/>
      </c>
      <c r="W506" s="50" t="str">
        <f t="shared" si="180"/>
        <v/>
      </c>
      <c r="X506" s="50" t="str">
        <f t="shared" si="189"/>
        <v/>
      </c>
      <c r="Y506" s="50" t="str">
        <f t="shared" si="185"/>
        <v/>
      </c>
      <c r="Z506" s="50" t="str">
        <f t="shared" si="181"/>
        <v/>
      </c>
      <c r="AA506" s="50" t="str">
        <f t="shared" si="186"/>
        <v/>
      </c>
      <c r="AB506" s="50" t="str">
        <f t="shared" si="187"/>
        <v/>
      </c>
      <c r="AC506" s="50" t="str">
        <f t="shared" si="177"/>
        <v/>
      </c>
      <c r="AD506" s="50" t="str">
        <f t="shared" si="190"/>
        <v/>
      </c>
      <c r="AE506" s="50" t="str">
        <f t="shared" si="182"/>
        <v/>
      </c>
      <c r="AF506" s="50" t="str">
        <f t="shared" si="183"/>
        <v/>
      </c>
      <c r="AG506" s="50" t="str">
        <f t="shared" si="191"/>
        <v/>
      </c>
      <c r="AH506" s="50"/>
      <c r="AI506" s="50"/>
      <c r="AJ506" s="50"/>
      <c r="AK506" s="50"/>
      <c r="AL506" s="50"/>
    </row>
    <row r="507" spans="1:38" x14ac:dyDescent="0.25">
      <c r="A507" s="50">
        <f t="shared" si="184"/>
        <v>88</v>
      </c>
      <c r="B507" s="50">
        <f t="shared" si="172"/>
        <v>72083</v>
      </c>
      <c r="C507" s="50" t="str">
        <f t="shared" si="173"/>
        <v>20171114</v>
      </c>
      <c r="D507" s="50">
        <v>2017</v>
      </c>
      <c r="E507" s="50">
        <v>11</v>
      </c>
      <c r="F507" s="50">
        <v>14</v>
      </c>
      <c r="G507" s="50">
        <v>20</v>
      </c>
      <c r="H507" s="50">
        <v>1</v>
      </c>
      <c r="I507" s="50">
        <v>23</v>
      </c>
      <c r="J507" s="50">
        <v>848</v>
      </c>
      <c r="K507" s="50" t="s">
        <v>37</v>
      </c>
      <c r="L507" s="50">
        <v>1</v>
      </c>
      <c r="M507" s="50" t="s">
        <v>21</v>
      </c>
      <c r="N507" s="50" t="s">
        <v>27</v>
      </c>
      <c r="O507" s="50">
        <v>1</v>
      </c>
      <c r="P507" s="50" t="str">
        <f t="shared" si="178"/>
        <v/>
      </c>
      <c r="Q507" s="50" t="str">
        <f t="shared" si="171"/>
        <v/>
      </c>
      <c r="R507" s="50" t="str">
        <f t="shared" si="188"/>
        <v/>
      </c>
      <c r="S507" s="50" t="str">
        <f t="shared" si="179"/>
        <v/>
      </c>
      <c r="T507" s="50">
        <f t="shared" si="174"/>
        <v>25</v>
      </c>
      <c r="U507" s="50">
        <f t="shared" si="175"/>
        <v>24</v>
      </c>
      <c r="V507" s="50" t="str">
        <f t="shared" si="176"/>
        <v/>
      </c>
      <c r="W507" s="50" t="str">
        <f t="shared" si="180"/>
        <v/>
      </c>
      <c r="X507" s="50" t="str">
        <f t="shared" si="189"/>
        <v/>
      </c>
      <c r="Y507" s="50" t="str">
        <f t="shared" si="185"/>
        <v/>
      </c>
      <c r="Z507" s="50" t="str">
        <f t="shared" si="181"/>
        <v/>
      </c>
      <c r="AA507" s="50" t="str">
        <f t="shared" si="186"/>
        <v/>
      </c>
      <c r="AB507" s="50" t="str">
        <f t="shared" si="187"/>
        <v/>
      </c>
      <c r="AC507" s="50" t="str">
        <f t="shared" si="177"/>
        <v/>
      </c>
      <c r="AD507" s="50" t="str">
        <f t="shared" si="190"/>
        <v/>
      </c>
      <c r="AE507" s="50" t="str">
        <f t="shared" si="182"/>
        <v/>
      </c>
      <c r="AF507" s="50" t="str">
        <f t="shared" si="183"/>
        <v/>
      </c>
      <c r="AG507" s="50" t="str">
        <f t="shared" si="191"/>
        <v/>
      </c>
      <c r="AH507" s="50"/>
      <c r="AI507" s="50"/>
      <c r="AJ507" s="50"/>
      <c r="AK507" s="50"/>
      <c r="AL507" s="50"/>
    </row>
    <row r="508" spans="1:38" x14ac:dyDescent="0.25">
      <c r="A508" s="50">
        <f t="shared" si="184"/>
        <v>88</v>
      </c>
      <c r="B508" s="50">
        <f t="shared" si="172"/>
        <v>72083</v>
      </c>
      <c r="C508" s="50" t="str">
        <f t="shared" si="173"/>
        <v>20171114</v>
      </c>
      <c r="D508" s="50">
        <v>2017</v>
      </c>
      <c r="E508" s="50">
        <v>11</v>
      </c>
      <c r="F508" s="50">
        <v>14</v>
      </c>
      <c r="G508" s="50">
        <v>20</v>
      </c>
      <c r="H508" s="50">
        <v>1</v>
      </c>
      <c r="I508" s="50">
        <v>23</v>
      </c>
      <c r="J508" s="50">
        <v>873</v>
      </c>
      <c r="K508" s="50" t="s">
        <v>37</v>
      </c>
      <c r="L508" s="50">
        <v>1</v>
      </c>
      <c r="M508" s="50" t="s">
        <v>21</v>
      </c>
      <c r="N508" s="50" t="s">
        <v>27</v>
      </c>
      <c r="O508" s="50">
        <v>3</v>
      </c>
      <c r="P508" s="50" t="str">
        <f t="shared" si="178"/>
        <v/>
      </c>
      <c r="Q508" s="50" t="str">
        <f t="shared" si="171"/>
        <v/>
      </c>
      <c r="R508" s="50" t="str">
        <f t="shared" si="188"/>
        <v/>
      </c>
      <c r="S508" s="50" t="str">
        <f t="shared" si="179"/>
        <v/>
      </c>
      <c r="T508" s="50">
        <f t="shared" si="174"/>
        <v>232</v>
      </c>
      <c r="U508" s="50">
        <f t="shared" si="175"/>
        <v>229</v>
      </c>
      <c r="V508" s="50" t="str">
        <f t="shared" si="176"/>
        <v/>
      </c>
      <c r="W508" s="50" t="str">
        <f t="shared" si="180"/>
        <v/>
      </c>
      <c r="X508" s="50" t="str">
        <f t="shared" si="189"/>
        <v/>
      </c>
      <c r="Y508" s="50" t="str">
        <f t="shared" si="185"/>
        <v/>
      </c>
      <c r="Z508" s="50" t="str">
        <f t="shared" si="181"/>
        <v/>
      </c>
      <c r="AA508" s="50" t="str">
        <f t="shared" si="186"/>
        <v/>
      </c>
      <c r="AB508" s="50" t="str">
        <f t="shared" si="187"/>
        <v/>
      </c>
      <c r="AC508" s="50" t="str">
        <f t="shared" si="177"/>
        <v/>
      </c>
      <c r="AD508" s="50" t="str">
        <f t="shared" si="190"/>
        <v/>
      </c>
      <c r="AE508" s="50" t="str">
        <f t="shared" si="182"/>
        <v/>
      </c>
      <c r="AF508" s="50" t="str">
        <f t="shared" si="183"/>
        <v/>
      </c>
      <c r="AG508" s="50" t="str">
        <f t="shared" si="191"/>
        <v/>
      </c>
      <c r="AH508" s="50"/>
      <c r="AI508" s="50"/>
      <c r="AJ508" s="50"/>
      <c r="AK508" s="50"/>
      <c r="AL508" s="50"/>
    </row>
    <row r="509" spans="1:38" x14ac:dyDescent="0.25">
      <c r="A509" s="50">
        <f t="shared" si="184"/>
        <v>88</v>
      </c>
      <c r="B509" s="50">
        <f t="shared" si="172"/>
        <v>72084</v>
      </c>
      <c r="C509" s="50" t="str">
        <f t="shared" si="173"/>
        <v>20171114</v>
      </c>
      <c r="D509" s="50">
        <v>2017</v>
      </c>
      <c r="E509" s="50">
        <v>11</v>
      </c>
      <c r="F509" s="50">
        <v>14</v>
      </c>
      <c r="G509" s="50">
        <v>20</v>
      </c>
      <c r="H509" s="50">
        <v>1</v>
      </c>
      <c r="I509" s="50">
        <v>24</v>
      </c>
      <c r="J509" s="50">
        <v>105</v>
      </c>
      <c r="K509" s="50" t="s">
        <v>37</v>
      </c>
      <c r="L509" s="50">
        <v>1</v>
      </c>
      <c r="M509" s="50" t="s">
        <v>21</v>
      </c>
      <c r="N509" s="50" t="s">
        <v>27</v>
      </c>
      <c r="O509" s="50">
        <v>1</v>
      </c>
      <c r="P509" s="50" t="str">
        <f t="shared" si="178"/>
        <v/>
      </c>
      <c r="Q509" s="50" t="str">
        <f t="shared" si="171"/>
        <v/>
      </c>
      <c r="R509" s="50" t="str">
        <f t="shared" si="188"/>
        <v/>
      </c>
      <c r="S509" s="50" t="str">
        <f t="shared" si="179"/>
        <v/>
      </c>
      <c r="T509" s="50">
        <f t="shared" si="174"/>
        <v>64</v>
      </c>
      <c r="U509" s="50">
        <f t="shared" si="175"/>
        <v>63</v>
      </c>
      <c r="V509" s="50" t="str">
        <f t="shared" si="176"/>
        <v/>
      </c>
      <c r="W509" s="50" t="str">
        <f t="shared" si="180"/>
        <v/>
      </c>
      <c r="X509" s="50" t="str">
        <f t="shared" si="189"/>
        <v/>
      </c>
      <c r="Y509" s="50" t="str">
        <f t="shared" si="185"/>
        <v/>
      </c>
      <c r="Z509" s="50" t="str">
        <f t="shared" si="181"/>
        <v/>
      </c>
      <c r="AA509" s="50" t="str">
        <f t="shared" si="186"/>
        <v/>
      </c>
      <c r="AB509" s="50" t="str">
        <f t="shared" si="187"/>
        <v/>
      </c>
      <c r="AC509" s="50" t="str">
        <f t="shared" si="177"/>
        <v/>
      </c>
      <c r="AD509" s="50" t="str">
        <f t="shared" si="190"/>
        <v/>
      </c>
      <c r="AE509" s="50" t="str">
        <f t="shared" si="182"/>
        <v/>
      </c>
      <c r="AF509" s="50" t="str">
        <f t="shared" si="183"/>
        <v/>
      </c>
      <c r="AG509" s="50" t="str">
        <f t="shared" si="191"/>
        <v/>
      </c>
      <c r="AH509" s="50"/>
      <c r="AI509" s="50"/>
      <c r="AJ509" s="50"/>
      <c r="AK509" s="50"/>
      <c r="AL509" s="50"/>
    </row>
    <row r="510" spans="1:38" x14ac:dyDescent="0.25">
      <c r="A510" s="50">
        <f t="shared" si="184"/>
        <v>88</v>
      </c>
      <c r="B510" s="50">
        <f t="shared" si="172"/>
        <v>72084</v>
      </c>
      <c r="C510" s="50" t="str">
        <f t="shared" si="173"/>
        <v>20171114</v>
      </c>
      <c r="D510" s="50">
        <v>2017</v>
      </c>
      <c r="E510" s="50">
        <v>11</v>
      </c>
      <c r="F510" s="50">
        <v>14</v>
      </c>
      <c r="G510" s="50">
        <v>20</v>
      </c>
      <c r="H510" s="50">
        <v>1</v>
      </c>
      <c r="I510" s="50">
        <v>24</v>
      </c>
      <c r="J510" s="50">
        <v>169</v>
      </c>
      <c r="K510" s="50" t="s">
        <v>37</v>
      </c>
      <c r="L510" s="50">
        <v>1</v>
      </c>
      <c r="M510" s="50" t="s">
        <v>21</v>
      </c>
      <c r="N510" s="50" t="s">
        <v>27</v>
      </c>
      <c r="O510" s="50">
        <v>2</v>
      </c>
      <c r="P510" s="50" t="str">
        <f t="shared" si="178"/>
        <v/>
      </c>
      <c r="Q510" s="50" t="str">
        <f t="shared" si="171"/>
        <v/>
      </c>
      <c r="R510" s="50" t="str">
        <f t="shared" si="188"/>
        <v/>
      </c>
      <c r="S510" s="50" t="str">
        <f t="shared" si="179"/>
        <v/>
      </c>
      <c r="T510" s="50">
        <f t="shared" si="174"/>
        <v>33</v>
      </c>
      <c r="U510" s="50">
        <f t="shared" si="175"/>
        <v>31</v>
      </c>
      <c r="V510" s="50" t="str">
        <f t="shared" si="176"/>
        <v/>
      </c>
      <c r="W510" s="50" t="str">
        <f t="shared" si="180"/>
        <v/>
      </c>
      <c r="X510" s="50" t="str">
        <f t="shared" si="189"/>
        <v/>
      </c>
      <c r="Y510" s="50" t="str">
        <f t="shared" si="185"/>
        <v/>
      </c>
      <c r="Z510" s="50" t="str">
        <f t="shared" si="181"/>
        <v/>
      </c>
      <c r="AA510" s="50" t="str">
        <f t="shared" si="186"/>
        <v/>
      </c>
      <c r="AB510" s="50" t="str">
        <f t="shared" si="187"/>
        <v/>
      </c>
      <c r="AC510" s="50" t="str">
        <f t="shared" si="177"/>
        <v/>
      </c>
      <c r="AD510" s="50" t="str">
        <f t="shared" si="190"/>
        <v/>
      </c>
      <c r="AE510" s="50" t="str">
        <f t="shared" si="182"/>
        <v/>
      </c>
      <c r="AF510" s="50" t="str">
        <f t="shared" si="183"/>
        <v/>
      </c>
      <c r="AG510" s="50" t="str">
        <f t="shared" si="191"/>
        <v/>
      </c>
      <c r="AH510" s="50"/>
      <c r="AI510" s="50"/>
      <c r="AJ510" s="50"/>
      <c r="AK510" s="50"/>
      <c r="AL510" s="50"/>
    </row>
    <row r="511" spans="1:38" x14ac:dyDescent="0.25">
      <c r="A511" s="50">
        <f t="shared" si="184"/>
        <v>88</v>
      </c>
      <c r="B511" s="50">
        <f t="shared" si="172"/>
        <v>72084</v>
      </c>
      <c r="C511" s="50" t="str">
        <f t="shared" si="173"/>
        <v>20171114</v>
      </c>
      <c r="D511" s="50">
        <v>2017</v>
      </c>
      <c r="E511" s="50">
        <v>11</v>
      </c>
      <c r="F511" s="50">
        <v>14</v>
      </c>
      <c r="G511" s="50">
        <v>20</v>
      </c>
      <c r="H511" s="50">
        <v>1</v>
      </c>
      <c r="I511" s="50">
        <v>24</v>
      </c>
      <c r="J511" s="50">
        <v>202</v>
      </c>
      <c r="K511" s="50" t="s">
        <v>37</v>
      </c>
      <c r="L511" s="50">
        <v>1</v>
      </c>
      <c r="M511" s="50" t="s">
        <v>21</v>
      </c>
      <c r="N511" s="50" t="s">
        <v>27</v>
      </c>
      <c r="O511" s="50">
        <v>1</v>
      </c>
      <c r="P511" s="50" t="str">
        <f t="shared" si="178"/>
        <v/>
      </c>
      <c r="Q511" s="50" t="str">
        <f t="shared" si="171"/>
        <v/>
      </c>
      <c r="R511" s="50" t="str">
        <f t="shared" si="188"/>
        <v/>
      </c>
      <c r="S511" s="50" t="str">
        <f t="shared" si="179"/>
        <v/>
      </c>
      <c r="T511" s="50">
        <f t="shared" si="174"/>
        <v>8</v>
      </c>
      <c r="U511" s="50">
        <f t="shared" si="175"/>
        <v>7</v>
      </c>
      <c r="V511" s="50" t="str">
        <f t="shared" si="176"/>
        <v/>
      </c>
      <c r="W511" s="50" t="str">
        <f t="shared" si="180"/>
        <v/>
      </c>
      <c r="X511" s="50" t="str">
        <f t="shared" si="189"/>
        <v/>
      </c>
      <c r="Y511" s="50" t="str">
        <f t="shared" si="185"/>
        <v/>
      </c>
      <c r="Z511" s="50" t="str">
        <f t="shared" si="181"/>
        <v/>
      </c>
      <c r="AA511" s="50" t="str">
        <f t="shared" si="186"/>
        <v/>
      </c>
      <c r="AB511" s="50" t="str">
        <f t="shared" si="187"/>
        <v/>
      </c>
      <c r="AC511" s="50" t="str">
        <f t="shared" si="177"/>
        <v/>
      </c>
      <c r="AD511" s="50" t="str">
        <f t="shared" si="190"/>
        <v/>
      </c>
      <c r="AE511" s="50" t="str">
        <f t="shared" si="182"/>
        <v/>
      </c>
      <c r="AF511" s="50" t="str">
        <f t="shared" si="183"/>
        <v/>
      </c>
      <c r="AG511" s="50" t="str">
        <f t="shared" si="191"/>
        <v/>
      </c>
      <c r="AH511" s="50"/>
      <c r="AI511" s="50"/>
      <c r="AJ511" s="50"/>
      <c r="AK511" s="50"/>
      <c r="AL511" s="50"/>
    </row>
    <row r="512" spans="1:38" x14ac:dyDescent="0.25">
      <c r="A512" s="50">
        <f t="shared" si="184"/>
        <v>88</v>
      </c>
      <c r="B512" s="50">
        <f t="shared" si="172"/>
        <v>72084</v>
      </c>
      <c r="C512" s="50" t="str">
        <f t="shared" si="173"/>
        <v>20171114</v>
      </c>
      <c r="D512" s="50">
        <v>2017</v>
      </c>
      <c r="E512" s="50">
        <v>11</v>
      </c>
      <c r="F512" s="50">
        <v>14</v>
      </c>
      <c r="G512" s="50">
        <v>20</v>
      </c>
      <c r="H512" s="50">
        <v>1</v>
      </c>
      <c r="I512" s="50">
        <v>24</v>
      </c>
      <c r="J512" s="50">
        <v>210</v>
      </c>
      <c r="K512" s="50" t="s">
        <v>37</v>
      </c>
      <c r="L512" s="50">
        <v>1</v>
      </c>
      <c r="M512" s="50" t="s">
        <v>21</v>
      </c>
      <c r="N512" s="50" t="s">
        <v>27</v>
      </c>
      <c r="O512" s="50">
        <v>1</v>
      </c>
      <c r="P512" s="50" t="str">
        <f t="shared" si="178"/>
        <v/>
      </c>
      <c r="Q512" s="50" t="str">
        <f t="shared" si="171"/>
        <v/>
      </c>
      <c r="R512" s="50" t="str">
        <f t="shared" si="188"/>
        <v/>
      </c>
      <c r="S512" s="50" t="str">
        <f t="shared" si="179"/>
        <v/>
      </c>
      <c r="T512" s="50">
        <f t="shared" si="174"/>
        <v>69</v>
      </c>
      <c r="U512" s="50">
        <f t="shared" si="175"/>
        <v>68</v>
      </c>
      <c r="V512" s="50" t="str">
        <f t="shared" si="176"/>
        <v/>
      </c>
      <c r="W512" s="50" t="str">
        <f t="shared" si="180"/>
        <v/>
      </c>
      <c r="X512" s="50" t="str">
        <f t="shared" si="189"/>
        <v/>
      </c>
      <c r="Y512" s="50" t="str">
        <f t="shared" si="185"/>
        <v/>
      </c>
      <c r="Z512" s="50" t="str">
        <f t="shared" si="181"/>
        <v/>
      </c>
      <c r="AA512" s="50" t="str">
        <f t="shared" si="186"/>
        <v/>
      </c>
      <c r="AB512" s="50" t="str">
        <f t="shared" si="187"/>
        <v/>
      </c>
      <c r="AC512" s="50" t="str">
        <f t="shared" si="177"/>
        <v/>
      </c>
      <c r="AD512" s="50" t="str">
        <f t="shared" si="190"/>
        <v/>
      </c>
      <c r="AE512" s="50" t="str">
        <f t="shared" si="182"/>
        <v/>
      </c>
      <c r="AF512" s="50" t="str">
        <f t="shared" si="183"/>
        <v/>
      </c>
      <c r="AG512" s="50" t="str">
        <f t="shared" si="191"/>
        <v/>
      </c>
      <c r="AH512" s="50"/>
      <c r="AI512" s="50"/>
      <c r="AJ512" s="50"/>
      <c r="AK512" s="50"/>
      <c r="AL512" s="50"/>
    </row>
    <row r="513" spans="1:38" x14ac:dyDescent="0.25">
      <c r="A513" s="50">
        <f t="shared" si="184"/>
        <v>88</v>
      </c>
      <c r="B513" s="50">
        <f t="shared" si="172"/>
        <v>72084</v>
      </c>
      <c r="C513" s="50" t="str">
        <f t="shared" si="173"/>
        <v>20171114</v>
      </c>
      <c r="D513" s="50">
        <v>2017</v>
      </c>
      <c r="E513" s="50">
        <v>11</v>
      </c>
      <c r="F513" s="50">
        <v>14</v>
      </c>
      <c r="G513" s="50">
        <v>20</v>
      </c>
      <c r="H513" s="50">
        <v>1</v>
      </c>
      <c r="I513" s="50">
        <v>24</v>
      </c>
      <c r="J513" s="50">
        <v>279</v>
      </c>
      <c r="K513" s="50" t="s">
        <v>37</v>
      </c>
      <c r="L513" s="50">
        <v>1</v>
      </c>
      <c r="M513" s="50" t="s">
        <v>21</v>
      </c>
      <c r="N513" s="50" t="s">
        <v>27</v>
      </c>
      <c r="O513" s="50">
        <v>3</v>
      </c>
      <c r="P513" s="50" t="str">
        <f t="shared" si="178"/>
        <v/>
      </c>
      <c r="Q513" s="50">
        <f t="shared" si="171"/>
        <v>72084.281999999992</v>
      </c>
      <c r="R513" s="50" t="str">
        <f t="shared" si="188"/>
        <v/>
      </c>
      <c r="S513" s="50" t="str">
        <f t="shared" si="179"/>
        <v/>
      </c>
      <c r="T513" s="50" t="str">
        <f t="shared" si="174"/>
        <v/>
      </c>
      <c r="U513" s="50" t="str">
        <f t="shared" si="175"/>
        <v/>
      </c>
      <c r="V513" s="50" t="str">
        <f t="shared" si="176"/>
        <v/>
      </c>
      <c r="W513" s="50" t="str">
        <f t="shared" si="180"/>
        <v/>
      </c>
      <c r="X513" s="50" t="str">
        <f t="shared" si="189"/>
        <v/>
      </c>
      <c r="Y513" s="50" t="str">
        <f t="shared" si="185"/>
        <v/>
      </c>
      <c r="Z513" s="50" t="str">
        <f t="shared" si="181"/>
        <v/>
      </c>
      <c r="AA513" s="50" t="str">
        <f t="shared" si="186"/>
        <v/>
      </c>
      <c r="AB513" s="50" t="str">
        <f t="shared" si="187"/>
        <v/>
      </c>
      <c r="AC513" s="50" t="str">
        <f t="shared" si="177"/>
        <v/>
      </c>
      <c r="AD513" s="50" t="str">
        <f t="shared" si="190"/>
        <v/>
      </c>
      <c r="AE513" s="50" t="str">
        <f t="shared" si="182"/>
        <v/>
      </c>
      <c r="AF513" s="50" t="str">
        <f t="shared" si="183"/>
        <v/>
      </c>
      <c r="AG513" s="50" t="str">
        <f t="shared" si="191"/>
        <v/>
      </c>
      <c r="AH513" s="50"/>
      <c r="AI513" s="50"/>
      <c r="AJ513" s="50"/>
      <c r="AK513" s="50"/>
      <c r="AL513" s="50"/>
    </row>
    <row r="514" spans="1:38" x14ac:dyDescent="0.25">
      <c r="A514" s="51">
        <f t="shared" si="184"/>
        <v>89</v>
      </c>
      <c r="B514" s="51">
        <f t="shared" si="172"/>
        <v>72170</v>
      </c>
      <c r="C514" s="51" t="str">
        <f t="shared" si="173"/>
        <v>20171114</v>
      </c>
      <c r="D514" s="51">
        <v>2017</v>
      </c>
      <c r="E514" s="51">
        <v>11</v>
      </c>
      <c r="F514" s="51">
        <v>14</v>
      </c>
      <c r="G514" s="51">
        <v>20</v>
      </c>
      <c r="H514" s="51">
        <v>2</v>
      </c>
      <c r="I514" s="51">
        <v>50</v>
      </c>
      <c r="J514" s="51">
        <v>47</v>
      </c>
      <c r="K514" s="51" t="s">
        <v>37</v>
      </c>
      <c r="L514" s="51">
        <v>1</v>
      </c>
      <c r="M514" s="51" t="s">
        <v>21</v>
      </c>
      <c r="N514" s="51" t="s">
        <v>27</v>
      </c>
      <c r="O514" s="51">
        <v>3</v>
      </c>
      <c r="P514" s="51">
        <f t="shared" si="178"/>
        <v>72170.047000000006</v>
      </c>
      <c r="Q514" s="51">
        <f t="shared" si="171"/>
        <v>72170.05</v>
      </c>
      <c r="R514" s="51">
        <f t="shared" si="188"/>
        <v>72170.05</v>
      </c>
      <c r="S514" s="53">
        <f t="shared" si="179"/>
        <v>2.9999999969732016</v>
      </c>
      <c r="T514" s="51" t="str">
        <f t="shared" si="174"/>
        <v/>
      </c>
      <c r="U514" s="51" t="str">
        <f t="shared" si="175"/>
        <v/>
      </c>
      <c r="V514" s="51" t="str">
        <f t="shared" si="176"/>
        <v/>
      </c>
      <c r="W514" s="51">
        <f t="shared" si="180"/>
        <v>72170</v>
      </c>
      <c r="X514" s="51">
        <f t="shared" si="189"/>
        <v>1</v>
      </c>
      <c r="Y514" s="51" t="str">
        <f t="shared" si="185"/>
        <v/>
      </c>
      <c r="Z514" s="51">
        <f t="shared" si="181"/>
        <v>0</v>
      </c>
      <c r="AA514" s="51">
        <f t="shared" si="186"/>
        <v>0</v>
      </c>
      <c r="AB514" s="51">
        <f t="shared" si="187"/>
        <v>1</v>
      </c>
      <c r="AC514" s="51" t="str">
        <f t="shared" si="177"/>
        <v/>
      </c>
      <c r="AD514" s="51">
        <f t="shared" si="190"/>
        <v>0</v>
      </c>
      <c r="AE514" s="51" t="str">
        <f t="shared" si="182"/>
        <v/>
      </c>
      <c r="AF514" s="51" t="str">
        <f t="shared" si="183"/>
        <v/>
      </c>
      <c r="AG514" s="51">
        <f t="shared" si="191"/>
        <v>0</v>
      </c>
      <c r="AH514" s="51"/>
      <c r="AI514" s="51"/>
      <c r="AJ514" s="51"/>
      <c r="AK514" s="51"/>
      <c r="AL514" s="51"/>
    </row>
    <row r="515" spans="1:38" x14ac:dyDescent="0.25">
      <c r="A515" s="51">
        <f t="shared" si="184"/>
        <v>90</v>
      </c>
      <c r="B515" s="51">
        <f t="shared" si="172"/>
        <v>72188</v>
      </c>
      <c r="C515" s="51" t="str">
        <f t="shared" si="173"/>
        <v>20171114</v>
      </c>
      <c r="D515" s="51">
        <v>2017</v>
      </c>
      <c r="E515" s="51">
        <v>11</v>
      </c>
      <c r="F515" s="51">
        <v>14</v>
      </c>
      <c r="G515" s="51">
        <v>20</v>
      </c>
      <c r="H515" s="51">
        <v>3</v>
      </c>
      <c r="I515" s="51">
        <v>8</v>
      </c>
      <c r="J515" s="51">
        <v>743</v>
      </c>
      <c r="K515" s="51" t="s">
        <v>37</v>
      </c>
      <c r="L515" s="51">
        <v>1</v>
      </c>
      <c r="M515" s="51" t="s">
        <v>21</v>
      </c>
      <c r="N515" s="51" t="s">
        <v>27</v>
      </c>
      <c r="O515" s="51">
        <v>7</v>
      </c>
      <c r="P515" s="51">
        <f t="shared" si="178"/>
        <v>72188.743000000002</v>
      </c>
      <c r="Q515" s="51" t="str">
        <f t="shared" si="171"/>
        <v/>
      </c>
      <c r="R515" s="51">
        <f t="shared" si="188"/>
        <v>72189.115999999995</v>
      </c>
      <c r="S515" s="51">
        <f t="shared" si="179"/>
        <v>372.99999999231659</v>
      </c>
      <c r="T515" s="51">
        <f t="shared" si="174"/>
        <v>52</v>
      </c>
      <c r="U515" s="51">
        <f t="shared" si="175"/>
        <v>45</v>
      </c>
      <c r="V515" s="51" t="str">
        <f t="shared" si="176"/>
        <v/>
      </c>
      <c r="W515" s="51">
        <f t="shared" si="180"/>
        <v>72188</v>
      </c>
      <c r="X515" s="51">
        <f t="shared" si="189"/>
        <v>4</v>
      </c>
      <c r="Y515" s="51">
        <f t="shared" si="185"/>
        <v>1</v>
      </c>
      <c r="Z515" s="51">
        <f t="shared" si="181"/>
        <v>0</v>
      </c>
      <c r="AA515" s="51">
        <f t="shared" si="186"/>
        <v>0</v>
      </c>
      <c r="AB515" s="51">
        <f t="shared" si="187"/>
        <v>4</v>
      </c>
      <c r="AC515" s="51" t="str">
        <f t="shared" si="177"/>
        <v/>
      </c>
      <c r="AD515" s="51">
        <f t="shared" si="190"/>
        <v>0</v>
      </c>
      <c r="AE515" s="51" t="str">
        <f t="shared" si="182"/>
        <v/>
      </c>
      <c r="AF515" s="51" t="str">
        <f t="shared" si="183"/>
        <v/>
      </c>
      <c r="AG515" s="51">
        <f t="shared" si="191"/>
        <v>0</v>
      </c>
      <c r="AH515" s="51"/>
      <c r="AI515" s="51"/>
      <c r="AJ515" s="51"/>
      <c r="AK515" s="51"/>
      <c r="AL515" s="51"/>
    </row>
    <row r="516" spans="1:38" x14ac:dyDescent="0.25">
      <c r="A516" s="50">
        <f t="shared" si="184"/>
        <v>90</v>
      </c>
      <c r="B516" s="50">
        <f t="shared" si="172"/>
        <v>72188</v>
      </c>
      <c r="C516" s="50" t="str">
        <f t="shared" si="173"/>
        <v>20171114</v>
      </c>
      <c r="D516" s="50">
        <v>2017</v>
      </c>
      <c r="E516" s="50">
        <v>11</v>
      </c>
      <c r="F516" s="50">
        <v>14</v>
      </c>
      <c r="G516" s="50">
        <v>20</v>
      </c>
      <c r="H516" s="50">
        <v>3</v>
      </c>
      <c r="I516" s="50">
        <v>8</v>
      </c>
      <c r="J516" s="50">
        <v>795</v>
      </c>
      <c r="K516" s="50" t="s">
        <v>37</v>
      </c>
      <c r="L516" s="50">
        <v>1</v>
      </c>
      <c r="M516" s="50" t="s">
        <v>21</v>
      </c>
      <c r="N516" s="50" t="s">
        <v>27</v>
      </c>
      <c r="O516" s="50">
        <v>8</v>
      </c>
      <c r="P516" s="50" t="str">
        <f t="shared" si="178"/>
        <v/>
      </c>
      <c r="Q516" s="50" t="str">
        <f t="shared" ref="Q516:Q579" si="192">IF(A517&lt;&gt;A516,(B516+(J516*0.001)+(O516*0.001)),"")</f>
        <v/>
      </c>
      <c r="R516" s="50" t="str">
        <f t="shared" si="188"/>
        <v/>
      </c>
      <c r="S516" s="50" t="str">
        <f t="shared" si="179"/>
        <v/>
      </c>
      <c r="T516" s="50">
        <f t="shared" si="174"/>
        <v>132</v>
      </c>
      <c r="U516" s="50">
        <f t="shared" si="175"/>
        <v>124</v>
      </c>
      <c r="V516" s="50" t="str">
        <f t="shared" si="176"/>
        <v/>
      </c>
      <c r="W516" s="50" t="str">
        <f t="shared" si="180"/>
        <v/>
      </c>
      <c r="X516" s="50" t="str">
        <f t="shared" si="189"/>
        <v/>
      </c>
      <c r="Y516" s="50" t="str">
        <f t="shared" si="185"/>
        <v/>
      </c>
      <c r="Z516" s="50" t="str">
        <f t="shared" si="181"/>
        <v/>
      </c>
      <c r="AA516" s="50" t="str">
        <f t="shared" si="186"/>
        <v/>
      </c>
      <c r="AB516" s="50" t="str">
        <f t="shared" si="187"/>
        <v/>
      </c>
      <c r="AC516" s="50" t="str">
        <f t="shared" si="177"/>
        <v/>
      </c>
      <c r="AD516" s="50" t="str">
        <f t="shared" si="190"/>
        <v/>
      </c>
      <c r="AE516" s="50" t="str">
        <f t="shared" si="182"/>
        <v/>
      </c>
      <c r="AF516" s="50" t="str">
        <f t="shared" si="183"/>
        <v/>
      </c>
      <c r="AG516" s="50" t="str">
        <f t="shared" si="191"/>
        <v/>
      </c>
      <c r="AH516" s="50"/>
      <c r="AI516" s="50"/>
      <c r="AJ516" s="50"/>
      <c r="AK516" s="50"/>
      <c r="AL516" s="50"/>
    </row>
    <row r="517" spans="1:38" x14ac:dyDescent="0.25">
      <c r="A517" s="50">
        <f t="shared" si="184"/>
        <v>90</v>
      </c>
      <c r="B517" s="50">
        <f t="shared" si="172"/>
        <v>72188</v>
      </c>
      <c r="C517" s="50" t="str">
        <f t="shared" si="173"/>
        <v>20171114</v>
      </c>
      <c r="D517" s="50">
        <v>2017</v>
      </c>
      <c r="E517" s="50">
        <v>11</v>
      </c>
      <c r="F517" s="50">
        <v>14</v>
      </c>
      <c r="G517" s="50">
        <v>20</v>
      </c>
      <c r="H517" s="50">
        <v>3</v>
      </c>
      <c r="I517" s="50">
        <v>8</v>
      </c>
      <c r="J517" s="50">
        <v>927</v>
      </c>
      <c r="K517" s="50" t="s">
        <v>37</v>
      </c>
      <c r="L517" s="50">
        <v>1</v>
      </c>
      <c r="M517" s="50" t="s">
        <v>21</v>
      </c>
      <c r="N517" s="50" t="s">
        <v>27</v>
      </c>
      <c r="O517" s="50">
        <v>7</v>
      </c>
      <c r="P517" s="50" t="str">
        <f t="shared" si="178"/>
        <v/>
      </c>
      <c r="Q517" s="50" t="str">
        <f t="shared" si="192"/>
        <v/>
      </c>
      <c r="R517" s="50" t="str">
        <f t="shared" si="188"/>
        <v/>
      </c>
      <c r="S517" s="50" t="str">
        <f t="shared" si="179"/>
        <v/>
      </c>
      <c r="T517" s="50">
        <f t="shared" si="174"/>
        <v>98</v>
      </c>
      <c r="U517" s="50">
        <f t="shared" si="175"/>
        <v>91</v>
      </c>
      <c r="V517" s="50" t="str">
        <f t="shared" si="176"/>
        <v/>
      </c>
      <c r="W517" s="50" t="str">
        <f t="shared" si="180"/>
        <v/>
      </c>
      <c r="X517" s="50" t="str">
        <f t="shared" si="189"/>
        <v/>
      </c>
      <c r="Y517" s="50" t="str">
        <f t="shared" si="185"/>
        <v/>
      </c>
      <c r="Z517" s="50" t="str">
        <f t="shared" si="181"/>
        <v/>
      </c>
      <c r="AA517" s="50" t="str">
        <f t="shared" si="186"/>
        <v/>
      </c>
      <c r="AB517" s="50" t="str">
        <f t="shared" si="187"/>
        <v/>
      </c>
      <c r="AC517" s="50" t="str">
        <f t="shared" si="177"/>
        <v/>
      </c>
      <c r="AD517" s="50" t="str">
        <f t="shared" si="190"/>
        <v/>
      </c>
      <c r="AE517" s="50" t="str">
        <f t="shared" si="182"/>
        <v/>
      </c>
      <c r="AF517" s="50" t="str">
        <f t="shared" si="183"/>
        <v/>
      </c>
      <c r="AG517" s="50" t="str">
        <f t="shared" si="191"/>
        <v/>
      </c>
      <c r="AH517" s="50"/>
      <c r="AI517" s="50"/>
      <c r="AJ517" s="50"/>
      <c r="AK517" s="50"/>
      <c r="AL517" s="50"/>
    </row>
    <row r="518" spans="1:38" x14ac:dyDescent="0.25">
      <c r="A518" s="50">
        <f t="shared" si="184"/>
        <v>90</v>
      </c>
      <c r="B518" s="50">
        <f t="shared" si="172"/>
        <v>72189</v>
      </c>
      <c r="C518" s="50" t="str">
        <f t="shared" si="173"/>
        <v>20171114</v>
      </c>
      <c r="D518" s="50">
        <v>2017</v>
      </c>
      <c r="E518" s="50">
        <v>11</v>
      </c>
      <c r="F518" s="50">
        <v>14</v>
      </c>
      <c r="G518" s="50">
        <v>20</v>
      </c>
      <c r="H518" s="50">
        <v>3</v>
      </c>
      <c r="I518" s="50">
        <v>9</v>
      </c>
      <c r="J518" s="50">
        <v>25</v>
      </c>
      <c r="K518" s="50" t="s">
        <v>37</v>
      </c>
      <c r="L518" s="50">
        <v>1</v>
      </c>
      <c r="M518" s="50" t="s">
        <v>21</v>
      </c>
      <c r="N518" s="50" t="s">
        <v>27</v>
      </c>
      <c r="O518" s="50">
        <v>91</v>
      </c>
      <c r="P518" s="50" t="str">
        <f t="shared" si="178"/>
        <v/>
      </c>
      <c r="Q518" s="50">
        <f t="shared" si="192"/>
        <v>72189.115999999995</v>
      </c>
      <c r="R518" s="50" t="str">
        <f t="shared" si="188"/>
        <v/>
      </c>
      <c r="S518" s="50" t="str">
        <f t="shared" si="179"/>
        <v/>
      </c>
      <c r="T518" s="50" t="str">
        <f t="shared" si="174"/>
        <v/>
      </c>
      <c r="U518" s="50" t="str">
        <f t="shared" si="175"/>
        <v/>
      </c>
      <c r="V518" s="50" t="str">
        <f t="shared" si="176"/>
        <v/>
      </c>
      <c r="W518" s="50" t="str">
        <f t="shared" si="180"/>
        <v/>
      </c>
      <c r="X518" s="50" t="str">
        <f t="shared" si="189"/>
        <v/>
      </c>
      <c r="Y518" s="50" t="str">
        <f t="shared" si="185"/>
        <v/>
      </c>
      <c r="Z518" s="50" t="str">
        <f t="shared" si="181"/>
        <v/>
      </c>
      <c r="AA518" s="50" t="str">
        <f t="shared" si="186"/>
        <v/>
      </c>
      <c r="AB518" s="50" t="str">
        <f t="shared" si="187"/>
        <v/>
      </c>
      <c r="AC518" s="50" t="str">
        <f t="shared" si="177"/>
        <v/>
      </c>
      <c r="AD518" s="50" t="str">
        <f t="shared" si="190"/>
        <v/>
      </c>
      <c r="AE518" s="50" t="str">
        <f t="shared" si="182"/>
        <v/>
      </c>
      <c r="AF518" s="50" t="str">
        <f t="shared" si="183"/>
        <v/>
      </c>
      <c r="AG518" s="50" t="str">
        <f t="shared" si="191"/>
        <v/>
      </c>
      <c r="AH518" s="50"/>
      <c r="AI518" s="50"/>
      <c r="AJ518" s="50"/>
      <c r="AK518" s="50"/>
      <c r="AL518" s="50"/>
    </row>
    <row r="519" spans="1:38" x14ac:dyDescent="0.25">
      <c r="A519" s="51">
        <f t="shared" si="184"/>
        <v>91</v>
      </c>
      <c r="B519" s="51">
        <f t="shared" si="172"/>
        <v>72211</v>
      </c>
      <c r="C519" s="51" t="str">
        <f t="shared" si="173"/>
        <v>20171114</v>
      </c>
      <c r="D519" s="51">
        <v>2017</v>
      </c>
      <c r="E519" s="51">
        <v>11</v>
      </c>
      <c r="F519" s="51">
        <v>14</v>
      </c>
      <c r="G519" s="51">
        <v>20</v>
      </c>
      <c r="H519" s="51">
        <v>3</v>
      </c>
      <c r="I519" s="51">
        <v>31</v>
      </c>
      <c r="J519" s="51">
        <v>811</v>
      </c>
      <c r="K519" s="51" t="s">
        <v>37</v>
      </c>
      <c r="L519" s="51">
        <v>1</v>
      </c>
      <c r="M519" s="51" t="s">
        <v>21</v>
      </c>
      <c r="N519" s="51" t="s">
        <v>27</v>
      </c>
      <c r="O519" s="51">
        <v>439</v>
      </c>
      <c r="P519" s="51">
        <f t="shared" si="178"/>
        <v>72211.811000000002</v>
      </c>
      <c r="Q519" s="51">
        <f t="shared" si="192"/>
        <v>72212.25</v>
      </c>
      <c r="R519" s="51">
        <f t="shared" si="188"/>
        <v>72212.25</v>
      </c>
      <c r="S519" s="51">
        <f t="shared" si="179"/>
        <v>438.9999999984866</v>
      </c>
      <c r="T519" s="51" t="str">
        <f t="shared" si="174"/>
        <v/>
      </c>
      <c r="U519" s="51" t="str">
        <f t="shared" si="175"/>
        <v/>
      </c>
      <c r="V519" s="51" t="str">
        <f t="shared" si="176"/>
        <v/>
      </c>
      <c r="W519" s="51">
        <f t="shared" si="180"/>
        <v>72211</v>
      </c>
      <c r="X519" s="51">
        <f t="shared" si="189"/>
        <v>1</v>
      </c>
      <c r="Y519" s="51" t="str">
        <f t="shared" si="185"/>
        <v/>
      </c>
      <c r="Z519" s="51">
        <f t="shared" si="181"/>
        <v>0</v>
      </c>
      <c r="AA519" s="51">
        <f t="shared" si="186"/>
        <v>0</v>
      </c>
      <c r="AB519" s="51">
        <f t="shared" si="187"/>
        <v>1</v>
      </c>
      <c r="AC519" s="51" t="str">
        <f t="shared" si="177"/>
        <v/>
      </c>
      <c r="AD519" s="51">
        <f t="shared" si="190"/>
        <v>0</v>
      </c>
      <c r="AE519" s="51" t="str">
        <f t="shared" si="182"/>
        <v/>
      </c>
      <c r="AF519" s="51" t="str">
        <f t="shared" si="183"/>
        <v/>
      </c>
      <c r="AG519" s="51">
        <f t="shared" si="191"/>
        <v>0</v>
      </c>
      <c r="AH519" s="51"/>
      <c r="AI519" s="51" t="s">
        <v>71</v>
      </c>
      <c r="AJ519" s="51"/>
      <c r="AK519" s="51"/>
      <c r="AL519" s="51"/>
    </row>
    <row r="520" spans="1:38" x14ac:dyDescent="0.25">
      <c r="A520" s="51">
        <f t="shared" si="184"/>
        <v>92</v>
      </c>
      <c r="B520" s="51">
        <f t="shared" si="172"/>
        <v>72313</v>
      </c>
      <c r="C520" s="51" t="str">
        <f t="shared" si="173"/>
        <v>20171114</v>
      </c>
      <c r="D520" s="51">
        <v>2017</v>
      </c>
      <c r="E520" s="51">
        <v>11</v>
      </c>
      <c r="F520" s="51">
        <v>14</v>
      </c>
      <c r="G520" s="51">
        <v>20</v>
      </c>
      <c r="H520" s="51">
        <v>5</v>
      </c>
      <c r="I520" s="51">
        <v>13</v>
      </c>
      <c r="J520" s="51">
        <v>543</v>
      </c>
      <c r="K520" s="51" t="s">
        <v>37</v>
      </c>
      <c r="L520" s="51">
        <v>1</v>
      </c>
      <c r="M520" s="51" t="s">
        <v>21</v>
      </c>
      <c r="N520" s="51" t="s">
        <v>27</v>
      </c>
      <c r="O520" s="51">
        <v>4</v>
      </c>
      <c r="P520" s="51">
        <f t="shared" si="178"/>
        <v>72313.543000000005</v>
      </c>
      <c r="Q520" s="51" t="str">
        <f t="shared" si="192"/>
        <v/>
      </c>
      <c r="R520" s="51">
        <f t="shared" si="188"/>
        <v>72314.156000000003</v>
      </c>
      <c r="S520" s="51">
        <f t="shared" si="179"/>
        <v>612.99999999755528</v>
      </c>
      <c r="T520" s="51">
        <f t="shared" si="174"/>
        <v>19</v>
      </c>
      <c r="U520" s="51">
        <f t="shared" si="175"/>
        <v>15</v>
      </c>
      <c r="V520" s="51" t="str">
        <f t="shared" si="176"/>
        <v/>
      </c>
      <c r="W520" s="51">
        <f t="shared" si="180"/>
        <v>72313</v>
      </c>
      <c r="X520" s="51">
        <f t="shared" si="189"/>
        <v>17</v>
      </c>
      <c r="Y520" s="51">
        <f t="shared" si="185"/>
        <v>1</v>
      </c>
      <c r="Z520" s="51">
        <f t="shared" si="181"/>
        <v>0</v>
      </c>
      <c r="AA520" s="51">
        <f t="shared" si="186"/>
        <v>0</v>
      </c>
      <c r="AB520" s="51">
        <f t="shared" si="187"/>
        <v>17</v>
      </c>
      <c r="AC520" s="51" t="str">
        <f t="shared" si="177"/>
        <v/>
      </c>
      <c r="AD520" s="51">
        <f t="shared" si="190"/>
        <v>0</v>
      </c>
      <c r="AE520" s="51" t="str">
        <f t="shared" si="182"/>
        <v/>
      </c>
      <c r="AF520" s="51" t="str">
        <f t="shared" si="183"/>
        <v/>
      </c>
      <c r="AG520" s="51">
        <f t="shared" si="191"/>
        <v>0</v>
      </c>
      <c r="AH520" s="51"/>
      <c r="AI520" s="51"/>
      <c r="AJ520" s="51"/>
      <c r="AK520" s="51"/>
      <c r="AL520" s="51"/>
    </row>
    <row r="521" spans="1:38" x14ac:dyDescent="0.25">
      <c r="A521" s="51">
        <f t="shared" si="184"/>
        <v>92</v>
      </c>
      <c r="B521" s="51">
        <f t="shared" si="172"/>
        <v>72313</v>
      </c>
      <c r="C521" s="51" t="str">
        <f t="shared" si="173"/>
        <v>20171114</v>
      </c>
      <c r="D521" s="51">
        <v>2017</v>
      </c>
      <c r="E521" s="51">
        <v>11</v>
      </c>
      <c r="F521" s="51">
        <v>14</v>
      </c>
      <c r="G521" s="51">
        <v>20</v>
      </c>
      <c r="H521" s="51">
        <v>5</v>
      </c>
      <c r="I521" s="51">
        <v>13</v>
      </c>
      <c r="J521" s="51">
        <v>562</v>
      </c>
      <c r="K521" s="51" t="s">
        <v>37</v>
      </c>
      <c r="L521" s="51">
        <v>1</v>
      </c>
      <c r="M521" s="51" t="s">
        <v>21</v>
      </c>
      <c r="N521" s="51" t="s">
        <v>27</v>
      </c>
      <c r="O521" s="51">
        <v>1</v>
      </c>
      <c r="P521" s="51" t="str">
        <f t="shared" si="178"/>
        <v/>
      </c>
      <c r="Q521" s="51" t="str">
        <f t="shared" si="192"/>
        <v/>
      </c>
      <c r="R521" s="51" t="str">
        <f t="shared" si="188"/>
        <v/>
      </c>
      <c r="S521" s="51" t="str">
        <f t="shared" si="179"/>
        <v/>
      </c>
      <c r="T521" s="51">
        <f t="shared" si="174"/>
        <v>13</v>
      </c>
      <c r="U521" s="51">
        <f t="shared" si="175"/>
        <v>12</v>
      </c>
      <c r="V521" s="51" t="str">
        <f t="shared" si="176"/>
        <v/>
      </c>
      <c r="W521" s="51" t="str">
        <f t="shared" si="180"/>
        <v/>
      </c>
      <c r="X521" s="51" t="str">
        <f t="shared" si="189"/>
        <v/>
      </c>
      <c r="Y521" s="51" t="str">
        <f t="shared" si="185"/>
        <v/>
      </c>
      <c r="Z521" s="51" t="str">
        <f t="shared" si="181"/>
        <v/>
      </c>
      <c r="AA521" s="51" t="str">
        <f t="shared" si="186"/>
        <v/>
      </c>
      <c r="AB521" s="51" t="str">
        <f t="shared" si="187"/>
        <v/>
      </c>
      <c r="AC521" s="51" t="str">
        <f t="shared" si="177"/>
        <v/>
      </c>
      <c r="AD521" s="51" t="str">
        <f t="shared" si="190"/>
        <v/>
      </c>
      <c r="AE521" s="51" t="str">
        <f t="shared" si="182"/>
        <v/>
      </c>
      <c r="AF521" s="51" t="str">
        <f t="shared" si="183"/>
        <v/>
      </c>
      <c r="AG521" s="51" t="str">
        <f t="shared" si="191"/>
        <v/>
      </c>
      <c r="AH521" s="51"/>
      <c r="AI521" s="51"/>
      <c r="AJ521" s="51"/>
      <c r="AK521" s="51"/>
      <c r="AL521" s="51"/>
    </row>
    <row r="522" spans="1:38" x14ac:dyDescent="0.25">
      <c r="A522" s="54">
        <f t="shared" si="184"/>
        <v>92</v>
      </c>
      <c r="B522" s="54">
        <f t="shared" si="172"/>
        <v>72313</v>
      </c>
      <c r="C522" s="62" t="str">
        <f t="shared" si="173"/>
        <v>20171114</v>
      </c>
      <c r="D522" s="62">
        <v>2017</v>
      </c>
      <c r="E522" s="62">
        <v>11</v>
      </c>
      <c r="F522" s="62">
        <v>14</v>
      </c>
      <c r="G522" s="62">
        <v>20</v>
      </c>
      <c r="H522" s="62">
        <v>5</v>
      </c>
      <c r="I522" s="62">
        <v>13</v>
      </c>
      <c r="J522" s="62">
        <v>575</v>
      </c>
      <c r="K522" s="62" t="s">
        <v>37</v>
      </c>
      <c r="L522" s="62">
        <v>1</v>
      </c>
      <c r="M522" s="62" t="s">
        <v>21</v>
      </c>
      <c r="N522" s="62" t="s">
        <v>27</v>
      </c>
      <c r="O522" s="62">
        <v>1</v>
      </c>
      <c r="P522" s="62" t="str">
        <f t="shared" si="178"/>
        <v/>
      </c>
      <c r="Q522" s="62" t="str">
        <f t="shared" si="192"/>
        <v/>
      </c>
      <c r="R522" s="62" t="str">
        <f t="shared" si="188"/>
        <v/>
      </c>
      <c r="S522" s="62" t="str">
        <f t="shared" si="179"/>
        <v/>
      </c>
      <c r="T522" s="62">
        <f t="shared" si="174"/>
        <v>11</v>
      </c>
      <c r="U522" s="62">
        <f t="shared" si="175"/>
        <v>10</v>
      </c>
      <c r="V522" s="62" t="str">
        <f t="shared" si="176"/>
        <v/>
      </c>
      <c r="W522" s="62" t="str">
        <f t="shared" si="180"/>
        <v/>
      </c>
      <c r="X522" s="51" t="str">
        <f t="shared" si="189"/>
        <v/>
      </c>
      <c r="Y522" s="51" t="str">
        <f t="shared" si="185"/>
        <v/>
      </c>
      <c r="Z522" s="51" t="str">
        <f t="shared" si="181"/>
        <v/>
      </c>
      <c r="AA522" s="51" t="str">
        <f t="shared" si="186"/>
        <v/>
      </c>
      <c r="AB522" s="51" t="str">
        <f t="shared" si="187"/>
        <v/>
      </c>
      <c r="AC522" s="51" t="str">
        <f t="shared" si="177"/>
        <v/>
      </c>
      <c r="AD522" s="51" t="str">
        <f t="shared" si="190"/>
        <v/>
      </c>
      <c r="AE522" s="51" t="str">
        <f t="shared" si="182"/>
        <v/>
      </c>
      <c r="AF522" s="51" t="str">
        <f t="shared" si="183"/>
        <v/>
      </c>
      <c r="AG522" s="51" t="str">
        <f t="shared" si="191"/>
        <v/>
      </c>
      <c r="AH522" s="51"/>
      <c r="AI522" s="51"/>
      <c r="AJ522" s="51"/>
      <c r="AK522" s="51"/>
      <c r="AL522" s="51"/>
    </row>
    <row r="523" spans="1:38" x14ac:dyDescent="0.25">
      <c r="A523" s="50">
        <f t="shared" si="184"/>
        <v>92</v>
      </c>
      <c r="B523" s="50">
        <f t="shared" si="172"/>
        <v>72313</v>
      </c>
      <c r="C523" s="50" t="str">
        <f t="shared" si="173"/>
        <v>20171114</v>
      </c>
      <c r="D523" s="50">
        <v>2017</v>
      </c>
      <c r="E523" s="50">
        <v>11</v>
      </c>
      <c r="F523" s="50">
        <v>14</v>
      </c>
      <c r="G523" s="50">
        <v>20</v>
      </c>
      <c r="H523" s="50">
        <v>5</v>
      </c>
      <c r="I523" s="50">
        <v>13</v>
      </c>
      <c r="J523" s="50">
        <v>586</v>
      </c>
      <c r="K523" s="50" t="s">
        <v>37</v>
      </c>
      <c r="L523" s="50">
        <v>1</v>
      </c>
      <c r="M523" s="50" t="s">
        <v>21</v>
      </c>
      <c r="N523" s="50" t="s">
        <v>27</v>
      </c>
      <c r="O523" s="50">
        <v>2</v>
      </c>
      <c r="P523" s="50" t="str">
        <f t="shared" si="178"/>
        <v/>
      </c>
      <c r="Q523" s="50" t="str">
        <f t="shared" si="192"/>
        <v/>
      </c>
      <c r="R523" s="50" t="str">
        <f t="shared" si="188"/>
        <v/>
      </c>
      <c r="S523" s="50" t="str">
        <f t="shared" si="179"/>
        <v/>
      </c>
      <c r="T523" s="50">
        <f t="shared" si="174"/>
        <v>17</v>
      </c>
      <c r="U523" s="50">
        <f t="shared" si="175"/>
        <v>15</v>
      </c>
      <c r="V523" s="50" t="str">
        <f t="shared" si="176"/>
        <v/>
      </c>
      <c r="W523" s="50" t="str">
        <f t="shared" si="180"/>
        <v/>
      </c>
      <c r="X523" s="50" t="str">
        <f t="shared" si="189"/>
        <v/>
      </c>
      <c r="Y523" s="50" t="str">
        <f t="shared" si="185"/>
        <v/>
      </c>
      <c r="Z523" s="50" t="str">
        <f t="shared" si="181"/>
        <v/>
      </c>
      <c r="AA523" s="50" t="str">
        <f t="shared" si="186"/>
        <v/>
      </c>
      <c r="AB523" s="50" t="str">
        <f t="shared" si="187"/>
        <v/>
      </c>
      <c r="AC523" s="50" t="str">
        <f t="shared" si="177"/>
        <v/>
      </c>
      <c r="AD523" s="50" t="str">
        <f t="shared" si="190"/>
        <v/>
      </c>
      <c r="AE523" s="50" t="str">
        <f t="shared" si="182"/>
        <v/>
      </c>
      <c r="AF523" s="50" t="str">
        <f t="shared" si="183"/>
        <v/>
      </c>
      <c r="AG523" s="50" t="str">
        <f t="shared" si="191"/>
        <v/>
      </c>
      <c r="AH523" s="50"/>
      <c r="AI523" s="50"/>
      <c r="AJ523" s="50"/>
      <c r="AK523" s="50"/>
      <c r="AL523" s="50"/>
    </row>
    <row r="524" spans="1:38" x14ac:dyDescent="0.25">
      <c r="A524" s="50">
        <f t="shared" si="184"/>
        <v>92</v>
      </c>
      <c r="B524" s="50">
        <f t="shared" si="172"/>
        <v>72313</v>
      </c>
      <c r="C524" s="50" t="str">
        <f t="shared" si="173"/>
        <v>20171114</v>
      </c>
      <c r="D524" s="50">
        <v>2017</v>
      </c>
      <c r="E524" s="50">
        <v>11</v>
      </c>
      <c r="F524" s="50">
        <v>14</v>
      </c>
      <c r="G524" s="50">
        <v>20</v>
      </c>
      <c r="H524" s="50">
        <v>5</v>
      </c>
      <c r="I524" s="50">
        <v>13</v>
      </c>
      <c r="J524" s="50">
        <v>603</v>
      </c>
      <c r="K524" s="50" t="s">
        <v>37</v>
      </c>
      <c r="L524" s="50">
        <v>1</v>
      </c>
      <c r="M524" s="50" t="s">
        <v>21</v>
      </c>
      <c r="N524" s="50" t="s">
        <v>27</v>
      </c>
      <c r="O524" s="50">
        <v>1</v>
      </c>
      <c r="P524" s="50" t="str">
        <f t="shared" si="178"/>
        <v/>
      </c>
      <c r="Q524" s="50" t="str">
        <f t="shared" si="192"/>
        <v/>
      </c>
      <c r="R524" s="50" t="str">
        <f t="shared" si="188"/>
        <v/>
      </c>
      <c r="S524" s="50" t="str">
        <f t="shared" si="179"/>
        <v/>
      </c>
      <c r="T524" s="50">
        <f t="shared" si="174"/>
        <v>40</v>
      </c>
      <c r="U524" s="50" t="str">
        <f t="shared" si="175"/>
        <v/>
      </c>
      <c r="V524" s="50" t="str">
        <f t="shared" si="176"/>
        <v/>
      </c>
      <c r="W524" s="50" t="str">
        <f t="shared" si="180"/>
        <v/>
      </c>
      <c r="X524" s="50" t="str">
        <f t="shared" si="189"/>
        <v/>
      </c>
      <c r="Y524" s="50" t="str">
        <f t="shared" si="185"/>
        <v/>
      </c>
      <c r="Z524" s="50" t="str">
        <f t="shared" si="181"/>
        <v/>
      </c>
      <c r="AA524" s="50" t="str">
        <f t="shared" si="186"/>
        <v/>
      </c>
      <c r="AB524" s="50" t="str">
        <f t="shared" si="187"/>
        <v/>
      </c>
      <c r="AC524" s="50" t="str">
        <f t="shared" si="177"/>
        <v/>
      </c>
      <c r="AD524" s="50" t="str">
        <f t="shared" si="190"/>
        <v/>
      </c>
      <c r="AE524" s="50" t="str">
        <f t="shared" si="182"/>
        <v/>
      </c>
      <c r="AF524" s="50" t="str">
        <f t="shared" si="183"/>
        <v/>
      </c>
      <c r="AG524" s="50" t="str">
        <f t="shared" si="191"/>
        <v/>
      </c>
      <c r="AH524" s="50"/>
      <c r="AI524" s="50"/>
      <c r="AJ524" s="50"/>
      <c r="AK524" s="50"/>
      <c r="AL524" s="50"/>
    </row>
    <row r="525" spans="1:38" x14ac:dyDescent="0.25">
      <c r="A525" s="56">
        <f t="shared" si="184"/>
        <v>92</v>
      </c>
      <c r="B525" s="56">
        <f t="shared" si="172"/>
        <v>72313</v>
      </c>
      <c r="C525" s="50" t="str">
        <f t="shared" si="173"/>
        <v>20171114</v>
      </c>
      <c r="D525" s="50">
        <v>2017</v>
      </c>
      <c r="E525" s="50">
        <v>11</v>
      </c>
      <c r="F525" s="50">
        <v>14</v>
      </c>
      <c r="G525" s="50">
        <v>20</v>
      </c>
      <c r="H525" s="50">
        <v>5</v>
      </c>
      <c r="I525" s="50">
        <v>13</v>
      </c>
      <c r="J525" s="50">
        <v>643</v>
      </c>
      <c r="K525" s="50" t="s">
        <v>37</v>
      </c>
      <c r="L525" s="50">
        <v>2</v>
      </c>
      <c r="M525" s="50" t="s">
        <v>21</v>
      </c>
      <c r="N525" s="50" t="s">
        <v>27</v>
      </c>
      <c r="O525" s="50">
        <v>11</v>
      </c>
      <c r="P525" s="50" t="str">
        <f t="shared" si="178"/>
        <v/>
      </c>
      <c r="Q525" s="50" t="str">
        <f t="shared" si="192"/>
        <v/>
      </c>
      <c r="R525" s="50" t="str">
        <f t="shared" si="188"/>
        <v/>
      </c>
      <c r="S525" s="50" t="str">
        <f t="shared" si="179"/>
        <v/>
      </c>
      <c r="T525" s="50">
        <f t="shared" si="174"/>
        <v>26</v>
      </c>
      <c r="U525" s="50">
        <f t="shared" si="175"/>
        <v>15</v>
      </c>
      <c r="V525" s="50" t="str">
        <f t="shared" si="176"/>
        <v/>
      </c>
      <c r="W525" s="50" t="str">
        <f t="shared" si="180"/>
        <v/>
      </c>
      <c r="X525" s="50" t="str">
        <f t="shared" si="189"/>
        <v/>
      </c>
      <c r="Y525" s="50" t="str">
        <f t="shared" si="185"/>
        <v/>
      </c>
      <c r="Z525" s="50" t="str">
        <f t="shared" si="181"/>
        <v/>
      </c>
      <c r="AA525" s="50" t="str">
        <f t="shared" si="186"/>
        <v/>
      </c>
      <c r="AB525" s="50" t="str">
        <f t="shared" si="187"/>
        <v/>
      </c>
      <c r="AC525" s="50" t="str">
        <f t="shared" si="177"/>
        <v/>
      </c>
      <c r="AD525" s="50" t="str">
        <f t="shared" si="190"/>
        <v/>
      </c>
      <c r="AE525" s="50" t="str">
        <f t="shared" si="182"/>
        <v/>
      </c>
      <c r="AF525" s="50" t="str">
        <f t="shared" si="183"/>
        <v/>
      </c>
      <c r="AG525" s="50" t="str">
        <f t="shared" si="191"/>
        <v/>
      </c>
      <c r="AH525" s="50"/>
      <c r="AI525" s="50"/>
      <c r="AJ525" s="50"/>
      <c r="AK525" s="50"/>
      <c r="AL525" s="50"/>
    </row>
    <row r="526" spans="1:38" x14ac:dyDescent="0.25">
      <c r="A526" s="50">
        <f t="shared" si="184"/>
        <v>92</v>
      </c>
      <c r="B526" s="50">
        <f t="shared" si="172"/>
        <v>72313</v>
      </c>
      <c r="C526" s="50" t="str">
        <f t="shared" si="173"/>
        <v>20171114</v>
      </c>
      <c r="D526" s="50">
        <v>2017</v>
      </c>
      <c r="E526" s="50">
        <v>11</v>
      </c>
      <c r="F526" s="50">
        <v>14</v>
      </c>
      <c r="G526" s="50">
        <v>20</v>
      </c>
      <c r="H526" s="50">
        <v>5</v>
      </c>
      <c r="I526" s="50">
        <v>13</v>
      </c>
      <c r="J526" s="50">
        <v>669</v>
      </c>
      <c r="K526" s="50" t="s">
        <v>37</v>
      </c>
      <c r="L526" s="50">
        <v>2</v>
      </c>
      <c r="M526" s="50" t="s">
        <v>21</v>
      </c>
      <c r="N526" s="50" t="s">
        <v>27</v>
      </c>
      <c r="O526" s="50">
        <v>5</v>
      </c>
      <c r="P526" s="50" t="str">
        <f t="shared" si="178"/>
        <v/>
      </c>
      <c r="Q526" s="50" t="str">
        <f t="shared" si="192"/>
        <v/>
      </c>
      <c r="R526" s="50" t="str">
        <f t="shared" si="188"/>
        <v/>
      </c>
      <c r="S526" s="50" t="str">
        <f t="shared" si="179"/>
        <v/>
      </c>
      <c r="T526" s="50">
        <f t="shared" si="174"/>
        <v>11</v>
      </c>
      <c r="U526" s="50" t="str">
        <f t="shared" si="175"/>
        <v/>
      </c>
      <c r="V526" s="50" t="str">
        <f t="shared" si="176"/>
        <v/>
      </c>
      <c r="W526" s="50" t="str">
        <f t="shared" si="180"/>
        <v/>
      </c>
      <c r="X526" s="50" t="str">
        <f t="shared" si="189"/>
        <v/>
      </c>
      <c r="Y526" s="50" t="str">
        <f t="shared" si="185"/>
        <v/>
      </c>
      <c r="Z526" s="50" t="str">
        <f t="shared" si="181"/>
        <v/>
      </c>
      <c r="AA526" s="50" t="str">
        <f t="shared" si="186"/>
        <v/>
      </c>
      <c r="AB526" s="50" t="str">
        <f t="shared" si="187"/>
        <v/>
      </c>
      <c r="AC526" s="50" t="str">
        <f t="shared" si="177"/>
        <v/>
      </c>
      <c r="AD526" s="50" t="str">
        <f t="shared" si="190"/>
        <v/>
      </c>
      <c r="AE526" s="50" t="str">
        <f t="shared" si="182"/>
        <v/>
      </c>
      <c r="AF526" s="50" t="str">
        <f t="shared" si="183"/>
        <v/>
      </c>
      <c r="AG526" s="50" t="str">
        <f t="shared" si="191"/>
        <v/>
      </c>
      <c r="AH526" s="50"/>
      <c r="AI526" s="50"/>
      <c r="AJ526" s="50"/>
      <c r="AK526" s="50"/>
      <c r="AL526" s="50"/>
    </row>
    <row r="527" spans="1:38" x14ac:dyDescent="0.25">
      <c r="A527" s="50">
        <f t="shared" si="184"/>
        <v>92</v>
      </c>
      <c r="B527" s="50">
        <f t="shared" si="172"/>
        <v>72313</v>
      </c>
      <c r="C527" s="50" t="str">
        <f t="shared" si="173"/>
        <v>20171114</v>
      </c>
      <c r="D527" s="50">
        <v>2017</v>
      </c>
      <c r="E527" s="50">
        <v>11</v>
      </c>
      <c r="F527" s="50">
        <v>14</v>
      </c>
      <c r="G527" s="50">
        <v>20</v>
      </c>
      <c r="H527" s="50">
        <v>5</v>
      </c>
      <c r="I527" s="50">
        <v>13</v>
      </c>
      <c r="J527" s="50">
        <v>680</v>
      </c>
      <c r="K527" s="50" t="s">
        <v>37</v>
      </c>
      <c r="L527" s="50">
        <v>1</v>
      </c>
      <c r="M527" s="50" t="s">
        <v>21</v>
      </c>
      <c r="N527" s="50" t="s">
        <v>27</v>
      </c>
      <c r="O527" s="50">
        <v>2</v>
      </c>
      <c r="P527" s="50" t="str">
        <f t="shared" si="178"/>
        <v/>
      </c>
      <c r="Q527" s="50" t="str">
        <f t="shared" si="192"/>
        <v/>
      </c>
      <c r="R527" s="50" t="str">
        <f t="shared" si="188"/>
        <v/>
      </c>
      <c r="S527" s="50" t="str">
        <f t="shared" si="179"/>
        <v/>
      </c>
      <c r="T527" s="50">
        <f t="shared" si="174"/>
        <v>55</v>
      </c>
      <c r="U527" s="50">
        <f t="shared" si="175"/>
        <v>53</v>
      </c>
      <c r="V527" s="50" t="str">
        <f t="shared" si="176"/>
        <v/>
      </c>
      <c r="W527" s="50" t="str">
        <f t="shared" si="180"/>
        <v/>
      </c>
      <c r="X527" s="50" t="str">
        <f t="shared" si="189"/>
        <v/>
      </c>
      <c r="Y527" s="50" t="str">
        <f t="shared" si="185"/>
        <v/>
      </c>
      <c r="Z527" s="50" t="str">
        <f t="shared" si="181"/>
        <v/>
      </c>
      <c r="AA527" s="50" t="str">
        <f t="shared" si="186"/>
        <v/>
      </c>
      <c r="AB527" s="50" t="str">
        <f t="shared" si="187"/>
        <v/>
      </c>
      <c r="AC527" s="50" t="str">
        <f t="shared" si="177"/>
        <v/>
      </c>
      <c r="AD527" s="50" t="str">
        <f t="shared" si="190"/>
        <v/>
      </c>
      <c r="AE527" s="50" t="str">
        <f t="shared" si="182"/>
        <v/>
      </c>
      <c r="AF527" s="50" t="str">
        <f t="shared" si="183"/>
        <v/>
      </c>
      <c r="AG527" s="50" t="str">
        <f t="shared" si="191"/>
        <v/>
      </c>
      <c r="AH527" s="50"/>
      <c r="AI527" s="50"/>
      <c r="AJ527" s="50"/>
      <c r="AK527" s="50"/>
      <c r="AL527" s="50"/>
    </row>
    <row r="528" spans="1:38" x14ac:dyDescent="0.25">
      <c r="A528" s="50">
        <f t="shared" si="184"/>
        <v>92</v>
      </c>
      <c r="B528" s="50">
        <f t="shared" si="172"/>
        <v>72313</v>
      </c>
      <c r="C528" s="50" t="str">
        <f t="shared" si="173"/>
        <v>20171114</v>
      </c>
      <c r="D528" s="50">
        <v>2017</v>
      </c>
      <c r="E528" s="50">
        <v>11</v>
      </c>
      <c r="F528" s="50">
        <v>14</v>
      </c>
      <c r="G528" s="50">
        <v>20</v>
      </c>
      <c r="H528" s="50">
        <v>5</v>
      </c>
      <c r="I528" s="50">
        <v>13</v>
      </c>
      <c r="J528" s="50">
        <v>735</v>
      </c>
      <c r="K528" s="50" t="s">
        <v>37</v>
      </c>
      <c r="L528" s="50">
        <v>1</v>
      </c>
      <c r="M528" s="50" t="s">
        <v>21</v>
      </c>
      <c r="N528" s="50" t="s">
        <v>27</v>
      </c>
      <c r="O528" s="50">
        <v>3</v>
      </c>
      <c r="P528" s="50" t="str">
        <f t="shared" si="178"/>
        <v/>
      </c>
      <c r="Q528" s="50" t="str">
        <f t="shared" si="192"/>
        <v/>
      </c>
      <c r="R528" s="50" t="str">
        <f t="shared" si="188"/>
        <v/>
      </c>
      <c r="S528" s="50" t="str">
        <f t="shared" si="179"/>
        <v/>
      </c>
      <c r="T528" s="50">
        <f t="shared" si="174"/>
        <v>25</v>
      </c>
      <c r="U528" s="50" t="str">
        <f t="shared" si="175"/>
        <v/>
      </c>
      <c r="V528" s="50" t="str">
        <f t="shared" si="176"/>
        <v/>
      </c>
      <c r="W528" s="50" t="str">
        <f t="shared" si="180"/>
        <v/>
      </c>
      <c r="X528" s="50" t="str">
        <f t="shared" si="189"/>
        <v/>
      </c>
      <c r="Y528" s="50" t="str">
        <f t="shared" si="185"/>
        <v/>
      </c>
      <c r="Z528" s="50" t="str">
        <f t="shared" si="181"/>
        <v/>
      </c>
      <c r="AA528" s="50" t="str">
        <f t="shared" si="186"/>
        <v/>
      </c>
      <c r="AB528" s="50" t="str">
        <f t="shared" si="187"/>
        <v/>
      </c>
      <c r="AC528" s="50" t="str">
        <f t="shared" si="177"/>
        <v/>
      </c>
      <c r="AD528" s="50" t="str">
        <f t="shared" si="190"/>
        <v/>
      </c>
      <c r="AE528" s="50" t="str">
        <f t="shared" si="182"/>
        <v/>
      </c>
      <c r="AF528" s="50" t="str">
        <f t="shared" si="183"/>
        <v/>
      </c>
      <c r="AG528" s="50" t="str">
        <f t="shared" si="191"/>
        <v/>
      </c>
      <c r="AH528" s="50"/>
      <c r="AI528" s="50"/>
      <c r="AJ528" s="50"/>
      <c r="AK528" s="50"/>
      <c r="AL528" s="50"/>
    </row>
    <row r="529" spans="1:38" x14ac:dyDescent="0.25">
      <c r="A529" s="50">
        <f t="shared" si="184"/>
        <v>92</v>
      </c>
      <c r="B529" s="50">
        <f t="shared" si="172"/>
        <v>72313</v>
      </c>
      <c r="C529" s="50" t="str">
        <f t="shared" si="173"/>
        <v>20171114</v>
      </c>
      <c r="D529" s="50">
        <v>2017</v>
      </c>
      <c r="E529" s="50">
        <v>11</v>
      </c>
      <c r="F529" s="50">
        <v>14</v>
      </c>
      <c r="G529" s="50">
        <v>20</v>
      </c>
      <c r="H529" s="50">
        <v>5</v>
      </c>
      <c r="I529" s="50">
        <v>13</v>
      </c>
      <c r="J529" s="50">
        <v>760</v>
      </c>
      <c r="K529" s="50" t="s">
        <v>37</v>
      </c>
      <c r="L529" s="50">
        <v>2</v>
      </c>
      <c r="M529" s="50" t="s">
        <v>21</v>
      </c>
      <c r="N529" s="50" t="s">
        <v>27</v>
      </c>
      <c r="O529" s="50">
        <v>1</v>
      </c>
      <c r="P529" s="50" t="str">
        <f t="shared" si="178"/>
        <v/>
      </c>
      <c r="Q529" s="50" t="str">
        <f t="shared" si="192"/>
        <v/>
      </c>
      <c r="R529" s="50" t="str">
        <f t="shared" si="188"/>
        <v/>
      </c>
      <c r="S529" s="50" t="str">
        <f t="shared" si="179"/>
        <v/>
      </c>
      <c r="T529" s="50">
        <f t="shared" si="174"/>
        <v>55</v>
      </c>
      <c r="U529" s="50">
        <f t="shared" si="175"/>
        <v>54</v>
      </c>
      <c r="V529" s="50" t="str">
        <f t="shared" si="176"/>
        <v/>
      </c>
      <c r="W529" s="50" t="str">
        <f t="shared" si="180"/>
        <v/>
      </c>
      <c r="X529" s="50" t="str">
        <f t="shared" si="189"/>
        <v/>
      </c>
      <c r="Y529" s="50" t="str">
        <f t="shared" si="185"/>
        <v/>
      </c>
      <c r="Z529" s="50" t="str">
        <f t="shared" si="181"/>
        <v/>
      </c>
      <c r="AA529" s="50" t="str">
        <f t="shared" si="186"/>
        <v/>
      </c>
      <c r="AB529" s="50" t="str">
        <f t="shared" si="187"/>
        <v/>
      </c>
      <c r="AC529" s="50" t="str">
        <f t="shared" si="177"/>
        <v/>
      </c>
      <c r="AD529" s="50" t="str">
        <f t="shared" si="190"/>
        <v/>
      </c>
      <c r="AE529" s="50" t="str">
        <f t="shared" si="182"/>
        <v/>
      </c>
      <c r="AF529" s="50" t="str">
        <f t="shared" si="183"/>
        <v/>
      </c>
      <c r="AG529" s="50" t="str">
        <f t="shared" si="191"/>
        <v/>
      </c>
      <c r="AH529" s="50"/>
      <c r="AI529" s="50"/>
      <c r="AJ529" s="50"/>
      <c r="AK529" s="50"/>
      <c r="AL529" s="50"/>
    </row>
    <row r="530" spans="1:38" x14ac:dyDescent="0.25">
      <c r="A530" s="50">
        <f t="shared" si="184"/>
        <v>92</v>
      </c>
      <c r="B530" s="50">
        <f t="shared" si="172"/>
        <v>72313</v>
      </c>
      <c r="C530" s="50" t="str">
        <f t="shared" si="173"/>
        <v>20171114</v>
      </c>
      <c r="D530" s="50">
        <v>2017</v>
      </c>
      <c r="E530" s="50">
        <v>11</v>
      </c>
      <c r="F530" s="50">
        <v>14</v>
      </c>
      <c r="G530" s="50">
        <v>20</v>
      </c>
      <c r="H530" s="50">
        <v>5</v>
      </c>
      <c r="I530" s="50">
        <v>13</v>
      </c>
      <c r="J530" s="50">
        <v>815</v>
      </c>
      <c r="K530" s="50" t="s">
        <v>37</v>
      </c>
      <c r="L530" s="50">
        <v>2</v>
      </c>
      <c r="M530" s="50" t="s">
        <v>21</v>
      </c>
      <c r="N530" s="50" t="s">
        <v>27</v>
      </c>
      <c r="O530" s="50">
        <v>2</v>
      </c>
      <c r="P530" s="50" t="str">
        <f t="shared" si="178"/>
        <v/>
      </c>
      <c r="Q530" s="50" t="str">
        <f t="shared" si="192"/>
        <v/>
      </c>
      <c r="R530" s="50" t="str">
        <f t="shared" si="188"/>
        <v/>
      </c>
      <c r="S530" s="50" t="str">
        <f t="shared" si="179"/>
        <v/>
      </c>
      <c r="T530" s="50">
        <f t="shared" si="174"/>
        <v>41</v>
      </c>
      <c r="U530" s="50" t="str">
        <f t="shared" si="175"/>
        <v/>
      </c>
      <c r="V530" s="50" t="str">
        <f t="shared" si="176"/>
        <v/>
      </c>
      <c r="W530" s="50" t="str">
        <f t="shared" si="180"/>
        <v/>
      </c>
      <c r="X530" s="50" t="str">
        <f t="shared" si="189"/>
        <v/>
      </c>
      <c r="Y530" s="50" t="str">
        <f t="shared" si="185"/>
        <v/>
      </c>
      <c r="Z530" s="50" t="str">
        <f t="shared" si="181"/>
        <v/>
      </c>
      <c r="AA530" s="50" t="str">
        <f t="shared" si="186"/>
        <v/>
      </c>
      <c r="AB530" s="50" t="str">
        <f t="shared" si="187"/>
        <v/>
      </c>
      <c r="AC530" s="50" t="str">
        <f t="shared" si="177"/>
        <v/>
      </c>
      <c r="AD530" s="50" t="str">
        <f t="shared" si="190"/>
        <v/>
      </c>
      <c r="AE530" s="50" t="str">
        <f t="shared" si="182"/>
        <v/>
      </c>
      <c r="AF530" s="50" t="str">
        <f t="shared" si="183"/>
        <v/>
      </c>
      <c r="AG530" s="50" t="str">
        <f t="shared" si="191"/>
        <v/>
      </c>
      <c r="AH530" s="50"/>
      <c r="AI530" s="50"/>
      <c r="AJ530" s="50"/>
      <c r="AK530" s="50"/>
      <c r="AL530" s="50"/>
    </row>
    <row r="531" spans="1:38" x14ac:dyDescent="0.25">
      <c r="A531" s="50">
        <f t="shared" si="184"/>
        <v>92</v>
      </c>
      <c r="B531" s="50">
        <f t="shared" si="172"/>
        <v>72313</v>
      </c>
      <c r="C531" s="50" t="str">
        <f t="shared" si="173"/>
        <v>20171114</v>
      </c>
      <c r="D531" s="50">
        <v>2017</v>
      </c>
      <c r="E531" s="50">
        <v>11</v>
      </c>
      <c r="F531" s="50">
        <v>14</v>
      </c>
      <c r="G531" s="50">
        <v>20</v>
      </c>
      <c r="H531" s="50">
        <v>5</v>
      </c>
      <c r="I531" s="50">
        <v>13</v>
      </c>
      <c r="J531" s="50">
        <v>856</v>
      </c>
      <c r="K531" s="50" t="s">
        <v>37</v>
      </c>
      <c r="L531" s="50">
        <v>1</v>
      </c>
      <c r="M531" s="50" t="s">
        <v>21</v>
      </c>
      <c r="N531" s="50" t="s">
        <v>27</v>
      </c>
      <c r="O531" s="50">
        <v>4</v>
      </c>
      <c r="P531" s="50" t="str">
        <f t="shared" si="178"/>
        <v/>
      </c>
      <c r="Q531" s="50" t="str">
        <f t="shared" si="192"/>
        <v/>
      </c>
      <c r="R531" s="50" t="str">
        <f t="shared" si="188"/>
        <v/>
      </c>
      <c r="S531" s="50" t="str">
        <f t="shared" si="179"/>
        <v/>
      </c>
      <c r="T531" s="50">
        <f t="shared" si="174"/>
        <v>35</v>
      </c>
      <c r="U531" s="50">
        <f t="shared" si="175"/>
        <v>31</v>
      </c>
      <c r="V531" s="50" t="str">
        <f t="shared" si="176"/>
        <v/>
      </c>
      <c r="W531" s="50" t="str">
        <f t="shared" si="180"/>
        <v/>
      </c>
      <c r="X531" s="50" t="str">
        <f t="shared" si="189"/>
        <v/>
      </c>
      <c r="Y531" s="50" t="str">
        <f t="shared" si="185"/>
        <v/>
      </c>
      <c r="Z531" s="50" t="str">
        <f t="shared" si="181"/>
        <v/>
      </c>
      <c r="AA531" s="50" t="str">
        <f t="shared" si="186"/>
        <v/>
      </c>
      <c r="AB531" s="50" t="str">
        <f t="shared" si="187"/>
        <v/>
      </c>
      <c r="AC531" s="50" t="str">
        <f t="shared" si="177"/>
        <v/>
      </c>
      <c r="AD531" s="50" t="str">
        <f t="shared" si="190"/>
        <v/>
      </c>
      <c r="AE531" s="50" t="str">
        <f t="shared" si="182"/>
        <v/>
      </c>
      <c r="AF531" s="50" t="str">
        <f t="shared" si="183"/>
        <v/>
      </c>
      <c r="AG531" s="50" t="str">
        <f t="shared" si="191"/>
        <v/>
      </c>
      <c r="AH531" s="50"/>
      <c r="AI531" s="50"/>
      <c r="AJ531" s="50"/>
      <c r="AK531" s="50"/>
      <c r="AL531" s="50"/>
    </row>
    <row r="532" spans="1:38" x14ac:dyDescent="0.25">
      <c r="A532" s="50">
        <f t="shared" si="184"/>
        <v>92</v>
      </c>
      <c r="B532" s="50">
        <f t="shared" si="172"/>
        <v>72313</v>
      </c>
      <c r="C532" s="50" t="str">
        <f t="shared" si="173"/>
        <v>20171114</v>
      </c>
      <c r="D532" s="50">
        <v>2017</v>
      </c>
      <c r="E532" s="50">
        <v>11</v>
      </c>
      <c r="F532" s="50">
        <v>14</v>
      </c>
      <c r="G532" s="50">
        <v>20</v>
      </c>
      <c r="H532" s="50">
        <v>5</v>
      </c>
      <c r="I532" s="50">
        <v>13</v>
      </c>
      <c r="J532" s="50">
        <v>891</v>
      </c>
      <c r="K532" s="50" t="s">
        <v>37</v>
      </c>
      <c r="L532" s="50">
        <v>1</v>
      </c>
      <c r="M532" s="50" t="s">
        <v>21</v>
      </c>
      <c r="N532" s="50" t="s">
        <v>27</v>
      </c>
      <c r="O532" s="50">
        <v>1</v>
      </c>
      <c r="P532" s="50" t="str">
        <f t="shared" si="178"/>
        <v/>
      </c>
      <c r="Q532" s="50" t="str">
        <f t="shared" si="192"/>
        <v/>
      </c>
      <c r="R532" s="50" t="str">
        <f t="shared" si="188"/>
        <v/>
      </c>
      <c r="S532" s="50" t="str">
        <f t="shared" si="179"/>
        <v/>
      </c>
      <c r="T532" s="50">
        <f t="shared" si="174"/>
        <v>26</v>
      </c>
      <c r="U532" s="50">
        <f t="shared" si="175"/>
        <v>25</v>
      </c>
      <c r="V532" s="50" t="str">
        <f t="shared" si="176"/>
        <v/>
      </c>
      <c r="W532" s="50" t="str">
        <f t="shared" si="180"/>
        <v/>
      </c>
      <c r="X532" s="50" t="str">
        <f t="shared" si="189"/>
        <v/>
      </c>
      <c r="Y532" s="50" t="str">
        <f t="shared" si="185"/>
        <v/>
      </c>
      <c r="Z532" s="50" t="str">
        <f t="shared" si="181"/>
        <v/>
      </c>
      <c r="AA532" s="50" t="str">
        <f t="shared" si="186"/>
        <v/>
      </c>
      <c r="AB532" s="50" t="str">
        <f t="shared" si="187"/>
        <v/>
      </c>
      <c r="AC532" s="50" t="str">
        <f t="shared" si="177"/>
        <v/>
      </c>
      <c r="AD532" s="50" t="str">
        <f t="shared" si="190"/>
        <v/>
      </c>
      <c r="AE532" s="50" t="str">
        <f t="shared" si="182"/>
        <v/>
      </c>
      <c r="AF532" s="50" t="str">
        <f t="shared" si="183"/>
        <v/>
      </c>
      <c r="AG532" s="50" t="str">
        <f t="shared" si="191"/>
        <v/>
      </c>
      <c r="AH532" s="50"/>
      <c r="AI532" s="50"/>
      <c r="AJ532" s="50"/>
      <c r="AK532" s="50"/>
      <c r="AL532" s="50"/>
    </row>
    <row r="533" spans="1:38" x14ac:dyDescent="0.25">
      <c r="A533" s="50">
        <f t="shared" si="184"/>
        <v>92</v>
      </c>
      <c r="B533" s="50">
        <f t="shared" si="172"/>
        <v>72313</v>
      </c>
      <c r="C533" s="50" t="str">
        <f t="shared" si="173"/>
        <v>20171114</v>
      </c>
      <c r="D533" s="50">
        <v>2017</v>
      </c>
      <c r="E533" s="50">
        <v>11</v>
      </c>
      <c r="F533" s="50">
        <v>14</v>
      </c>
      <c r="G533" s="50">
        <v>20</v>
      </c>
      <c r="H533" s="50">
        <v>5</v>
      </c>
      <c r="I533" s="50">
        <v>13</v>
      </c>
      <c r="J533" s="50">
        <v>917</v>
      </c>
      <c r="K533" s="50" t="s">
        <v>37</v>
      </c>
      <c r="L533" s="50">
        <v>1</v>
      </c>
      <c r="M533" s="50" t="s">
        <v>21</v>
      </c>
      <c r="N533" s="50" t="s">
        <v>27</v>
      </c>
      <c r="O533" s="50">
        <v>5</v>
      </c>
      <c r="P533" s="50" t="str">
        <f t="shared" si="178"/>
        <v/>
      </c>
      <c r="Q533" s="50" t="str">
        <f t="shared" si="192"/>
        <v/>
      </c>
      <c r="R533" s="50" t="str">
        <f t="shared" si="188"/>
        <v/>
      </c>
      <c r="S533" s="50" t="str">
        <f t="shared" si="179"/>
        <v/>
      </c>
      <c r="T533" s="50">
        <f t="shared" si="174"/>
        <v>37</v>
      </c>
      <c r="U533" s="50">
        <f t="shared" si="175"/>
        <v>32</v>
      </c>
      <c r="V533" s="50" t="str">
        <f t="shared" si="176"/>
        <v/>
      </c>
      <c r="W533" s="50" t="str">
        <f t="shared" si="180"/>
        <v/>
      </c>
      <c r="X533" s="50" t="str">
        <f t="shared" si="189"/>
        <v/>
      </c>
      <c r="Y533" s="50" t="str">
        <f t="shared" si="185"/>
        <v/>
      </c>
      <c r="Z533" s="50" t="str">
        <f t="shared" si="181"/>
        <v/>
      </c>
      <c r="AA533" s="50" t="str">
        <f t="shared" si="186"/>
        <v/>
      </c>
      <c r="AB533" s="50" t="str">
        <f t="shared" si="187"/>
        <v/>
      </c>
      <c r="AC533" s="50" t="str">
        <f t="shared" si="177"/>
        <v/>
      </c>
      <c r="AD533" s="50" t="str">
        <f t="shared" si="190"/>
        <v/>
      </c>
      <c r="AE533" s="50" t="str">
        <f t="shared" si="182"/>
        <v/>
      </c>
      <c r="AF533" s="50" t="str">
        <f t="shared" si="183"/>
        <v/>
      </c>
      <c r="AG533" s="50" t="str">
        <f t="shared" si="191"/>
        <v/>
      </c>
      <c r="AH533" s="50"/>
      <c r="AI533" s="50"/>
      <c r="AJ533" s="50"/>
      <c r="AK533" s="50"/>
      <c r="AL533" s="50"/>
    </row>
    <row r="534" spans="1:38" x14ac:dyDescent="0.25">
      <c r="A534" s="50">
        <f t="shared" si="184"/>
        <v>92</v>
      </c>
      <c r="B534" s="50">
        <f t="shared" si="172"/>
        <v>72313</v>
      </c>
      <c r="C534" s="50" t="str">
        <f t="shared" si="173"/>
        <v>20171114</v>
      </c>
      <c r="D534" s="50">
        <v>2017</v>
      </c>
      <c r="E534" s="50">
        <v>11</v>
      </c>
      <c r="F534" s="50">
        <v>14</v>
      </c>
      <c r="G534" s="50">
        <v>20</v>
      </c>
      <c r="H534" s="50">
        <v>5</v>
      </c>
      <c r="I534" s="50">
        <v>13</v>
      </c>
      <c r="J534" s="50">
        <v>954</v>
      </c>
      <c r="K534" s="50" t="s">
        <v>37</v>
      </c>
      <c r="L534" s="50">
        <v>1</v>
      </c>
      <c r="M534" s="50" t="s">
        <v>21</v>
      </c>
      <c r="N534" s="50" t="s">
        <v>27</v>
      </c>
      <c r="O534" s="50">
        <v>78</v>
      </c>
      <c r="P534" s="50" t="str">
        <f t="shared" si="178"/>
        <v/>
      </c>
      <c r="Q534" s="50" t="str">
        <f t="shared" si="192"/>
        <v/>
      </c>
      <c r="R534" s="50" t="str">
        <f t="shared" si="188"/>
        <v/>
      </c>
      <c r="S534" s="50" t="str">
        <f t="shared" si="179"/>
        <v/>
      </c>
      <c r="T534" s="50">
        <f t="shared" si="174"/>
        <v>130</v>
      </c>
      <c r="U534" s="50">
        <f t="shared" si="175"/>
        <v>52</v>
      </c>
      <c r="V534" s="50" t="str">
        <f t="shared" si="176"/>
        <v/>
      </c>
      <c r="W534" s="50" t="str">
        <f t="shared" si="180"/>
        <v/>
      </c>
      <c r="X534" s="50" t="str">
        <f t="shared" si="189"/>
        <v/>
      </c>
      <c r="Y534" s="50" t="str">
        <f t="shared" si="185"/>
        <v/>
      </c>
      <c r="Z534" s="50" t="str">
        <f t="shared" si="181"/>
        <v/>
      </c>
      <c r="AA534" s="50" t="str">
        <f t="shared" si="186"/>
        <v/>
      </c>
      <c r="AB534" s="50" t="str">
        <f t="shared" si="187"/>
        <v/>
      </c>
      <c r="AC534" s="50" t="str">
        <f t="shared" si="177"/>
        <v/>
      </c>
      <c r="AD534" s="50" t="str">
        <f t="shared" si="190"/>
        <v/>
      </c>
      <c r="AE534" s="50" t="str">
        <f t="shared" si="182"/>
        <v/>
      </c>
      <c r="AF534" s="50" t="str">
        <f t="shared" si="183"/>
        <v/>
      </c>
      <c r="AG534" s="50" t="str">
        <f t="shared" si="191"/>
        <v/>
      </c>
      <c r="AH534" s="50"/>
      <c r="AI534" s="50"/>
      <c r="AJ534" s="50"/>
      <c r="AK534" s="50"/>
      <c r="AL534" s="50"/>
    </row>
    <row r="535" spans="1:38" x14ac:dyDescent="0.25">
      <c r="A535" s="50">
        <f t="shared" si="184"/>
        <v>92</v>
      </c>
      <c r="B535" s="50">
        <f t="shared" si="172"/>
        <v>72314</v>
      </c>
      <c r="C535" s="50" t="str">
        <f t="shared" si="173"/>
        <v>20171114</v>
      </c>
      <c r="D535" s="50">
        <v>2017</v>
      </c>
      <c r="E535" s="50">
        <v>11</v>
      </c>
      <c r="F535" s="50">
        <v>14</v>
      </c>
      <c r="G535" s="50">
        <v>20</v>
      </c>
      <c r="H535" s="50">
        <v>5</v>
      </c>
      <c r="I535" s="50">
        <v>14</v>
      </c>
      <c r="J535" s="50">
        <v>84</v>
      </c>
      <c r="K535" s="50" t="s">
        <v>37</v>
      </c>
      <c r="L535" s="50">
        <v>1</v>
      </c>
      <c r="M535" s="50" t="s">
        <v>21</v>
      </c>
      <c r="N535" s="50" t="s">
        <v>27</v>
      </c>
      <c r="O535" s="50">
        <v>2</v>
      </c>
      <c r="P535" s="50" t="str">
        <f t="shared" si="178"/>
        <v/>
      </c>
      <c r="Q535" s="50" t="str">
        <f t="shared" si="192"/>
        <v/>
      </c>
      <c r="R535" s="50" t="str">
        <f t="shared" si="188"/>
        <v/>
      </c>
      <c r="S535" s="50" t="str">
        <f t="shared" si="179"/>
        <v/>
      </c>
      <c r="T535" s="50">
        <f t="shared" si="174"/>
        <v>71</v>
      </c>
      <c r="U535" s="50">
        <f t="shared" si="175"/>
        <v>69</v>
      </c>
      <c r="V535" s="50" t="str">
        <f t="shared" si="176"/>
        <v/>
      </c>
      <c r="W535" s="50" t="str">
        <f t="shared" si="180"/>
        <v/>
      </c>
      <c r="X535" s="50" t="str">
        <f t="shared" si="189"/>
        <v/>
      </c>
      <c r="Y535" s="50" t="str">
        <f t="shared" si="185"/>
        <v/>
      </c>
      <c r="Z535" s="50" t="str">
        <f t="shared" si="181"/>
        <v/>
      </c>
      <c r="AA535" s="50" t="str">
        <f t="shared" si="186"/>
        <v/>
      </c>
      <c r="AB535" s="50" t="str">
        <f t="shared" si="187"/>
        <v/>
      </c>
      <c r="AC535" s="50" t="str">
        <f t="shared" si="177"/>
        <v/>
      </c>
      <c r="AD535" s="50" t="str">
        <f t="shared" si="190"/>
        <v/>
      </c>
      <c r="AE535" s="50" t="str">
        <f t="shared" si="182"/>
        <v/>
      </c>
      <c r="AF535" s="50" t="str">
        <f t="shared" si="183"/>
        <v/>
      </c>
      <c r="AG535" s="50" t="str">
        <f t="shared" si="191"/>
        <v/>
      </c>
      <c r="AH535" s="50"/>
      <c r="AI535" s="50"/>
      <c r="AJ535" s="50"/>
      <c r="AK535" s="50"/>
      <c r="AL535" s="50"/>
    </row>
    <row r="536" spans="1:38" x14ac:dyDescent="0.25">
      <c r="A536" s="50">
        <f t="shared" si="184"/>
        <v>92</v>
      </c>
      <c r="B536" s="50">
        <f t="shared" si="172"/>
        <v>72314</v>
      </c>
      <c r="C536" s="50" t="str">
        <f t="shared" si="173"/>
        <v>20171114</v>
      </c>
      <c r="D536" s="50">
        <v>2017</v>
      </c>
      <c r="E536" s="50">
        <v>11</v>
      </c>
      <c r="F536" s="50">
        <v>14</v>
      </c>
      <c r="G536" s="50">
        <v>20</v>
      </c>
      <c r="H536" s="50">
        <v>5</v>
      </c>
      <c r="I536" s="50">
        <v>14</v>
      </c>
      <c r="J536" s="50">
        <v>155</v>
      </c>
      <c r="K536" s="50" t="s">
        <v>37</v>
      </c>
      <c r="L536" s="50">
        <v>1</v>
      </c>
      <c r="M536" s="50" t="s">
        <v>21</v>
      </c>
      <c r="N536" s="50" t="s">
        <v>27</v>
      </c>
      <c r="O536" s="50">
        <v>1</v>
      </c>
      <c r="P536" s="50" t="str">
        <f t="shared" si="178"/>
        <v/>
      </c>
      <c r="Q536" s="50">
        <f t="shared" si="192"/>
        <v>72314.156000000003</v>
      </c>
      <c r="R536" s="50" t="str">
        <f t="shared" si="188"/>
        <v/>
      </c>
      <c r="S536" s="50" t="str">
        <f t="shared" si="179"/>
        <v/>
      </c>
      <c r="T536" s="50" t="str">
        <f t="shared" si="174"/>
        <v/>
      </c>
      <c r="U536" s="50" t="str">
        <f t="shared" si="175"/>
        <v/>
      </c>
      <c r="V536" s="50" t="str">
        <f t="shared" si="176"/>
        <v/>
      </c>
      <c r="W536" s="50" t="str">
        <f t="shared" si="180"/>
        <v/>
      </c>
      <c r="X536" s="50" t="str">
        <f t="shared" si="189"/>
        <v/>
      </c>
      <c r="Y536" s="50" t="str">
        <f t="shared" si="185"/>
        <v/>
      </c>
      <c r="Z536" s="50" t="str">
        <f t="shared" si="181"/>
        <v/>
      </c>
      <c r="AA536" s="50" t="str">
        <f t="shared" si="186"/>
        <v/>
      </c>
      <c r="AB536" s="50" t="str">
        <f t="shared" si="187"/>
        <v/>
      </c>
      <c r="AC536" s="50" t="str">
        <f t="shared" si="177"/>
        <v/>
      </c>
      <c r="AD536" s="50" t="str">
        <f t="shared" si="190"/>
        <v/>
      </c>
      <c r="AE536" s="50" t="str">
        <f t="shared" si="182"/>
        <v/>
      </c>
      <c r="AF536" s="50" t="str">
        <f t="shared" si="183"/>
        <v/>
      </c>
      <c r="AG536" s="50" t="str">
        <f t="shared" si="191"/>
        <v/>
      </c>
      <c r="AH536" s="50"/>
      <c r="AI536" s="50"/>
      <c r="AJ536" s="50"/>
      <c r="AK536" s="50"/>
      <c r="AL536" s="50"/>
    </row>
    <row r="537" spans="1:38" x14ac:dyDescent="0.25">
      <c r="A537" s="51">
        <f t="shared" si="184"/>
        <v>93</v>
      </c>
      <c r="B537" s="51">
        <f t="shared" si="172"/>
        <v>72386</v>
      </c>
      <c r="C537" s="51" t="str">
        <f t="shared" si="173"/>
        <v>20171114</v>
      </c>
      <c r="D537" s="51">
        <v>2017</v>
      </c>
      <c r="E537" s="51">
        <v>11</v>
      </c>
      <c r="F537" s="51">
        <v>14</v>
      </c>
      <c r="G537" s="51">
        <v>20</v>
      </c>
      <c r="H537" s="51">
        <v>6</v>
      </c>
      <c r="I537" s="51">
        <v>26</v>
      </c>
      <c r="J537" s="53">
        <v>119</v>
      </c>
      <c r="K537" s="51" t="s">
        <v>37</v>
      </c>
      <c r="L537" s="51">
        <v>1</v>
      </c>
      <c r="M537" s="51" t="s">
        <v>21</v>
      </c>
      <c r="N537" s="51" t="s">
        <v>27</v>
      </c>
      <c r="O537" s="51">
        <v>6</v>
      </c>
      <c r="P537" s="51">
        <f t="shared" si="178"/>
        <v>72386.119000000006</v>
      </c>
      <c r="Q537" s="51" t="str">
        <f t="shared" si="192"/>
        <v/>
      </c>
      <c r="R537" s="51">
        <f t="shared" si="188"/>
        <v>72386.293000000005</v>
      </c>
      <c r="S537" s="51">
        <f t="shared" si="179"/>
        <v>173.99999999906868</v>
      </c>
      <c r="T537" s="51">
        <f t="shared" si="174"/>
        <v>25</v>
      </c>
      <c r="U537" s="51">
        <f t="shared" si="175"/>
        <v>19</v>
      </c>
      <c r="V537" s="51" t="str">
        <f t="shared" si="176"/>
        <v/>
      </c>
      <c r="W537" s="51">
        <f t="shared" si="180"/>
        <v>72386</v>
      </c>
      <c r="X537" s="51">
        <f t="shared" si="189"/>
        <v>8</v>
      </c>
      <c r="Y537" s="51">
        <f t="shared" si="185"/>
        <v>1</v>
      </c>
      <c r="Z537" s="51">
        <f t="shared" si="181"/>
        <v>0</v>
      </c>
      <c r="AA537" s="51">
        <f t="shared" si="186"/>
        <v>0</v>
      </c>
      <c r="AB537" s="51">
        <f t="shared" si="187"/>
        <v>8</v>
      </c>
      <c r="AC537" s="51" t="str">
        <f t="shared" si="177"/>
        <v/>
      </c>
      <c r="AD537" s="51">
        <f t="shared" si="190"/>
        <v>0</v>
      </c>
      <c r="AE537" s="51" t="str">
        <f t="shared" si="182"/>
        <v/>
      </c>
      <c r="AF537" s="51" t="str">
        <f t="shared" si="183"/>
        <v/>
      </c>
      <c r="AG537" s="51">
        <f t="shared" si="191"/>
        <v>0</v>
      </c>
      <c r="AH537" s="51"/>
      <c r="AI537" s="51" t="s">
        <v>72</v>
      </c>
      <c r="AJ537" s="51"/>
      <c r="AK537" s="51"/>
      <c r="AL537" s="51"/>
    </row>
    <row r="538" spans="1:38" x14ac:dyDescent="0.25">
      <c r="A538" s="50">
        <f t="shared" si="184"/>
        <v>93</v>
      </c>
      <c r="B538" s="50">
        <f t="shared" si="172"/>
        <v>72386</v>
      </c>
      <c r="C538" s="50" t="str">
        <f t="shared" si="173"/>
        <v>20171114</v>
      </c>
      <c r="D538" s="50">
        <v>2017</v>
      </c>
      <c r="E538" s="50">
        <v>11</v>
      </c>
      <c r="F538" s="50">
        <v>14</v>
      </c>
      <c r="G538" s="50">
        <v>20</v>
      </c>
      <c r="H538" s="50">
        <v>6</v>
      </c>
      <c r="I538" s="50">
        <v>26</v>
      </c>
      <c r="J538" s="50">
        <v>144</v>
      </c>
      <c r="K538" s="50" t="s">
        <v>37</v>
      </c>
      <c r="L538" s="50">
        <v>1</v>
      </c>
      <c r="M538" s="50" t="s">
        <v>21</v>
      </c>
      <c r="N538" s="50" t="s">
        <v>27</v>
      </c>
      <c r="O538" s="50">
        <v>1</v>
      </c>
      <c r="P538" s="50" t="str">
        <f t="shared" si="178"/>
        <v/>
      </c>
      <c r="Q538" s="50" t="str">
        <f t="shared" si="192"/>
        <v/>
      </c>
      <c r="R538" s="50" t="str">
        <f t="shared" si="188"/>
        <v/>
      </c>
      <c r="S538" s="50" t="str">
        <f t="shared" si="179"/>
        <v/>
      </c>
      <c r="T538" s="50">
        <f t="shared" si="174"/>
        <v>16</v>
      </c>
      <c r="U538" s="50">
        <f t="shared" si="175"/>
        <v>15</v>
      </c>
      <c r="V538" s="50" t="str">
        <f t="shared" si="176"/>
        <v/>
      </c>
      <c r="W538" s="50" t="str">
        <f t="shared" si="180"/>
        <v/>
      </c>
      <c r="X538" s="50" t="str">
        <f t="shared" si="189"/>
        <v/>
      </c>
      <c r="Y538" s="50" t="str">
        <f t="shared" si="185"/>
        <v/>
      </c>
      <c r="Z538" s="50" t="str">
        <f t="shared" si="181"/>
        <v/>
      </c>
      <c r="AA538" s="50" t="str">
        <f t="shared" si="186"/>
        <v/>
      </c>
      <c r="AB538" s="50" t="str">
        <f t="shared" si="187"/>
        <v/>
      </c>
      <c r="AC538" s="50" t="str">
        <f t="shared" si="177"/>
        <v/>
      </c>
      <c r="AD538" s="50" t="str">
        <f t="shared" si="190"/>
        <v/>
      </c>
      <c r="AE538" s="50" t="str">
        <f t="shared" si="182"/>
        <v/>
      </c>
      <c r="AF538" s="50" t="str">
        <f t="shared" si="183"/>
        <v/>
      </c>
      <c r="AG538" s="50" t="str">
        <f t="shared" si="191"/>
        <v/>
      </c>
      <c r="AH538" s="50"/>
      <c r="AI538" s="50"/>
      <c r="AJ538" s="50"/>
      <c r="AK538" s="50"/>
      <c r="AL538" s="50"/>
    </row>
    <row r="539" spans="1:38" x14ac:dyDescent="0.25">
      <c r="A539" s="50">
        <f t="shared" si="184"/>
        <v>93</v>
      </c>
      <c r="B539" s="50">
        <f t="shared" si="172"/>
        <v>72386</v>
      </c>
      <c r="C539" s="50" t="str">
        <f t="shared" si="173"/>
        <v>20171114</v>
      </c>
      <c r="D539" s="50">
        <v>2017</v>
      </c>
      <c r="E539" s="50">
        <v>11</v>
      </c>
      <c r="F539" s="50">
        <v>14</v>
      </c>
      <c r="G539" s="50">
        <v>20</v>
      </c>
      <c r="H539" s="50">
        <v>6</v>
      </c>
      <c r="I539" s="50">
        <v>26</v>
      </c>
      <c r="J539" s="50">
        <v>160</v>
      </c>
      <c r="K539" s="50" t="s">
        <v>37</v>
      </c>
      <c r="L539" s="50">
        <v>1</v>
      </c>
      <c r="M539" s="50" t="s">
        <v>21</v>
      </c>
      <c r="N539" s="50" t="s">
        <v>27</v>
      </c>
      <c r="O539" s="50">
        <v>1</v>
      </c>
      <c r="P539" s="50" t="str">
        <f t="shared" si="178"/>
        <v/>
      </c>
      <c r="Q539" s="50" t="str">
        <f t="shared" si="192"/>
        <v/>
      </c>
      <c r="R539" s="50" t="str">
        <f t="shared" si="188"/>
        <v/>
      </c>
      <c r="S539" s="50" t="str">
        <f t="shared" si="179"/>
        <v/>
      </c>
      <c r="T539" s="50">
        <f t="shared" si="174"/>
        <v>25</v>
      </c>
      <c r="U539" s="50">
        <f t="shared" si="175"/>
        <v>24</v>
      </c>
      <c r="V539" s="50" t="str">
        <f t="shared" si="176"/>
        <v/>
      </c>
      <c r="W539" s="50" t="str">
        <f t="shared" si="180"/>
        <v/>
      </c>
      <c r="X539" s="50" t="str">
        <f t="shared" si="189"/>
        <v/>
      </c>
      <c r="Y539" s="50" t="str">
        <f t="shared" si="185"/>
        <v/>
      </c>
      <c r="Z539" s="50" t="str">
        <f t="shared" si="181"/>
        <v/>
      </c>
      <c r="AA539" s="50" t="str">
        <f t="shared" si="186"/>
        <v/>
      </c>
      <c r="AB539" s="50" t="str">
        <f t="shared" si="187"/>
        <v/>
      </c>
      <c r="AC539" s="50" t="str">
        <f t="shared" si="177"/>
        <v/>
      </c>
      <c r="AD539" s="50" t="str">
        <f t="shared" si="190"/>
        <v/>
      </c>
      <c r="AE539" s="50" t="str">
        <f t="shared" si="182"/>
        <v/>
      </c>
      <c r="AF539" s="50" t="str">
        <f t="shared" si="183"/>
        <v/>
      </c>
      <c r="AG539" s="50" t="str">
        <f t="shared" si="191"/>
        <v/>
      </c>
      <c r="AH539" s="50"/>
      <c r="AI539" s="50"/>
      <c r="AJ539" s="50"/>
      <c r="AK539" s="50"/>
      <c r="AL539" s="50"/>
    </row>
    <row r="540" spans="1:38" x14ac:dyDescent="0.25">
      <c r="A540" s="50">
        <f t="shared" si="184"/>
        <v>93</v>
      </c>
      <c r="B540" s="50">
        <f t="shared" si="172"/>
        <v>72386</v>
      </c>
      <c r="C540" s="50" t="str">
        <f t="shared" si="173"/>
        <v>20171114</v>
      </c>
      <c r="D540" s="50">
        <v>2017</v>
      </c>
      <c r="E540" s="50">
        <v>11</v>
      </c>
      <c r="F540" s="50">
        <v>14</v>
      </c>
      <c r="G540" s="50">
        <v>20</v>
      </c>
      <c r="H540" s="50">
        <v>6</v>
      </c>
      <c r="I540" s="50">
        <v>26</v>
      </c>
      <c r="J540" s="50">
        <v>185</v>
      </c>
      <c r="K540" s="50" t="s">
        <v>37</v>
      </c>
      <c r="L540" s="50">
        <v>1</v>
      </c>
      <c r="M540" s="50" t="s">
        <v>21</v>
      </c>
      <c r="N540" s="50" t="s">
        <v>27</v>
      </c>
      <c r="O540" s="50">
        <v>2</v>
      </c>
      <c r="P540" s="50" t="str">
        <f t="shared" si="178"/>
        <v/>
      </c>
      <c r="Q540" s="50" t="str">
        <f t="shared" si="192"/>
        <v/>
      </c>
      <c r="R540" s="50" t="str">
        <f t="shared" si="188"/>
        <v/>
      </c>
      <c r="S540" s="50" t="str">
        <f t="shared" si="179"/>
        <v/>
      </c>
      <c r="T540" s="50">
        <f t="shared" si="174"/>
        <v>26</v>
      </c>
      <c r="U540" s="50">
        <f t="shared" si="175"/>
        <v>24</v>
      </c>
      <c r="V540" s="50" t="str">
        <f t="shared" si="176"/>
        <v/>
      </c>
      <c r="W540" s="50" t="str">
        <f t="shared" si="180"/>
        <v/>
      </c>
      <c r="X540" s="50" t="str">
        <f t="shared" si="189"/>
        <v/>
      </c>
      <c r="Y540" s="50" t="str">
        <f t="shared" si="185"/>
        <v/>
      </c>
      <c r="Z540" s="50" t="str">
        <f t="shared" si="181"/>
        <v/>
      </c>
      <c r="AA540" s="50" t="str">
        <f t="shared" si="186"/>
        <v/>
      </c>
      <c r="AB540" s="50" t="str">
        <f t="shared" si="187"/>
        <v/>
      </c>
      <c r="AC540" s="50" t="str">
        <f t="shared" si="177"/>
        <v/>
      </c>
      <c r="AD540" s="50" t="str">
        <f t="shared" si="190"/>
        <v/>
      </c>
      <c r="AE540" s="50" t="str">
        <f t="shared" si="182"/>
        <v/>
      </c>
      <c r="AF540" s="50" t="str">
        <f t="shared" si="183"/>
        <v/>
      </c>
      <c r="AG540" s="50" t="str">
        <f t="shared" si="191"/>
        <v/>
      </c>
      <c r="AH540" s="50"/>
      <c r="AI540" s="50"/>
      <c r="AJ540" s="50"/>
      <c r="AK540" s="50"/>
      <c r="AL540" s="50"/>
    </row>
    <row r="541" spans="1:38" x14ac:dyDescent="0.25">
      <c r="A541" s="50">
        <f t="shared" si="184"/>
        <v>93</v>
      </c>
      <c r="B541" s="50">
        <f t="shared" si="172"/>
        <v>72386</v>
      </c>
      <c r="C541" s="50" t="str">
        <f t="shared" si="173"/>
        <v>20171114</v>
      </c>
      <c r="D541" s="50">
        <v>2017</v>
      </c>
      <c r="E541" s="50">
        <v>11</v>
      </c>
      <c r="F541" s="50">
        <v>14</v>
      </c>
      <c r="G541" s="50">
        <v>20</v>
      </c>
      <c r="H541" s="50">
        <v>6</v>
      </c>
      <c r="I541" s="50">
        <v>26</v>
      </c>
      <c r="J541" s="50">
        <v>211</v>
      </c>
      <c r="K541" s="50" t="s">
        <v>37</v>
      </c>
      <c r="L541" s="50">
        <v>1</v>
      </c>
      <c r="M541" s="50" t="s">
        <v>21</v>
      </c>
      <c r="N541" s="50" t="s">
        <v>27</v>
      </c>
      <c r="O541" s="50">
        <v>2</v>
      </c>
      <c r="P541" s="50" t="str">
        <f t="shared" si="178"/>
        <v/>
      </c>
      <c r="Q541" s="50" t="str">
        <f t="shared" si="192"/>
        <v/>
      </c>
      <c r="R541" s="50" t="str">
        <f t="shared" si="188"/>
        <v/>
      </c>
      <c r="S541" s="50" t="str">
        <f t="shared" si="179"/>
        <v/>
      </c>
      <c r="T541" s="50">
        <f t="shared" si="174"/>
        <v>42</v>
      </c>
      <c r="U541" s="50">
        <f t="shared" si="175"/>
        <v>40</v>
      </c>
      <c r="V541" s="50" t="str">
        <f t="shared" si="176"/>
        <v/>
      </c>
      <c r="W541" s="50" t="str">
        <f t="shared" si="180"/>
        <v/>
      </c>
      <c r="X541" s="50" t="str">
        <f t="shared" si="189"/>
        <v/>
      </c>
      <c r="Y541" s="50" t="str">
        <f t="shared" si="185"/>
        <v/>
      </c>
      <c r="Z541" s="50" t="str">
        <f t="shared" si="181"/>
        <v/>
      </c>
      <c r="AA541" s="50" t="str">
        <f t="shared" si="186"/>
        <v/>
      </c>
      <c r="AB541" s="50" t="str">
        <f t="shared" si="187"/>
        <v/>
      </c>
      <c r="AC541" s="50" t="str">
        <f t="shared" si="177"/>
        <v/>
      </c>
      <c r="AD541" s="50" t="str">
        <f t="shared" si="190"/>
        <v/>
      </c>
      <c r="AE541" s="50" t="str">
        <f t="shared" si="182"/>
        <v/>
      </c>
      <c r="AF541" s="50" t="str">
        <f t="shared" si="183"/>
        <v/>
      </c>
      <c r="AG541" s="50" t="str">
        <f t="shared" si="191"/>
        <v/>
      </c>
      <c r="AH541" s="50"/>
      <c r="AI541" s="50"/>
      <c r="AJ541" s="50"/>
      <c r="AK541" s="50"/>
      <c r="AL541" s="50"/>
    </row>
    <row r="542" spans="1:38" x14ac:dyDescent="0.25">
      <c r="A542" s="50">
        <f t="shared" si="184"/>
        <v>93</v>
      </c>
      <c r="B542" s="50">
        <f t="shared" si="172"/>
        <v>72386</v>
      </c>
      <c r="C542" s="50" t="str">
        <f t="shared" si="173"/>
        <v>20171114</v>
      </c>
      <c r="D542" s="50">
        <v>2017</v>
      </c>
      <c r="E542" s="50">
        <v>11</v>
      </c>
      <c r="F542" s="50">
        <v>14</v>
      </c>
      <c r="G542" s="50">
        <v>20</v>
      </c>
      <c r="H542" s="50">
        <v>6</v>
      </c>
      <c r="I542" s="50">
        <v>26</v>
      </c>
      <c r="J542" s="50">
        <v>253</v>
      </c>
      <c r="K542" s="50" t="s">
        <v>37</v>
      </c>
      <c r="L542" s="50">
        <v>1</v>
      </c>
      <c r="M542" s="50" t="s">
        <v>21</v>
      </c>
      <c r="N542" s="50" t="s">
        <v>27</v>
      </c>
      <c r="O542" s="50">
        <v>6</v>
      </c>
      <c r="P542" s="50" t="str">
        <f t="shared" si="178"/>
        <v/>
      </c>
      <c r="Q542" s="50" t="str">
        <f t="shared" si="192"/>
        <v/>
      </c>
      <c r="R542" s="50" t="str">
        <f t="shared" si="188"/>
        <v/>
      </c>
      <c r="S542" s="50" t="str">
        <f t="shared" si="179"/>
        <v/>
      </c>
      <c r="T542" s="50">
        <f t="shared" si="174"/>
        <v>13</v>
      </c>
      <c r="U542" s="50">
        <f t="shared" si="175"/>
        <v>7</v>
      </c>
      <c r="V542" s="50" t="str">
        <f t="shared" si="176"/>
        <v/>
      </c>
      <c r="W542" s="50" t="str">
        <f t="shared" si="180"/>
        <v/>
      </c>
      <c r="X542" s="50" t="str">
        <f t="shared" si="189"/>
        <v/>
      </c>
      <c r="Y542" s="50" t="str">
        <f t="shared" si="185"/>
        <v/>
      </c>
      <c r="Z542" s="50" t="str">
        <f t="shared" si="181"/>
        <v/>
      </c>
      <c r="AA542" s="50" t="str">
        <f t="shared" si="186"/>
        <v/>
      </c>
      <c r="AB542" s="50" t="str">
        <f t="shared" si="187"/>
        <v/>
      </c>
      <c r="AC542" s="50" t="str">
        <f t="shared" si="177"/>
        <v/>
      </c>
      <c r="AD542" s="50" t="str">
        <f t="shared" si="190"/>
        <v/>
      </c>
      <c r="AE542" s="50" t="str">
        <f t="shared" si="182"/>
        <v/>
      </c>
      <c r="AF542" s="50" t="str">
        <f t="shared" si="183"/>
        <v/>
      </c>
      <c r="AG542" s="50" t="str">
        <f t="shared" si="191"/>
        <v/>
      </c>
      <c r="AH542" s="50"/>
      <c r="AI542" s="50"/>
      <c r="AJ542" s="50"/>
      <c r="AK542" s="50"/>
      <c r="AL542" s="50"/>
    </row>
    <row r="543" spans="1:38" x14ac:dyDescent="0.25">
      <c r="A543" s="50">
        <f t="shared" si="184"/>
        <v>93</v>
      </c>
      <c r="B543" s="50">
        <f t="shared" ref="B543:B606" si="193">I543+(H543*60)+(G543*3600)</f>
        <v>72386</v>
      </c>
      <c r="C543" s="50" t="str">
        <f t="shared" ref="C543:C606" si="194">CONCATENATE(D543,E543,F543)</f>
        <v>20171114</v>
      </c>
      <c r="D543" s="50">
        <v>2017</v>
      </c>
      <c r="E543" s="50">
        <v>11</v>
      </c>
      <c r="F543" s="50">
        <v>14</v>
      </c>
      <c r="G543" s="50">
        <v>20</v>
      </c>
      <c r="H543" s="50">
        <v>6</v>
      </c>
      <c r="I543" s="50">
        <v>26</v>
      </c>
      <c r="J543" s="50">
        <v>255</v>
      </c>
      <c r="K543" s="50" t="s">
        <v>29</v>
      </c>
      <c r="L543" s="50">
        <v>1</v>
      </c>
      <c r="M543" s="50" t="s">
        <v>21</v>
      </c>
      <c r="N543" s="50" t="s">
        <v>27</v>
      </c>
      <c r="O543" s="50">
        <v>0</v>
      </c>
      <c r="P543" s="50" t="str">
        <f t="shared" si="178"/>
        <v/>
      </c>
      <c r="Q543" s="50" t="str">
        <f t="shared" si="192"/>
        <v/>
      </c>
      <c r="R543" s="50" t="str">
        <f t="shared" si="188"/>
        <v/>
      </c>
      <c r="S543" s="50" t="str">
        <f t="shared" si="179"/>
        <v/>
      </c>
      <c r="T543" s="50" t="str">
        <f t="shared" ref="T543:T606" si="195">IF(A543=A544,IF(K543="Stroke",IF(K544="Stroke",IF((J544-J543)&lt;0,1000+J544-J543,J544-J543),IF(A545=A543,IF(K545="stroke",IF((J545-J543)&lt;0,1000+J545-J543,J545-J543),IF(A546=A543,IF(K546="stroke",IF((J546-J543)&lt;0,1000+J546-J543,J546-J543),IF(A547=A543,IF(K547="stroke",IF((J547-J543)&lt;0,1000+J547-J543,J547-J543),IF(A548=A543,IF(K548="stroke",IF((J548-J543)&lt;0,1000+J548-J543,J548-J543),IF(A549=A543,IF(K549="Stroke",IF((J549-J543)&lt;0,1000+J549-J543,J549-J543),IF(A550=A543,IF(K550="stroke",IF((J550-J543)&lt;0,1000+J550-J543,J545-J543),IF(A551=A543,IF(K551="stroke",IF((J551-J543)&lt;0,1000+J551-J543,J551-J543),IF(A552=A543,IF(K552="stroke",IF((J552-J543)&lt;0,1000+J552-J543,J552-J543),IF(A553=A543,IF(K553="stroke",IF((J553-J543)&lt;0,1000+J553-J543,J553-J543),""),"")),"")),"")),"")),"")),"")),"")),"")),"")),""),"")</f>
        <v/>
      </c>
      <c r="U543" s="50" t="str">
        <f t="shared" ref="U543:U606" si="196">IF(A543=A544,IF(K543="Stroke",IF(K544="Stroke",IF(L544=L543,T543-O543,""),IF(A545=A543,IF(K545="stroke",IF(L545=L543,T543-O543,""),IF(A546=A543,IF(K546="stroke",IF(L546=L543,T543-O543,""),IF(A547=A543,IF(K547="stroke",IF(L547=L543,T543-O543,""),IF(A548=A543,IF(K548="stroke",IF(L548=L543,T543-O543,""),""),"")),"")),"")),"")),""),"")</f>
        <v/>
      </c>
      <c r="V543" s="50" t="str">
        <f t="shared" ref="V543:V606" si="197">IF(A543=A544,IF(K543="SRS",IF(K544="SRS",IF((J544-J543)&lt;0,1000+J544-J543,J544-J543),IF(A545=A543,IF(K545="SRS",IF((J545-J543)&lt;0,1000+J545-J543,J545-J543),IF(A546=A543,IF(K546="SRS",IF((J546-J543)&lt;0,1000+J546-J543,J546-J543),IF(A547=A543,IF(K547="SRS",IF((J547-J543)&lt;0,1000+J547-J543,J547-J543),IF(A548=A543,IF(K548="SRS",IF((J548-J543)&lt;0,1000+J548-J543,J548-J543),""),"")),"")),"")),"")),""),"")</f>
        <v/>
      </c>
      <c r="W543" s="50" t="str">
        <f t="shared" si="180"/>
        <v/>
      </c>
      <c r="X543" s="50" t="str">
        <f t="shared" si="189"/>
        <v/>
      </c>
      <c r="Y543" s="50" t="str">
        <f t="shared" si="185"/>
        <v/>
      </c>
      <c r="Z543" s="50" t="str">
        <f t="shared" si="181"/>
        <v/>
      </c>
      <c r="AA543" s="50" t="str">
        <f t="shared" si="186"/>
        <v/>
      </c>
      <c r="AB543" s="50" t="str">
        <f t="shared" si="187"/>
        <v/>
      </c>
      <c r="AC543" s="50" t="str">
        <f t="shared" ref="AC543:AC606" si="198">IF(A543&lt;&gt;A542,IF(A543=A544,IF(K544="stroke",IF(M543="positive",IF(M544="negative",SUM(AA543:AB543),""),""),""),""),"")</f>
        <v/>
      </c>
      <c r="AD543" s="50" t="str">
        <f t="shared" si="190"/>
        <v/>
      </c>
      <c r="AE543" s="50" t="str">
        <f t="shared" si="182"/>
        <v/>
      </c>
      <c r="AF543" s="50" t="str">
        <f t="shared" si="183"/>
        <v/>
      </c>
      <c r="AG543" s="50" t="str">
        <f t="shared" si="191"/>
        <v/>
      </c>
      <c r="AH543" s="50"/>
      <c r="AI543" s="50"/>
      <c r="AJ543" s="50"/>
      <c r="AK543" s="50"/>
      <c r="AL543" s="50"/>
    </row>
    <row r="544" spans="1:38" x14ac:dyDescent="0.25">
      <c r="A544" s="50">
        <f t="shared" si="184"/>
        <v>93</v>
      </c>
      <c r="B544" s="50">
        <f t="shared" si="193"/>
        <v>72386</v>
      </c>
      <c r="C544" s="50" t="str">
        <f t="shared" si="194"/>
        <v>20171114</v>
      </c>
      <c r="D544" s="50">
        <v>2017</v>
      </c>
      <c r="E544" s="50">
        <v>11</v>
      </c>
      <c r="F544" s="50">
        <v>14</v>
      </c>
      <c r="G544" s="50">
        <v>20</v>
      </c>
      <c r="H544" s="50">
        <v>6</v>
      </c>
      <c r="I544" s="50">
        <v>26</v>
      </c>
      <c r="J544" s="50">
        <v>266</v>
      </c>
      <c r="K544" s="50" t="s">
        <v>37</v>
      </c>
      <c r="L544" s="50">
        <v>1</v>
      </c>
      <c r="M544" s="50" t="s">
        <v>21</v>
      </c>
      <c r="N544" s="50" t="s">
        <v>27</v>
      </c>
      <c r="O544" s="50">
        <v>3</v>
      </c>
      <c r="P544" s="50" t="str">
        <f t="shared" ref="P544:P607" si="199">IF(A544&lt;&gt;A543,(B544+J544*0.001),"")</f>
        <v/>
      </c>
      <c r="Q544" s="50" t="str">
        <f t="shared" si="192"/>
        <v/>
      </c>
      <c r="R544" s="50" t="str">
        <f t="shared" si="188"/>
        <v/>
      </c>
      <c r="S544" s="50" t="str">
        <f t="shared" ref="S544:S607" si="200">IF(AND(P544&lt;&gt;"",R544&lt;&gt;""),(R544-P544)/0.001,"")</f>
        <v/>
      </c>
      <c r="T544" s="50">
        <f t="shared" si="195"/>
        <v>13</v>
      </c>
      <c r="U544" s="50">
        <f t="shared" si="196"/>
        <v>10</v>
      </c>
      <c r="V544" s="50" t="str">
        <f t="shared" si="197"/>
        <v/>
      </c>
      <c r="W544" s="50" t="str">
        <f t="shared" ref="W544:W607" si="201">IF(A544&lt;&gt;A543,B544,"")</f>
        <v/>
      </c>
      <c r="X544" s="50" t="str">
        <f t="shared" si="189"/>
        <v/>
      </c>
      <c r="Y544" s="50" t="str">
        <f t="shared" si="185"/>
        <v/>
      </c>
      <c r="Z544" s="50" t="str">
        <f t="shared" ref="Z544:Z607" si="202">IF(AA544="","",COUNTIFS(AA544,0,AB544,0,AC544,"",AD544,0))</f>
        <v/>
      </c>
      <c r="AA544" s="50" t="str">
        <f t="shared" si="186"/>
        <v/>
      </c>
      <c r="AB544" s="50" t="str">
        <f t="shared" si="187"/>
        <v/>
      </c>
      <c r="AC544" s="50" t="str">
        <f t="shared" si="198"/>
        <v/>
      </c>
      <c r="AD544" s="50" t="str">
        <f t="shared" si="190"/>
        <v/>
      </c>
      <c r="AE544" s="50" t="str">
        <f t="shared" ref="AE544:AE607" si="203">IF(K544="up",C544,"")</f>
        <v/>
      </c>
      <c r="AF544" s="50" t="str">
        <f t="shared" ref="AF544:AF607" si="204">IF(AD544="","",IF(AD544&gt;0,IF(AA544&gt;0,"yes",""),""))</f>
        <v/>
      </c>
      <c r="AG544" s="50" t="str">
        <f t="shared" si="191"/>
        <v/>
      </c>
      <c r="AH544" s="50"/>
      <c r="AI544" s="50"/>
      <c r="AJ544" s="50"/>
      <c r="AK544" s="50"/>
      <c r="AL544" s="50"/>
    </row>
    <row r="545" spans="1:38" x14ac:dyDescent="0.25">
      <c r="A545" s="50">
        <f t="shared" ref="A545:A608" si="205">IF(B545=B544,A544,IF(B545=(B544+1),A544,(A544+1)))</f>
        <v>93</v>
      </c>
      <c r="B545" s="50">
        <f t="shared" si="193"/>
        <v>72386</v>
      </c>
      <c r="C545" s="50" t="str">
        <f t="shared" si="194"/>
        <v>20171114</v>
      </c>
      <c r="D545" s="50">
        <v>2017</v>
      </c>
      <c r="E545" s="50">
        <v>11</v>
      </c>
      <c r="F545" s="50">
        <v>14</v>
      </c>
      <c r="G545" s="50">
        <v>20</v>
      </c>
      <c r="H545" s="50">
        <v>6</v>
      </c>
      <c r="I545" s="50">
        <v>26</v>
      </c>
      <c r="J545" s="50">
        <v>279</v>
      </c>
      <c r="K545" s="50" t="s">
        <v>37</v>
      </c>
      <c r="L545" s="50">
        <v>1</v>
      </c>
      <c r="M545" s="50" t="s">
        <v>21</v>
      </c>
      <c r="N545" s="50" t="s">
        <v>27</v>
      </c>
      <c r="O545" s="50">
        <v>79</v>
      </c>
      <c r="P545" s="50" t="str">
        <f t="shared" si="199"/>
        <v/>
      </c>
      <c r="Q545" s="50" t="str">
        <f t="shared" si="192"/>
        <v/>
      </c>
      <c r="R545" s="50" t="str">
        <f t="shared" si="188"/>
        <v/>
      </c>
      <c r="S545" s="50" t="str">
        <f t="shared" si="200"/>
        <v/>
      </c>
      <c r="T545" s="50" t="str">
        <f t="shared" si="195"/>
        <v/>
      </c>
      <c r="U545" s="50" t="str">
        <f t="shared" si="196"/>
        <v/>
      </c>
      <c r="V545" s="50" t="str">
        <f t="shared" si="197"/>
        <v/>
      </c>
      <c r="W545" s="50" t="str">
        <f t="shared" si="201"/>
        <v/>
      </c>
      <c r="X545" s="50" t="str">
        <f t="shared" si="189"/>
        <v/>
      </c>
      <c r="Y545" s="50" t="str">
        <f t="shared" ref="Y545:Y608" si="206">IF(X545&lt;&gt;"",IF(X545=1,"",COUNTIFS($O$2:$O$1413,"&gt;40",$A$2:$A$1413,A545)),"")</f>
        <v/>
      </c>
      <c r="Z545" s="50" t="str">
        <f t="shared" si="202"/>
        <v/>
      </c>
      <c r="AA545" s="50" t="str">
        <f t="shared" ref="AA545:AA608" si="207">IF(X545&lt;&gt;"",COUNTIFS($M$2:$M$1413,"Positive",$K$2:$K$1413,"stroke",A$2:A$1413,A545),"")</f>
        <v/>
      </c>
      <c r="AB545" s="50" t="str">
        <f t="shared" ref="AB545:AB608" si="208">IF(X545&lt;&gt;"",COUNTIFS($M$2:$M$1413,"Negative",$K$2:$K$1413,"stroke",A$2:A$1413,A545),"")</f>
        <v/>
      </c>
      <c r="AC545" s="50" t="str">
        <f t="shared" si="198"/>
        <v/>
      </c>
      <c r="AD545" s="50" t="str">
        <f t="shared" si="190"/>
        <v/>
      </c>
      <c r="AE545" s="50" t="str">
        <f t="shared" si="203"/>
        <v/>
      </c>
      <c r="AF545" s="50" t="str">
        <f t="shared" si="204"/>
        <v/>
      </c>
      <c r="AG545" s="50" t="str">
        <f t="shared" si="191"/>
        <v/>
      </c>
      <c r="AH545" s="50"/>
      <c r="AI545" s="50"/>
      <c r="AJ545" s="50"/>
      <c r="AK545" s="50"/>
      <c r="AL545" s="50"/>
    </row>
    <row r="546" spans="1:38" x14ac:dyDescent="0.25">
      <c r="A546" s="50">
        <f t="shared" si="205"/>
        <v>93</v>
      </c>
      <c r="B546" s="50">
        <f t="shared" si="193"/>
        <v>72386</v>
      </c>
      <c r="C546" s="50" t="str">
        <f t="shared" si="194"/>
        <v>20171114</v>
      </c>
      <c r="D546" s="50">
        <v>2017</v>
      </c>
      <c r="E546" s="50">
        <v>11</v>
      </c>
      <c r="F546" s="50">
        <v>14</v>
      </c>
      <c r="G546" s="50">
        <v>20</v>
      </c>
      <c r="H546" s="50">
        <v>6</v>
      </c>
      <c r="I546" s="50">
        <v>26</v>
      </c>
      <c r="J546" s="50">
        <v>293</v>
      </c>
      <c r="K546" s="50" t="s">
        <v>29</v>
      </c>
      <c r="L546" s="50">
        <v>1</v>
      </c>
      <c r="M546" s="50" t="s">
        <v>21</v>
      </c>
      <c r="N546" s="50" t="s">
        <v>27</v>
      </c>
      <c r="O546" s="50"/>
      <c r="P546" s="50" t="str">
        <f t="shared" si="199"/>
        <v/>
      </c>
      <c r="Q546" s="50">
        <f t="shared" si="192"/>
        <v>72386.293000000005</v>
      </c>
      <c r="R546" s="50" t="str">
        <f t="shared" ref="R546:R609" si="209">IF(A546&lt;&gt;A545,LOOKUP(A546,A$2:A$1413,Q$2:Q$1413),"")</f>
        <v/>
      </c>
      <c r="S546" s="50" t="str">
        <f t="shared" si="200"/>
        <v/>
      </c>
      <c r="T546" s="50" t="str">
        <f t="shared" si="195"/>
        <v/>
      </c>
      <c r="U546" s="50" t="str">
        <f t="shared" si="196"/>
        <v/>
      </c>
      <c r="V546" s="50" t="str">
        <f t="shared" si="197"/>
        <v/>
      </c>
      <c r="W546" s="50" t="str">
        <f t="shared" si="201"/>
        <v/>
      </c>
      <c r="X546" s="50" t="str">
        <f t="shared" ref="X546:X609" si="210">IF(A546&lt;&gt;A545,COUNTIFS($K$2:$K$1413,$K$2,$A$2:$A$1413,A546),"")</f>
        <v/>
      </c>
      <c r="Y546" s="50" t="str">
        <f t="shared" si="206"/>
        <v/>
      </c>
      <c r="Z546" s="50" t="str">
        <f t="shared" si="202"/>
        <v/>
      </c>
      <c r="AA546" s="50" t="str">
        <f t="shared" si="207"/>
        <v/>
      </c>
      <c r="AB546" s="50" t="str">
        <f t="shared" si="208"/>
        <v/>
      </c>
      <c r="AC546" s="50" t="str">
        <f t="shared" si="198"/>
        <v/>
      </c>
      <c r="AD546" s="50" t="str">
        <f t="shared" ref="AD546:AD609" si="211">IF(A546=A545,"",COUNTIFS(A:A,A546,K:K,"up"))</f>
        <v/>
      </c>
      <c r="AE546" s="50" t="str">
        <f t="shared" si="203"/>
        <v/>
      </c>
      <c r="AF546" s="50" t="str">
        <f t="shared" si="204"/>
        <v/>
      </c>
      <c r="AG546" s="50" t="str">
        <f t="shared" ref="AG546:AG609" si="212">IF(A546=A545,"",COUNTIFS(A:A,A546,K:K,"SRS"))</f>
        <v/>
      </c>
      <c r="AH546" s="50"/>
      <c r="AI546" s="50"/>
      <c r="AJ546" s="50"/>
      <c r="AK546" s="50"/>
      <c r="AL546" s="50"/>
    </row>
    <row r="547" spans="1:38" x14ac:dyDescent="0.25">
      <c r="A547" s="51">
        <f t="shared" si="205"/>
        <v>94</v>
      </c>
      <c r="B547" s="51">
        <f t="shared" si="193"/>
        <v>72543</v>
      </c>
      <c r="C547" s="51" t="str">
        <f t="shared" si="194"/>
        <v>20171114</v>
      </c>
      <c r="D547" s="51">
        <v>2017</v>
      </c>
      <c r="E547" s="51">
        <v>11</v>
      </c>
      <c r="F547" s="51">
        <v>14</v>
      </c>
      <c r="G547" s="51">
        <v>20</v>
      </c>
      <c r="H547" s="51">
        <v>9</v>
      </c>
      <c r="I547" s="51">
        <v>3</v>
      </c>
      <c r="J547" s="51">
        <v>757</v>
      </c>
      <c r="K547" s="51" t="s">
        <v>37</v>
      </c>
      <c r="L547" s="51">
        <v>1</v>
      </c>
      <c r="M547" s="51" t="s">
        <v>21</v>
      </c>
      <c r="N547" s="51" t="s">
        <v>27</v>
      </c>
      <c r="O547" s="51">
        <v>271</v>
      </c>
      <c r="P547" s="51">
        <f t="shared" si="199"/>
        <v>72543.756999999998</v>
      </c>
      <c r="Q547" s="51">
        <f t="shared" si="192"/>
        <v>72544.027999999991</v>
      </c>
      <c r="R547" s="51">
        <f t="shared" si="209"/>
        <v>72544.027999999991</v>
      </c>
      <c r="S547" s="51">
        <f t="shared" si="200"/>
        <v>270.99999999336433</v>
      </c>
      <c r="T547" s="51" t="str">
        <f t="shared" si="195"/>
        <v/>
      </c>
      <c r="U547" s="51" t="str">
        <f t="shared" si="196"/>
        <v/>
      </c>
      <c r="V547" s="51" t="str">
        <f t="shared" si="197"/>
        <v/>
      </c>
      <c r="W547" s="51">
        <f t="shared" si="201"/>
        <v>72543</v>
      </c>
      <c r="X547" s="51">
        <f t="shared" si="210"/>
        <v>1</v>
      </c>
      <c r="Y547" s="51" t="str">
        <f t="shared" si="206"/>
        <v/>
      </c>
      <c r="Z547" s="51">
        <f t="shared" si="202"/>
        <v>0</v>
      </c>
      <c r="AA547" s="51">
        <f t="shared" si="207"/>
        <v>0</v>
      </c>
      <c r="AB547" s="51">
        <f t="shared" si="208"/>
        <v>1</v>
      </c>
      <c r="AC547" s="51" t="str">
        <f t="shared" si="198"/>
        <v/>
      </c>
      <c r="AD547" s="51">
        <f t="shared" si="211"/>
        <v>0</v>
      </c>
      <c r="AE547" s="51" t="str">
        <f t="shared" si="203"/>
        <v/>
      </c>
      <c r="AF547" s="51" t="str">
        <f t="shared" si="204"/>
        <v/>
      </c>
      <c r="AG547" s="51">
        <f t="shared" si="212"/>
        <v>0</v>
      </c>
      <c r="AH547" s="51"/>
      <c r="AI547" s="51"/>
      <c r="AJ547" s="51"/>
      <c r="AK547" s="51"/>
      <c r="AL547" s="51"/>
    </row>
    <row r="548" spans="1:38" x14ac:dyDescent="0.25">
      <c r="A548" s="51">
        <f t="shared" si="205"/>
        <v>95</v>
      </c>
      <c r="B548" s="51">
        <f t="shared" si="193"/>
        <v>72829</v>
      </c>
      <c r="C548" s="51" t="str">
        <f t="shared" si="194"/>
        <v>20171114</v>
      </c>
      <c r="D548" s="51">
        <v>2017</v>
      </c>
      <c r="E548" s="51">
        <v>11</v>
      </c>
      <c r="F548" s="51">
        <v>14</v>
      </c>
      <c r="G548" s="51">
        <v>20</v>
      </c>
      <c r="H548" s="51">
        <v>13</v>
      </c>
      <c r="I548" s="51">
        <v>49</v>
      </c>
      <c r="J548" s="51">
        <v>490</v>
      </c>
      <c r="K548" s="51" t="s">
        <v>37</v>
      </c>
      <c r="L548" s="51">
        <v>1</v>
      </c>
      <c r="M548" s="51" t="s">
        <v>21</v>
      </c>
      <c r="N548" s="51" t="s">
        <v>27</v>
      </c>
      <c r="O548" s="51">
        <v>9</v>
      </c>
      <c r="P548" s="51">
        <f t="shared" si="199"/>
        <v>72829.490000000005</v>
      </c>
      <c r="Q548" s="51" t="str">
        <f t="shared" si="192"/>
        <v/>
      </c>
      <c r="R548" s="51">
        <f t="shared" si="209"/>
        <v>72830.536999999997</v>
      </c>
      <c r="S548" s="51">
        <f t="shared" si="200"/>
        <v>1046.9999999913853</v>
      </c>
      <c r="T548" s="51">
        <f t="shared" si="195"/>
        <v>45</v>
      </c>
      <c r="U548" s="51">
        <f t="shared" si="196"/>
        <v>36</v>
      </c>
      <c r="V548" s="51" t="str">
        <f t="shared" si="197"/>
        <v/>
      </c>
      <c r="W548" s="51">
        <f t="shared" si="201"/>
        <v>72829</v>
      </c>
      <c r="X548" s="51">
        <f t="shared" si="210"/>
        <v>18</v>
      </c>
      <c r="Y548" s="51">
        <f t="shared" si="206"/>
        <v>3</v>
      </c>
      <c r="Z548" s="51">
        <f t="shared" si="202"/>
        <v>0</v>
      </c>
      <c r="AA548" s="51">
        <f t="shared" si="207"/>
        <v>0</v>
      </c>
      <c r="AB548" s="51">
        <f t="shared" si="208"/>
        <v>18</v>
      </c>
      <c r="AC548" s="51" t="str">
        <f t="shared" si="198"/>
        <v/>
      </c>
      <c r="AD548" s="51">
        <f t="shared" si="211"/>
        <v>0</v>
      </c>
      <c r="AE548" s="51" t="str">
        <f t="shared" si="203"/>
        <v/>
      </c>
      <c r="AF548" s="51" t="str">
        <f t="shared" si="204"/>
        <v/>
      </c>
      <c r="AG548" s="51">
        <f t="shared" si="212"/>
        <v>0</v>
      </c>
      <c r="AH548" s="51"/>
      <c r="AI548" s="51"/>
      <c r="AJ548" s="51"/>
      <c r="AK548" s="51"/>
      <c r="AL548" s="51"/>
    </row>
    <row r="549" spans="1:38" x14ac:dyDescent="0.25">
      <c r="A549" s="50">
        <f t="shared" si="205"/>
        <v>95</v>
      </c>
      <c r="B549" s="50">
        <f t="shared" si="193"/>
        <v>72829</v>
      </c>
      <c r="C549" s="50" t="str">
        <f t="shared" si="194"/>
        <v>20171114</v>
      </c>
      <c r="D549" s="50">
        <v>2017</v>
      </c>
      <c r="E549" s="50">
        <v>11</v>
      </c>
      <c r="F549" s="50">
        <v>14</v>
      </c>
      <c r="G549" s="50">
        <v>20</v>
      </c>
      <c r="H549" s="50">
        <v>13</v>
      </c>
      <c r="I549" s="50">
        <v>49</v>
      </c>
      <c r="J549" s="50">
        <v>535</v>
      </c>
      <c r="K549" s="50" t="s">
        <v>37</v>
      </c>
      <c r="L549" s="50">
        <v>1</v>
      </c>
      <c r="M549" s="50" t="s">
        <v>21</v>
      </c>
      <c r="N549" s="50" t="s">
        <v>27</v>
      </c>
      <c r="O549" s="50">
        <v>7</v>
      </c>
      <c r="P549" s="50" t="str">
        <f t="shared" si="199"/>
        <v/>
      </c>
      <c r="Q549" s="50" t="str">
        <f t="shared" si="192"/>
        <v/>
      </c>
      <c r="R549" s="50" t="str">
        <f t="shared" si="209"/>
        <v/>
      </c>
      <c r="S549" s="50" t="str">
        <f t="shared" si="200"/>
        <v/>
      </c>
      <c r="T549" s="50">
        <f t="shared" si="195"/>
        <v>33</v>
      </c>
      <c r="U549" s="50">
        <f t="shared" si="196"/>
        <v>26</v>
      </c>
      <c r="V549" s="50" t="str">
        <f t="shared" si="197"/>
        <v/>
      </c>
      <c r="W549" s="50" t="str">
        <f t="shared" si="201"/>
        <v/>
      </c>
      <c r="X549" s="50" t="str">
        <f t="shared" si="210"/>
        <v/>
      </c>
      <c r="Y549" s="50" t="str">
        <f t="shared" si="206"/>
        <v/>
      </c>
      <c r="Z549" s="50" t="str">
        <f t="shared" si="202"/>
        <v/>
      </c>
      <c r="AA549" s="50" t="str">
        <f t="shared" si="207"/>
        <v/>
      </c>
      <c r="AB549" s="50" t="str">
        <f t="shared" si="208"/>
        <v/>
      </c>
      <c r="AC549" s="50" t="str">
        <f t="shared" si="198"/>
        <v/>
      </c>
      <c r="AD549" s="50" t="str">
        <f t="shared" si="211"/>
        <v/>
      </c>
      <c r="AE549" s="50" t="str">
        <f t="shared" si="203"/>
        <v/>
      </c>
      <c r="AF549" s="50" t="str">
        <f t="shared" si="204"/>
        <v/>
      </c>
      <c r="AG549" s="50" t="str">
        <f t="shared" si="212"/>
        <v/>
      </c>
      <c r="AH549" s="50"/>
      <c r="AI549" s="50"/>
      <c r="AJ549" s="50"/>
      <c r="AK549" s="50"/>
      <c r="AL549" s="50"/>
    </row>
    <row r="550" spans="1:38" x14ac:dyDescent="0.25">
      <c r="A550" s="50">
        <f t="shared" si="205"/>
        <v>95</v>
      </c>
      <c r="B550" s="50">
        <f t="shared" si="193"/>
        <v>72829</v>
      </c>
      <c r="C550" s="50" t="str">
        <f t="shared" si="194"/>
        <v>20171114</v>
      </c>
      <c r="D550" s="50">
        <v>2017</v>
      </c>
      <c r="E550" s="50">
        <v>11</v>
      </c>
      <c r="F550" s="50">
        <v>14</v>
      </c>
      <c r="G550" s="50">
        <v>20</v>
      </c>
      <c r="H550" s="50">
        <v>13</v>
      </c>
      <c r="I550" s="50">
        <v>49</v>
      </c>
      <c r="J550" s="50">
        <v>568</v>
      </c>
      <c r="K550" s="50" t="s">
        <v>37</v>
      </c>
      <c r="L550" s="50">
        <v>1</v>
      </c>
      <c r="M550" s="50" t="s">
        <v>21</v>
      </c>
      <c r="N550" s="50" t="s">
        <v>27</v>
      </c>
      <c r="O550" s="50">
        <v>6</v>
      </c>
      <c r="P550" s="50" t="str">
        <f t="shared" si="199"/>
        <v/>
      </c>
      <c r="Q550" s="50" t="str">
        <f t="shared" si="192"/>
        <v/>
      </c>
      <c r="R550" s="50" t="str">
        <f t="shared" si="209"/>
        <v/>
      </c>
      <c r="S550" s="50" t="str">
        <f t="shared" si="200"/>
        <v/>
      </c>
      <c r="T550" s="50">
        <f t="shared" si="195"/>
        <v>22</v>
      </c>
      <c r="U550" s="50">
        <f t="shared" si="196"/>
        <v>16</v>
      </c>
      <c r="V550" s="50" t="str">
        <f t="shared" si="197"/>
        <v/>
      </c>
      <c r="W550" s="50" t="str">
        <f t="shared" si="201"/>
        <v/>
      </c>
      <c r="X550" s="50" t="str">
        <f t="shared" si="210"/>
        <v/>
      </c>
      <c r="Y550" s="50" t="str">
        <f t="shared" si="206"/>
        <v/>
      </c>
      <c r="Z550" s="50" t="str">
        <f t="shared" si="202"/>
        <v/>
      </c>
      <c r="AA550" s="50" t="str">
        <f t="shared" si="207"/>
        <v/>
      </c>
      <c r="AB550" s="50" t="str">
        <f t="shared" si="208"/>
        <v/>
      </c>
      <c r="AC550" s="50" t="str">
        <f t="shared" si="198"/>
        <v/>
      </c>
      <c r="AD550" s="50" t="str">
        <f t="shared" si="211"/>
        <v/>
      </c>
      <c r="AE550" s="50" t="str">
        <f t="shared" si="203"/>
        <v/>
      </c>
      <c r="AF550" s="50" t="str">
        <f t="shared" si="204"/>
        <v/>
      </c>
      <c r="AG550" s="50" t="str">
        <f t="shared" si="212"/>
        <v/>
      </c>
      <c r="AH550" s="50"/>
      <c r="AI550" s="50"/>
      <c r="AJ550" s="50"/>
      <c r="AK550" s="50"/>
      <c r="AL550" s="50"/>
    </row>
    <row r="551" spans="1:38" x14ac:dyDescent="0.25">
      <c r="A551" s="50">
        <f t="shared" si="205"/>
        <v>95</v>
      </c>
      <c r="B551" s="50">
        <f t="shared" si="193"/>
        <v>72829</v>
      </c>
      <c r="C551" s="50" t="str">
        <f t="shared" si="194"/>
        <v>20171114</v>
      </c>
      <c r="D551" s="50">
        <v>2017</v>
      </c>
      <c r="E551" s="50">
        <v>11</v>
      </c>
      <c r="F551" s="50">
        <v>14</v>
      </c>
      <c r="G551" s="50">
        <v>20</v>
      </c>
      <c r="H551" s="50">
        <v>13</v>
      </c>
      <c r="I551" s="50">
        <v>49</v>
      </c>
      <c r="J551" s="50">
        <v>590</v>
      </c>
      <c r="K551" s="50" t="s">
        <v>37</v>
      </c>
      <c r="L551" s="50">
        <v>1</v>
      </c>
      <c r="M551" s="50" t="s">
        <v>21</v>
      </c>
      <c r="N551" s="50" t="s">
        <v>27</v>
      </c>
      <c r="O551" s="50">
        <v>3</v>
      </c>
      <c r="P551" s="50" t="str">
        <f t="shared" si="199"/>
        <v/>
      </c>
      <c r="Q551" s="50" t="str">
        <f t="shared" si="192"/>
        <v/>
      </c>
      <c r="R551" s="50" t="str">
        <f t="shared" si="209"/>
        <v/>
      </c>
      <c r="S551" s="50" t="str">
        <f t="shared" si="200"/>
        <v/>
      </c>
      <c r="T551" s="50">
        <f t="shared" si="195"/>
        <v>6</v>
      </c>
      <c r="U551" s="50">
        <f t="shared" si="196"/>
        <v>3</v>
      </c>
      <c r="V551" s="50" t="str">
        <f t="shared" si="197"/>
        <v/>
      </c>
      <c r="W551" s="50" t="str">
        <f t="shared" si="201"/>
        <v/>
      </c>
      <c r="X551" s="50" t="str">
        <f t="shared" si="210"/>
        <v/>
      </c>
      <c r="Y551" s="50" t="str">
        <f t="shared" si="206"/>
        <v/>
      </c>
      <c r="Z551" s="50" t="str">
        <f t="shared" si="202"/>
        <v/>
      </c>
      <c r="AA551" s="50" t="str">
        <f t="shared" si="207"/>
        <v/>
      </c>
      <c r="AB551" s="50" t="str">
        <f t="shared" si="208"/>
        <v/>
      </c>
      <c r="AC551" s="50" t="str">
        <f t="shared" si="198"/>
        <v/>
      </c>
      <c r="AD551" s="50" t="str">
        <f t="shared" si="211"/>
        <v/>
      </c>
      <c r="AE551" s="50" t="str">
        <f t="shared" si="203"/>
        <v/>
      </c>
      <c r="AF551" s="50" t="str">
        <f t="shared" si="204"/>
        <v/>
      </c>
      <c r="AG551" s="50" t="str">
        <f t="shared" si="212"/>
        <v/>
      </c>
      <c r="AH551" s="50"/>
      <c r="AI551" s="50"/>
      <c r="AJ551" s="50"/>
      <c r="AK551" s="50"/>
      <c r="AL551" s="50"/>
    </row>
    <row r="552" spans="1:38" x14ac:dyDescent="0.25">
      <c r="A552" s="50">
        <f t="shared" si="205"/>
        <v>95</v>
      </c>
      <c r="B552" s="50">
        <f t="shared" si="193"/>
        <v>72829</v>
      </c>
      <c r="C552" s="50" t="str">
        <f t="shared" si="194"/>
        <v>20171114</v>
      </c>
      <c r="D552" s="50">
        <v>2017</v>
      </c>
      <c r="E552" s="50">
        <v>11</v>
      </c>
      <c r="F552" s="50">
        <v>14</v>
      </c>
      <c r="G552" s="50">
        <v>20</v>
      </c>
      <c r="H552" s="50">
        <v>13</v>
      </c>
      <c r="I552" s="50">
        <v>49</v>
      </c>
      <c r="J552" s="50">
        <v>596</v>
      </c>
      <c r="K552" s="50" t="s">
        <v>37</v>
      </c>
      <c r="L552" s="50">
        <v>1</v>
      </c>
      <c r="M552" s="50" t="s">
        <v>21</v>
      </c>
      <c r="N552" s="50" t="s">
        <v>27</v>
      </c>
      <c r="O552" s="50">
        <v>3</v>
      </c>
      <c r="P552" s="50" t="str">
        <f t="shared" si="199"/>
        <v/>
      </c>
      <c r="Q552" s="50" t="str">
        <f t="shared" si="192"/>
        <v/>
      </c>
      <c r="R552" s="50" t="str">
        <f t="shared" si="209"/>
        <v/>
      </c>
      <c r="S552" s="50" t="str">
        <f t="shared" si="200"/>
        <v/>
      </c>
      <c r="T552" s="50">
        <f t="shared" si="195"/>
        <v>53</v>
      </c>
      <c r="U552" s="50">
        <f t="shared" si="196"/>
        <v>50</v>
      </c>
      <c r="V552" s="50" t="str">
        <f t="shared" si="197"/>
        <v/>
      </c>
      <c r="W552" s="50" t="str">
        <f t="shared" si="201"/>
        <v/>
      </c>
      <c r="X552" s="50" t="str">
        <f t="shared" si="210"/>
        <v/>
      </c>
      <c r="Y552" s="50" t="str">
        <f t="shared" si="206"/>
        <v/>
      </c>
      <c r="Z552" s="50" t="str">
        <f t="shared" si="202"/>
        <v/>
      </c>
      <c r="AA552" s="50" t="str">
        <f t="shared" si="207"/>
        <v/>
      </c>
      <c r="AB552" s="50" t="str">
        <f t="shared" si="208"/>
        <v/>
      </c>
      <c r="AC552" s="50" t="str">
        <f t="shared" si="198"/>
        <v/>
      </c>
      <c r="AD552" s="50" t="str">
        <f t="shared" si="211"/>
        <v/>
      </c>
      <c r="AE552" s="50" t="str">
        <f t="shared" si="203"/>
        <v/>
      </c>
      <c r="AF552" s="50" t="str">
        <f t="shared" si="204"/>
        <v/>
      </c>
      <c r="AG552" s="50" t="str">
        <f t="shared" si="212"/>
        <v/>
      </c>
      <c r="AH552" s="50"/>
      <c r="AI552" s="50"/>
      <c r="AJ552" s="50"/>
      <c r="AK552" s="50"/>
      <c r="AL552" s="50"/>
    </row>
    <row r="553" spans="1:38" x14ac:dyDescent="0.25">
      <c r="A553" s="50">
        <f t="shared" si="205"/>
        <v>95</v>
      </c>
      <c r="B553" s="50">
        <f t="shared" si="193"/>
        <v>72829</v>
      </c>
      <c r="C553" s="50" t="str">
        <f t="shared" si="194"/>
        <v>20171114</v>
      </c>
      <c r="D553" s="50">
        <v>2017</v>
      </c>
      <c r="E553" s="50">
        <v>11</v>
      </c>
      <c r="F553" s="50">
        <v>14</v>
      </c>
      <c r="G553" s="50">
        <v>20</v>
      </c>
      <c r="H553" s="50">
        <v>13</v>
      </c>
      <c r="I553" s="50">
        <v>49</v>
      </c>
      <c r="J553" s="50">
        <v>649</v>
      </c>
      <c r="K553" s="50" t="s">
        <v>37</v>
      </c>
      <c r="L553" s="50">
        <v>1</v>
      </c>
      <c r="M553" s="50" t="s">
        <v>21</v>
      </c>
      <c r="N553" s="50" t="s">
        <v>27</v>
      </c>
      <c r="O553" s="50">
        <v>6</v>
      </c>
      <c r="P553" s="50" t="str">
        <f t="shared" si="199"/>
        <v/>
      </c>
      <c r="Q553" s="50" t="str">
        <f t="shared" si="192"/>
        <v/>
      </c>
      <c r="R553" s="50" t="str">
        <f t="shared" si="209"/>
        <v/>
      </c>
      <c r="S553" s="50" t="str">
        <f t="shared" si="200"/>
        <v/>
      </c>
      <c r="T553" s="50">
        <f t="shared" si="195"/>
        <v>44</v>
      </c>
      <c r="U553" s="50">
        <f t="shared" si="196"/>
        <v>38</v>
      </c>
      <c r="V553" s="50" t="str">
        <f t="shared" si="197"/>
        <v/>
      </c>
      <c r="W553" s="50" t="str">
        <f t="shared" si="201"/>
        <v/>
      </c>
      <c r="X553" s="50" t="str">
        <f t="shared" si="210"/>
        <v/>
      </c>
      <c r="Y553" s="50" t="str">
        <f t="shared" si="206"/>
        <v/>
      </c>
      <c r="Z553" s="50" t="str">
        <f t="shared" si="202"/>
        <v/>
      </c>
      <c r="AA553" s="50" t="str">
        <f t="shared" si="207"/>
        <v/>
      </c>
      <c r="AB553" s="50" t="str">
        <f t="shared" si="208"/>
        <v/>
      </c>
      <c r="AC553" s="50" t="str">
        <f t="shared" si="198"/>
        <v/>
      </c>
      <c r="AD553" s="50" t="str">
        <f t="shared" si="211"/>
        <v/>
      </c>
      <c r="AE553" s="50" t="str">
        <f t="shared" si="203"/>
        <v/>
      </c>
      <c r="AF553" s="50" t="str">
        <f t="shared" si="204"/>
        <v/>
      </c>
      <c r="AG553" s="50" t="str">
        <f t="shared" si="212"/>
        <v/>
      </c>
      <c r="AH553" s="50"/>
      <c r="AI553" s="50"/>
      <c r="AJ553" s="50"/>
      <c r="AK553" s="50"/>
      <c r="AL553" s="50"/>
    </row>
    <row r="554" spans="1:38" s="67" customFormat="1" x14ac:dyDescent="0.25">
      <c r="A554" s="50">
        <f t="shared" si="205"/>
        <v>95</v>
      </c>
      <c r="B554" s="50">
        <f t="shared" si="193"/>
        <v>72829</v>
      </c>
      <c r="C554" s="50" t="str">
        <f t="shared" si="194"/>
        <v>20171114</v>
      </c>
      <c r="D554" s="50">
        <v>2017</v>
      </c>
      <c r="E554" s="50">
        <v>11</v>
      </c>
      <c r="F554" s="50">
        <v>14</v>
      </c>
      <c r="G554" s="50">
        <v>20</v>
      </c>
      <c r="H554" s="50">
        <v>13</v>
      </c>
      <c r="I554" s="50">
        <v>49</v>
      </c>
      <c r="J554" s="50">
        <v>693</v>
      </c>
      <c r="K554" s="50" t="s">
        <v>37</v>
      </c>
      <c r="L554" s="50">
        <v>1</v>
      </c>
      <c r="M554" s="50" t="s">
        <v>21</v>
      </c>
      <c r="N554" s="50" t="s">
        <v>27</v>
      </c>
      <c r="O554" s="50">
        <v>8</v>
      </c>
      <c r="P554" s="50" t="str">
        <f t="shared" si="199"/>
        <v/>
      </c>
      <c r="Q554" s="50" t="str">
        <f t="shared" si="192"/>
        <v/>
      </c>
      <c r="R554" s="50" t="str">
        <f t="shared" si="209"/>
        <v/>
      </c>
      <c r="S554" s="50" t="str">
        <f t="shared" si="200"/>
        <v/>
      </c>
      <c r="T554" s="50">
        <f t="shared" si="195"/>
        <v>30</v>
      </c>
      <c r="U554" s="50">
        <f t="shared" si="196"/>
        <v>22</v>
      </c>
      <c r="V554" s="50" t="str">
        <f t="shared" si="197"/>
        <v/>
      </c>
      <c r="W554" s="50" t="str">
        <f t="shared" si="201"/>
        <v/>
      </c>
      <c r="X554" s="50" t="str">
        <f t="shared" si="210"/>
        <v/>
      </c>
      <c r="Y554" s="50" t="str">
        <f t="shared" si="206"/>
        <v/>
      </c>
      <c r="Z554" s="50" t="str">
        <f t="shared" si="202"/>
        <v/>
      </c>
      <c r="AA554" s="50" t="str">
        <f t="shared" si="207"/>
        <v/>
      </c>
      <c r="AB554" s="50" t="str">
        <f t="shared" si="208"/>
        <v/>
      </c>
      <c r="AC554" s="50" t="str">
        <f t="shared" si="198"/>
        <v/>
      </c>
      <c r="AD554" s="50" t="str">
        <f t="shared" si="211"/>
        <v/>
      </c>
      <c r="AE554" s="50" t="str">
        <f t="shared" si="203"/>
        <v/>
      </c>
      <c r="AF554" s="50" t="str">
        <f t="shared" si="204"/>
        <v/>
      </c>
      <c r="AG554" s="50" t="str">
        <f t="shared" si="212"/>
        <v/>
      </c>
      <c r="AH554" s="50"/>
      <c r="AI554" s="50"/>
      <c r="AJ554" s="50"/>
      <c r="AK554" s="50"/>
      <c r="AL554" s="50"/>
    </row>
    <row r="555" spans="1:38" s="67" customFormat="1" x14ac:dyDescent="0.25">
      <c r="A555" s="50">
        <f t="shared" si="205"/>
        <v>95</v>
      </c>
      <c r="B555" s="50">
        <f t="shared" si="193"/>
        <v>72829</v>
      </c>
      <c r="C555" s="50" t="str">
        <f t="shared" si="194"/>
        <v>20171114</v>
      </c>
      <c r="D555" s="50">
        <v>2017</v>
      </c>
      <c r="E555" s="50">
        <v>11</v>
      </c>
      <c r="F555" s="50">
        <v>14</v>
      </c>
      <c r="G555" s="50">
        <v>20</v>
      </c>
      <c r="H555" s="50">
        <v>13</v>
      </c>
      <c r="I555" s="50">
        <v>49</v>
      </c>
      <c r="J555" s="50">
        <v>723</v>
      </c>
      <c r="K555" s="50" t="s">
        <v>37</v>
      </c>
      <c r="L555" s="50">
        <v>1</v>
      </c>
      <c r="M555" s="50" t="s">
        <v>21</v>
      </c>
      <c r="N555" s="50" t="s">
        <v>27</v>
      </c>
      <c r="O555" s="50">
        <v>4</v>
      </c>
      <c r="P555" s="50" t="str">
        <f t="shared" si="199"/>
        <v/>
      </c>
      <c r="Q555" s="50" t="str">
        <f t="shared" si="192"/>
        <v/>
      </c>
      <c r="R555" s="50" t="str">
        <f t="shared" si="209"/>
        <v/>
      </c>
      <c r="S555" s="50" t="str">
        <f t="shared" si="200"/>
        <v/>
      </c>
      <c r="T555" s="50">
        <f t="shared" si="195"/>
        <v>85</v>
      </c>
      <c r="U555" s="50">
        <f t="shared" si="196"/>
        <v>81</v>
      </c>
      <c r="V555" s="50" t="str">
        <f t="shared" si="197"/>
        <v/>
      </c>
      <c r="W555" s="50" t="str">
        <f t="shared" si="201"/>
        <v/>
      </c>
      <c r="X555" s="50" t="str">
        <f t="shared" si="210"/>
        <v/>
      </c>
      <c r="Y555" s="50" t="str">
        <f t="shared" si="206"/>
        <v/>
      </c>
      <c r="Z555" s="50" t="str">
        <f t="shared" si="202"/>
        <v/>
      </c>
      <c r="AA555" s="50" t="str">
        <f t="shared" si="207"/>
        <v/>
      </c>
      <c r="AB555" s="50" t="str">
        <f t="shared" si="208"/>
        <v/>
      </c>
      <c r="AC555" s="50" t="str">
        <f t="shared" si="198"/>
        <v/>
      </c>
      <c r="AD555" s="50" t="str">
        <f t="shared" si="211"/>
        <v/>
      </c>
      <c r="AE555" s="50" t="str">
        <f t="shared" si="203"/>
        <v/>
      </c>
      <c r="AF555" s="50" t="str">
        <f t="shared" si="204"/>
        <v/>
      </c>
      <c r="AG555" s="50" t="str">
        <f t="shared" si="212"/>
        <v/>
      </c>
      <c r="AH555" s="50"/>
      <c r="AI555" s="50"/>
      <c r="AJ555" s="50"/>
      <c r="AK555" s="50"/>
      <c r="AL555" s="50"/>
    </row>
    <row r="556" spans="1:38" s="67" customFormat="1" x14ac:dyDescent="0.25">
      <c r="A556" s="50">
        <f t="shared" si="205"/>
        <v>95</v>
      </c>
      <c r="B556" s="50">
        <f t="shared" si="193"/>
        <v>72829</v>
      </c>
      <c r="C556" s="50" t="str">
        <f t="shared" si="194"/>
        <v>20171114</v>
      </c>
      <c r="D556" s="50">
        <v>2017</v>
      </c>
      <c r="E556" s="50">
        <v>11</v>
      </c>
      <c r="F556" s="50">
        <v>14</v>
      </c>
      <c r="G556" s="50">
        <v>20</v>
      </c>
      <c r="H556" s="50">
        <v>13</v>
      </c>
      <c r="I556" s="50">
        <v>49</v>
      </c>
      <c r="J556" s="50">
        <v>808</v>
      </c>
      <c r="K556" s="50" t="s">
        <v>37</v>
      </c>
      <c r="L556" s="50">
        <v>1</v>
      </c>
      <c r="M556" s="50" t="s">
        <v>21</v>
      </c>
      <c r="N556" s="50" t="s">
        <v>27</v>
      </c>
      <c r="O556" s="50">
        <v>16</v>
      </c>
      <c r="P556" s="50" t="str">
        <f t="shared" si="199"/>
        <v/>
      </c>
      <c r="Q556" s="50" t="str">
        <f t="shared" si="192"/>
        <v/>
      </c>
      <c r="R556" s="50" t="str">
        <f t="shared" si="209"/>
        <v/>
      </c>
      <c r="S556" s="50" t="str">
        <f t="shared" si="200"/>
        <v/>
      </c>
      <c r="T556" s="50">
        <f t="shared" si="195"/>
        <v>31</v>
      </c>
      <c r="U556" s="50">
        <f t="shared" si="196"/>
        <v>15</v>
      </c>
      <c r="V556" s="50" t="str">
        <f t="shared" si="197"/>
        <v/>
      </c>
      <c r="W556" s="50" t="str">
        <f t="shared" si="201"/>
        <v/>
      </c>
      <c r="X556" s="50" t="str">
        <f t="shared" si="210"/>
        <v/>
      </c>
      <c r="Y556" s="50" t="str">
        <f t="shared" si="206"/>
        <v/>
      </c>
      <c r="Z556" s="50" t="str">
        <f t="shared" si="202"/>
        <v/>
      </c>
      <c r="AA556" s="50" t="str">
        <f t="shared" si="207"/>
        <v/>
      </c>
      <c r="AB556" s="50" t="str">
        <f t="shared" si="208"/>
        <v/>
      </c>
      <c r="AC556" s="50" t="str">
        <f t="shared" si="198"/>
        <v/>
      </c>
      <c r="AD556" s="50" t="str">
        <f t="shared" si="211"/>
        <v/>
      </c>
      <c r="AE556" s="50" t="str">
        <f t="shared" si="203"/>
        <v/>
      </c>
      <c r="AF556" s="50" t="str">
        <f t="shared" si="204"/>
        <v/>
      </c>
      <c r="AG556" s="50" t="str">
        <f t="shared" si="212"/>
        <v/>
      </c>
      <c r="AH556" s="50"/>
      <c r="AI556" s="50"/>
      <c r="AJ556" s="50"/>
      <c r="AK556" s="50"/>
      <c r="AL556" s="50"/>
    </row>
    <row r="557" spans="1:38" s="67" customFormat="1" x14ac:dyDescent="0.25">
      <c r="A557" s="50">
        <f t="shared" si="205"/>
        <v>95</v>
      </c>
      <c r="B557" s="50">
        <f t="shared" si="193"/>
        <v>72829</v>
      </c>
      <c r="C557" s="50" t="str">
        <f t="shared" si="194"/>
        <v>20171114</v>
      </c>
      <c r="D557" s="50">
        <v>2017</v>
      </c>
      <c r="E557" s="50">
        <v>11</v>
      </c>
      <c r="F557" s="50">
        <v>14</v>
      </c>
      <c r="G557" s="50">
        <v>20</v>
      </c>
      <c r="H557" s="50">
        <v>13</v>
      </c>
      <c r="I557" s="50">
        <v>49</v>
      </c>
      <c r="J557" s="50">
        <v>810</v>
      </c>
      <c r="K557" s="50" t="s">
        <v>29</v>
      </c>
      <c r="L557" s="50">
        <v>1</v>
      </c>
      <c r="M557" s="50" t="s">
        <v>21</v>
      </c>
      <c r="N557" s="50" t="s">
        <v>27</v>
      </c>
      <c r="O557" s="50">
        <v>0</v>
      </c>
      <c r="P557" s="50" t="str">
        <f t="shared" si="199"/>
        <v/>
      </c>
      <c r="Q557" s="50" t="str">
        <f t="shared" si="192"/>
        <v/>
      </c>
      <c r="R557" s="50" t="str">
        <f t="shared" si="209"/>
        <v/>
      </c>
      <c r="S557" s="50" t="str">
        <f t="shared" si="200"/>
        <v/>
      </c>
      <c r="T557" s="50" t="str">
        <f t="shared" si="195"/>
        <v/>
      </c>
      <c r="U557" s="50" t="str">
        <f t="shared" si="196"/>
        <v/>
      </c>
      <c r="V557" s="50" t="str">
        <f t="shared" si="197"/>
        <v/>
      </c>
      <c r="W557" s="50" t="str">
        <f t="shared" si="201"/>
        <v/>
      </c>
      <c r="X557" s="50" t="str">
        <f t="shared" si="210"/>
        <v/>
      </c>
      <c r="Y557" s="50" t="str">
        <f t="shared" si="206"/>
        <v/>
      </c>
      <c r="Z557" s="50" t="str">
        <f t="shared" si="202"/>
        <v/>
      </c>
      <c r="AA557" s="50" t="str">
        <f t="shared" si="207"/>
        <v/>
      </c>
      <c r="AB557" s="50" t="str">
        <f t="shared" si="208"/>
        <v/>
      </c>
      <c r="AC557" s="50" t="str">
        <f t="shared" si="198"/>
        <v/>
      </c>
      <c r="AD557" s="50" t="str">
        <f t="shared" si="211"/>
        <v/>
      </c>
      <c r="AE557" s="50" t="str">
        <f t="shared" si="203"/>
        <v/>
      </c>
      <c r="AF557" s="50" t="str">
        <f t="shared" si="204"/>
        <v/>
      </c>
      <c r="AG557" s="50" t="str">
        <f t="shared" si="212"/>
        <v/>
      </c>
      <c r="AH557" s="50"/>
      <c r="AI557" s="50"/>
      <c r="AJ557" s="50"/>
      <c r="AK557" s="50"/>
      <c r="AL557" s="50"/>
    </row>
    <row r="558" spans="1:38" s="67" customFormat="1" x14ac:dyDescent="0.25">
      <c r="A558" s="50">
        <f t="shared" si="205"/>
        <v>95</v>
      </c>
      <c r="B558" s="50">
        <f t="shared" si="193"/>
        <v>72829</v>
      </c>
      <c r="C558" s="50" t="str">
        <f t="shared" si="194"/>
        <v>20171114</v>
      </c>
      <c r="D558" s="50">
        <v>2017</v>
      </c>
      <c r="E558" s="50">
        <v>11</v>
      </c>
      <c r="F558" s="50">
        <v>14</v>
      </c>
      <c r="G558" s="50">
        <v>20</v>
      </c>
      <c r="H558" s="50">
        <v>13</v>
      </c>
      <c r="I558" s="50">
        <v>49</v>
      </c>
      <c r="J558" s="50">
        <v>839</v>
      </c>
      <c r="K558" s="50" t="s">
        <v>37</v>
      </c>
      <c r="L558" s="50">
        <v>1</v>
      </c>
      <c r="M558" s="50" t="s">
        <v>21</v>
      </c>
      <c r="N558" s="50" t="s">
        <v>27</v>
      </c>
      <c r="O558" s="50">
        <v>3</v>
      </c>
      <c r="P558" s="50" t="str">
        <f t="shared" si="199"/>
        <v/>
      </c>
      <c r="Q558" s="50" t="str">
        <f t="shared" si="192"/>
        <v/>
      </c>
      <c r="R558" s="50" t="str">
        <f t="shared" si="209"/>
        <v/>
      </c>
      <c r="S558" s="50" t="str">
        <f t="shared" si="200"/>
        <v/>
      </c>
      <c r="T558" s="50">
        <f t="shared" si="195"/>
        <v>37</v>
      </c>
      <c r="U558" s="50">
        <f t="shared" si="196"/>
        <v>34</v>
      </c>
      <c r="V558" s="50" t="str">
        <f t="shared" si="197"/>
        <v/>
      </c>
      <c r="W558" s="50" t="str">
        <f t="shared" si="201"/>
        <v/>
      </c>
      <c r="X558" s="50" t="str">
        <f t="shared" si="210"/>
        <v/>
      </c>
      <c r="Y558" s="50" t="str">
        <f t="shared" si="206"/>
        <v/>
      </c>
      <c r="Z558" s="50" t="str">
        <f t="shared" si="202"/>
        <v/>
      </c>
      <c r="AA558" s="50" t="str">
        <f t="shared" si="207"/>
        <v/>
      </c>
      <c r="AB558" s="50" t="str">
        <f t="shared" si="208"/>
        <v/>
      </c>
      <c r="AC558" s="50" t="str">
        <f t="shared" si="198"/>
        <v/>
      </c>
      <c r="AD558" s="50" t="str">
        <f t="shared" si="211"/>
        <v/>
      </c>
      <c r="AE558" s="50" t="str">
        <f t="shared" si="203"/>
        <v/>
      </c>
      <c r="AF558" s="50" t="str">
        <f t="shared" si="204"/>
        <v/>
      </c>
      <c r="AG558" s="50" t="str">
        <f t="shared" si="212"/>
        <v/>
      </c>
      <c r="AH558" s="50"/>
      <c r="AI558" s="50"/>
      <c r="AJ558" s="50"/>
      <c r="AK558" s="50"/>
      <c r="AL558" s="50"/>
    </row>
    <row r="559" spans="1:38" s="67" customFormat="1" x14ac:dyDescent="0.25">
      <c r="A559" s="50">
        <f t="shared" si="205"/>
        <v>95</v>
      </c>
      <c r="B559" s="50">
        <f t="shared" si="193"/>
        <v>72829</v>
      </c>
      <c r="C559" s="50" t="str">
        <f t="shared" si="194"/>
        <v>20171114</v>
      </c>
      <c r="D559" s="50">
        <v>2017</v>
      </c>
      <c r="E559" s="50">
        <v>11</v>
      </c>
      <c r="F559" s="50">
        <v>14</v>
      </c>
      <c r="G559" s="50">
        <v>20</v>
      </c>
      <c r="H559" s="50">
        <v>13</v>
      </c>
      <c r="I559" s="50">
        <v>49</v>
      </c>
      <c r="J559" s="50">
        <v>876</v>
      </c>
      <c r="K559" s="50" t="s">
        <v>37</v>
      </c>
      <c r="L559" s="50">
        <v>1</v>
      </c>
      <c r="M559" s="50" t="s">
        <v>21</v>
      </c>
      <c r="N559" s="50" t="s">
        <v>27</v>
      </c>
      <c r="O559" s="50">
        <v>4</v>
      </c>
      <c r="P559" s="50" t="str">
        <f t="shared" si="199"/>
        <v/>
      </c>
      <c r="Q559" s="50" t="str">
        <f t="shared" si="192"/>
        <v/>
      </c>
      <c r="R559" s="50" t="str">
        <f t="shared" si="209"/>
        <v/>
      </c>
      <c r="S559" s="50" t="str">
        <f t="shared" si="200"/>
        <v/>
      </c>
      <c r="T559" s="50">
        <f t="shared" si="195"/>
        <v>6</v>
      </c>
      <c r="U559" s="50">
        <f t="shared" si="196"/>
        <v>2</v>
      </c>
      <c r="V559" s="50" t="str">
        <f t="shared" si="197"/>
        <v/>
      </c>
      <c r="W559" s="50" t="str">
        <f t="shared" si="201"/>
        <v/>
      </c>
      <c r="X559" s="50" t="str">
        <f t="shared" si="210"/>
        <v/>
      </c>
      <c r="Y559" s="50" t="str">
        <f t="shared" si="206"/>
        <v/>
      </c>
      <c r="Z559" s="50" t="str">
        <f t="shared" si="202"/>
        <v/>
      </c>
      <c r="AA559" s="50" t="str">
        <f t="shared" si="207"/>
        <v/>
      </c>
      <c r="AB559" s="50" t="str">
        <f t="shared" si="208"/>
        <v/>
      </c>
      <c r="AC559" s="50" t="str">
        <f t="shared" si="198"/>
        <v/>
      </c>
      <c r="AD559" s="50" t="str">
        <f t="shared" si="211"/>
        <v/>
      </c>
      <c r="AE559" s="50" t="str">
        <f t="shared" si="203"/>
        <v/>
      </c>
      <c r="AF559" s="50" t="str">
        <f t="shared" si="204"/>
        <v/>
      </c>
      <c r="AG559" s="50" t="str">
        <f t="shared" si="212"/>
        <v/>
      </c>
      <c r="AH559" s="50"/>
      <c r="AI559" s="50"/>
      <c r="AJ559" s="50"/>
      <c r="AK559" s="50"/>
      <c r="AL559" s="50"/>
    </row>
    <row r="560" spans="1:38" s="67" customFormat="1" x14ac:dyDescent="0.25">
      <c r="A560" s="50">
        <f t="shared" si="205"/>
        <v>95</v>
      </c>
      <c r="B560" s="50">
        <f t="shared" si="193"/>
        <v>72829</v>
      </c>
      <c r="C560" s="50" t="str">
        <f t="shared" si="194"/>
        <v>20171114</v>
      </c>
      <c r="D560" s="50">
        <v>2017</v>
      </c>
      <c r="E560" s="50">
        <v>11</v>
      </c>
      <c r="F560" s="50">
        <v>14</v>
      </c>
      <c r="G560" s="50">
        <v>20</v>
      </c>
      <c r="H560" s="50">
        <v>13</v>
      </c>
      <c r="I560" s="50">
        <v>49</v>
      </c>
      <c r="J560" s="50">
        <v>882</v>
      </c>
      <c r="K560" s="50" t="s">
        <v>37</v>
      </c>
      <c r="L560" s="50">
        <v>1</v>
      </c>
      <c r="M560" s="50" t="s">
        <v>21</v>
      </c>
      <c r="N560" s="50" t="s">
        <v>27</v>
      </c>
      <c r="O560" s="50">
        <v>3</v>
      </c>
      <c r="P560" s="50" t="str">
        <f t="shared" si="199"/>
        <v/>
      </c>
      <c r="Q560" s="50" t="str">
        <f t="shared" si="192"/>
        <v/>
      </c>
      <c r="R560" s="50" t="str">
        <f t="shared" si="209"/>
        <v/>
      </c>
      <c r="S560" s="50" t="str">
        <f t="shared" si="200"/>
        <v/>
      </c>
      <c r="T560" s="50">
        <f t="shared" si="195"/>
        <v>24</v>
      </c>
      <c r="U560" s="50">
        <f t="shared" si="196"/>
        <v>21</v>
      </c>
      <c r="V560" s="50" t="str">
        <f t="shared" si="197"/>
        <v/>
      </c>
      <c r="W560" s="50" t="str">
        <f t="shared" si="201"/>
        <v/>
      </c>
      <c r="X560" s="50" t="str">
        <f t="shared" si="210"/>
        <v/>
      </c>
      <c r="Y560" s="50" t="str">
        <f t="shared" si="206"/>
        <v/>
      </c>
      <c r="Z560" s="50" t="str">
        <f t="shared" si="202"/>
        <v/>
      </c>
      <c r="AA560" s="50" t="str">
        <f t="shared" si="207"/>
        <v/>
      </c>
      <c r="AB560" s="50" t="str">
        <f t="shared" si="208"/>
        <v/>
      </c>
      <c r="AC560" s="50" t="str">
        <f t="shared" si="198"/>
        <v/>
      </c>
      <c r="AD560" s="50" t="str">
        <f t="shared" si="211"/>
        <v/>
      </c>
      <c r="AE560" s="50" t="str">
        <f t="shared" si="203"/>
        <v/>
      </c>
      <c r="AF560" s="50" t="str">
        <f t="shared" si="204"/>
        <v/>
      </c>
      <c r="AG560" s="50" t="str">
        <f t="shared" si="212"/>
        <v/>
      </c>
      <c r="AH560" s="50"/>
      <c r="AI560" s="50"/>
      <c r="AJ560" s="50"/>
      <c r="AK560" s="50"/>
      <c r="AL560" s="50"/>
    </row>
    <row r="561" spans="1:38" x14ac:dyDescent="0.25">
      <c r="A561" s="50">
        <f t="shared" si="205"/>
        <v>95</v>
      </c>
      <c r="B561" s="50">
        <f t="shared" si="193"/>
        <v>72829</v>
      </c>
      <c r="C561" s="50" t="str">
        <f t="shared" si="194"/>
        <v>20171114</v>
      </c>
      <c r="D561" s="50">
        <v>2017</v>
      </c>
      <c r="E561" s="50">
        <v>11</v>
      </c>
      <c r="F561" s="50">
        <v>14</v>
      </c>
      <c r="G561" s="50">
        <v>20</v>
      </c>
      <c r="H561" s="50">
        <v>13</v>
      </c>
      <c r="I561" s="50">
        <v>49</v>
      </c>
      <c r="J561" s="50">
        <v>906</v>
      </c>
      <c r="K561" s="50" t="s">
        <v>37</v>
      </c>
      <c r="L561" s="50">
        <v>1</v>
      </c>
      <c r="M561" s="50" t="s">
        <v>21</v>
      </c>
      <c r="N561" s="50" t="s">
        <v>27</v>
      </c>
      <c r="O561" s="50">
        <v>34</v>
      </c>
      <c r="P561" s="50" t="str">
        <f t="shared" si="199"/>
        <v/>
      </c>
      <c r="Q561" s="50" t="str">
        <f t="shared" si="192"/>
        <v/>
      </c>
      <c r="R561" s="50" t="str">
        <f t="shared" si="209"/>
        <v/>
      </c>
      <c r="S561" s="50" t="str">
        <f t="shared" si="200"/>
        <v/>
      </c>
      <c r="T561" s="50">
        <f t="shared" si="195"/>
        <v>85</v>
      </c>
      <c r="U561" s="50">
        <f t="shared" si="196"/>
        <v>51</v>
      </c>
      <c r="V561" s="50" t="str">
        <f t="shared" si="197"/>
        <v/>
      </c>
      <c r="W561" s="50" t="str">
        <f t="shared" si="201"/>
        <v/>
      </c>
      <c r="X561" s="50" t="str">
        <f t="shared" si="210"/>
        <v/>
      </c>
      <c r="Y561" s="50" t="str">
        <f t="shared" si="206"/>
        <v/>
      </c>
      <c r="Z561" s="50" t="str">
        <f t="shared" si="202"/>
        <v/>
      </c>
      <c r="AA561" s="50" t="str">
        <f t="shared" si="207"/>
        <v/>
      </c>
      <c r="AB561" s="50" t="str">
        <f t="shared" si="208"/>
        <v/>
      </c>
      <c r="AC561" s="50" t="str">
        <f t="shared" si="198"/>
        <v/>
      </c>
      <c r="AD561" s="50" t="str">
        <f t="shared" si="211"/>
        <v/>
      </c>
      <c r="AE561" s="50" t="str">
        <f t="shared" si="203"/>
        <v/>
      </c>
      <c r="AF561" s="50" t="str">
        <f t="shared" si="204"/>
        <v/>
      </c>
      <c r="AG561" s="50" t="str">
        <f t="shared" si="212"/>
        <v/>
      </c>
      <c r="AH561" s="50"/>
      <c r="AI561" s="50"/>
      <c r="AJ561" s="50"/>
      <c r="AK561" s="50"/>
      <c r="AL561" s="50"/>
    </row>
    <row r="562" spans="1:38" s="67" customFormat="1" x14ac:dyDescent="0.25">
      <c r="A562" s="50">
        <f t="shared" si="205"/>
        <v>95</v>
      </c>
      <c r="B562" s="50">
        <f t="shared" si="193"/>
        <v>72829</v>
      </c>
      <c r="C562" s="50" t="str">
        <f t="shared" si="194"/>
        <v>20171114</v>
      </c>
      <c r="D562" s="50">
        <v>2017</v>
      </c>
      <c r="E562" s="50">
        <v>11</v>
      </c>
      <c r="F562" s="50">
        <v>14</v>
      </c>
      <c r="G562" s="50">
        <v>20</v>
      </c>
      <c r="H562" s="50">
        <v>13</v>
      </c>
      <c r="I562" s="50">
        <v>49</v>
      </c>
      <c r="J562" s="50">
        <v>908</v>
      </c>
      <c r="K562" s="50" t="s">
        <v>29</v>
      </c>
      <c r="L562" s="50">
        <v>1</v>
      </c>
      <c r="M562" s="50" t="s">
        <v>21</v>
      </c>
      <c r="N562" s="50" t="s">
        <v>27</v>
      </c>
      <c r="O562" s="50">
        <v>0</v>
      </c>
      <c r="P562" s="50" t="str">
        <f t="shared" si="199"/>
        <v/>
      </c>
      <c r="Q562" s="50" t="str">
        <f t="shared" si="192"/>
        <v/>
      </c>
      <c r="R562" s="50" t="str">
        <f t="shared" si="209"/>
        <v/>
      </c>
      <c r="S562" s="50" t="str">
        <f t="shared" si="200"/>
        <v/>
      </c>
      <c r="T562" s="50" t="str">
        <f t="shared" si="195"/>
        <v/>
      </c>
      <c r="U562" s="50" t="str">
        <f t="shared" si="196"/>
        <v/>
      </c>
      <c r="V562" s="50" t="str">
        <f t="shared" si="197"/>
        <v/>
      </c>
      <c r="W562" s="50" t="str">
        <f t="shared" si="201"/>
        <v/>
      </c>
      <c r="X562" s="50" t="str">
        <f t="shared" si="210"/>
        <v/>
      </c>
      <c r="Y562" s="50" t="str">
        <f t="shared" si="206"/>
        <v/>
      </c>
      <c r="Z562" s="50" t="str">
        <f t="shared" si="202"/>
        <v/>
      </c>
      <c r="AA562" s="50" t="str">
        <f t="shared" si="207"/>
        <v/>
      </c>
      <c r="AB562" s="50" t="str">
        <f t="shared" si="208"/>
        <v/>
      </c>
      <c r="AC562" s="50" t="str">
        <f t="shared" si="198"/>
        <v/>
      </c>
      <c r="AD562" s="50" t="str">
        <f t="shared" si="211"/>
        <v/>
      </c>
      <c r="AE562" s="50" t="str">
        <f t="shared" si="203"/>
        <v/>
      </c>
      <c r="AF562" s="50" t="str">
        <f t="shared" si="204"/>
        <v/>
      </c>
      <c r="AG562" s="50" t="str">
        <f t="shared" si="212"/>
        <v/>
      </c>
      <c r="AH562" s="50"/>
      <c r="AI562" s="50"/>
      <c r="AJ562" s="50"/>
      <c r="AK562" s="50"/>
      <c r="AL562" s="50"/>
    </row>
    <row r="563" spans="1:38" s="67" customFormat="1" x14ac:dyDescent="0.25">
      <c r="A563" s="50">
        <f t="shared" si="205"/>
        <v>95</v>
      </c>
      <c r="B563" s="50">
        <f t="shared" si="193"/>
        <v>72829</v>
      </c>
      <c r="C563" s="50" t="str">
        <f t="shared" si="194"/>
        <v>20171114</v>
      </c>
      <c r="D563" s="50">
        <v>2017</v>
      </c>
      <c r="E563" s="50">
        <v>11</v>
      </c>
      <c r="F563" s="50">
        <v>14</v>
      </c>
      <c r="G563" s="50">
        <v>20</v>
      </c>
      <c r="H563" s="50">
        <v>13</v>
      </c>
      <c r="I563" s="50">
        <v>49</v>
      </c>
      <c r="J563" s="50">
        <v>925</v>
      </c>
      <c r="K563" s="50" t="s">
        <v>29</v>
      </c>
      <c r="L563" s="50">
        <v>1</v>
      </c>
      <c r="M563" s="50" t="s">
        <v>21</v>
      </c>
      <c r="N563" s="50" t="s">
        <v>27</v>
      </c>
      <c r="O563" s="50">
        <v>0</v>
      </c>
      <c r="P563" s="50" t="str">
        <f t="shared" si="199"/>
        <v/>
      </c>
      <c r="Q563" s="50" t="str">
        <f t="shared" si="192"/>
        <v/>
      </c>
      <c r="R563" s="50" t="str">
        <f t="shared" si="209"/>
        <v/>
      </c>
      <c r="S563" s="50" t="str">
        <f t="shared" si="200"/>
        <v/>
      </c>
      <c r="T563" s="50" t="str">
        <f t="shared" si="195"/>
        <v/>
      </c>
      <c r="U563" s="50" t="str">
        <f t="shared" si="196"/>
        <v/>
      </c>
      <c r="V563" s="50" t="str">
        <f t="shared" si="197"/>
        <v/>
      </c>
      <c r="W563" s="50" t="str">
        <f t="shared" si="201"/>
        <v/>
      </c>
      <c r="X563" s="50" t="str">
        <f t="shared" si="210"/>
        <v/>
      </c>
      <c r="Y563" s="50" t="str">
        <f t="shared" si="206"/>
        <v/>
      </c>
      <c r="Z563" s="50" t="str">
        <f t="shared" si="202"/>
        <v/>
      </c>
      <c r="AA563" s="50" t="str">
        <f t="shared" si="207"/>
        <v/>
      </c>
      <c r="AB563" s="50" t="str">
        <f t="shared" si="208"/>
        <v/>
      </c>
      <c r="AC563" s="50" t="str">
        <f t="shared" si="198"/>
        <v/>
      </c>
      <c r="AD563" s="50" t="str">
        <f t="shared" si="211"/>
        <v/>
      </c>
      <c r="AE563" s="50" t="str">
        <f t="shared" si="203"/>
        <v/>
      </c>
      <c r="AF563" s="50" t="str">
        <f t="shared" si="204"/>
        <v/>
      </c>
      <c r="AG563" s="50" t="str">
        <f t="shared" si="212"/>
        <v/>
      </c>
      <c r="AH563" s="50"/>
      <c r="AI563" s="50"/>
      <c r="AJ563" s="50"/>
      <c r="AK563" s="50"/>
      <c r="AL563" s="50"/>
    </row>
    <row r="564" spans="1:38" s="67" customFormat="1" x14ac:dyDescent="0.25">
      <c r="A564" s="50">
        <f t="shared" si="205"/>
        <v>95</v>
      </c>
      <c r="B564" s="50">
        <f t="shared" si="193"/>
        <v>72829</v>
      </c>
      <c r="C564" s="50" t="str">
        <f t="shared" si="194"/>
        <v>20171114</v>
      </c>
      <c r="D564" s="50">
        <v>2017</v>
      </c>
      <c r="E564" s="50">
        <v>11</v>
      </c>
      <c r="F564" s="50">
        <v>14</v>
      </c>
      <c r="G564" s="50">
        <v>20</v>
      </c>
      <c r="H564" s="50">
        <v>13</v>
      </c>
      <c r="I564" s="50">
        <v>49</v>
      </c>
      <c r="J564" s="50">
        <v>991</v>
      </c>
      <c r="K564" s="50" t="s">
        <v>37</v>
      </c>
      <c r="L564" s="50">
        <v>1</v>
      </c>
      <c r="M564" s="50" t="s">
        <v>21</v>
      </c>
      <c r="N564" s="50" t="s">
        <v>27</v>
      </c>
      <c r="O564" s="50">
        <v>9</v>
      </c>
      <c r="P564" s="50" t="str">
        <f t="shared" si="199"/>
        <v/>
      </c>
      <c r="Q564" s="50" t="str">
        <f t="shared" si="192"/>
        <v/>
      </c>
      <c r="R564" s="50" t="str">
        <f t="shared" si="209"/>
        <v/>
      </c>
      <c r="S564" s="50" t="str">
        <f t="shared" si="200"/>
        <v/>
      </c>
      <c r="T564" s="50">
        <f t="shared" si="195"/>
        <v>46</v>
      </c>
      <c r="U564" s="50">
        <f t="shared" si="196"/>
        <v>37</v>
      </c>
      <c r="V564" s="50" t="str">
        <f t="shared" si="197"/>
        <v/>
      </c>
      <c r="W564" s="50" t="str">
        <f t="shared" si="201"/>
        <v/>
      </c>
      <c r="X564" s="50" t="str">
        <f t="shared" si="210"/>
        <v/>
      </c>
      <c r="Y564" s="50" t="str">
        <f t="shared" si="206"/>
        <v/>
      </c>
      <c r="Z564" s="50" t="str">
        <f t="shared" si="202"/>
        <v/>
      </c>
      <c r="AA564" s="50" t="str">
        <f t="shared" si="207"/>
        <v/>
      </c>
      <c r="AB564" s="50" t="str">
        <f t="shared" si="208"/>
        <v/>
      </c>
      <c r="AC564" s="50" t="str">
        <f t="shared" si="198"/>
        <v/>
      </c>
      <c r="AD564" s="50" t="str">
        <f t="shared" si="211"/>
        <v/>
      </c>
      <c r="AE564" s="50" t="str">
        <f t="shared" si="203"/>
        <v/>
      </c>
      <c r="AF564" s="50" t="str">
        <f t="shared" si="204"/>
        <v/>
      </c>
      <c r="AG564" s="50" t="str">
        <f t="shared" si="212"/>
        <v/>
      </c>
      <c r="AH564" s="50"/>
      <c r="AI564" s="50"/>
      <c r="AJ564" s="50"/>
      <c r="AK564" s="50"/>
      <c r="AL564" s="50"/>
    </row>
    <row r="565" spans="1:38" s="67" customFormat="1" x14ac:dyDescent="0.25">
      <c r="A565" s="50">
        <f t="shared" si="205"/>
        <v>95</v>
      </c>
      <c r="B565" s="50">
        <f t="shared" si="193"/>
        <v>72830</v>
      </c>
      <c r="C565" s="50" t="str">
        <f t="shared" si="194"/>
        <v>20171114</v>
      </c>
      <c r="D565" s="50">
        <v>2017</v>
      </c>
      <c r="E565" s="50">
        <v>11</v>
      </c>
      <c r="F565" s="50">
        <v>14</v>
      </c>
      <c r="G565" s="50">
        <v>20</v>
      </c>
      <c r="H565" s="50">
        <v>13</v>
      </c>
      <c r="I565" s="50">
        <v>50</v>
      </c>
      <c r="J565" s="50">
        <v>37</v>
      </c>
      <c r="K565" s="50" t="s">
        <v>37</v>
      </c>
      <c r="L565" s="50">
        <v>1</v>
      </c>
      <c r="M565" s="50" t="s">
        <v>21</v>
      </c>
      <c r="N565" s="50" t="s">
        <v>27</v>
      </c>
      <c r="O565" s="50">
        <v>137</v>
      </c>
      <c r="P565" s="50" t="str">
        <f t="shared" si="199"/>
        <v/>
      </c>
      <c r="Q565" s="50" t="str">
        <f t="shared" si="192"/>
        <v/>
      </c>
      <c r="R565" s="50" t="str">
        <f t="shared" si="209"/>
        <v/>
      </c>
      <c r="S565" s="50" t="str">
        <f t="shared" si="200"/>
        <v/>
      </c>
      <c r="T565" s="50">
        <f t="shared" si="195"/>
        <v>147</v>
      </c>
      <c r="U565" s="50">
        <f t="shared" si="196"/>
        <v>10</v>
      </c>
      <c r="V565" s="50" t="str">
        <f t="shared" si="197"/>
        <v/>
      </c>
      <c r="W565" s="50" t="str">
        <f t="shared" si="201"/>
        <v/>
      </c>
      <c r="X565" s="50" t="str">
        <f t="shared" si="210"/>
        <v/>
      </c>
      <c r="Y565" s="50" t="str">
        <f t="shared" si="206"/>
        <v/>
      </c>
      <c r="Z565" s="50" t="str">
        <f t="shared" si="202"/>
        <v/>
      </c>
      <c r="AA565" s="50" t="str">
        <f t="shared" si="207"/>
        <v/>
      </c>
      <c r="AB565" s="50" t="str">
        <f t="shared" si="208"/>
        <v/>
      </c>
      <c r="AC565" s="50" t="str">
        <f t="shared" si="198"/>
        <v/>
      </c>
      <c r="AD565" s="50" t="str">
        <f t="shared" si="211"/>
        <v/>
      </c>
      <c r="AE565" s="50" t="str">
        <f t="shared" si="203"/>
        <v/>
      </c>
      <c r="AF565" s="50" t="str">
        <f t="shared" si="204"/>
        <v/>
      </c>
      <c r="AG565" s="50" t="str">
        <f t="shared" si="212"/>
        <v/>
      </c>
      <c r="AH565" s="50"/>
      <c r="AI565" s="50"/>
      <c r="AJ565" s="50"/>
      <c r="AK565" s="50"/>
      <c r="AL565" s="50"/>
    </row>
    <row r="566" spans="1:38" s="67" customFormat="1" x14ac:dyDescent="0.25">
      <c r="A566" s="50">
        <f t="shared" si="205"/>
        <v>95</v>
      </c>
      <c r="B566" s="50">
        <f t="shared" si="193"/>
        <v>72830</v>
      </c>
      <c r="C566" s="50" t="str">
        <f t="shared" si="194"/>
        <v>20171114</v>
      </c>
      <c r="D566" s="50">
        <v>2017</v>
      </c>
      <c r="E566" s="50">
        <v>11</v>
      </c>
      <c r="F566" s="50">
        <v>14</v>
      </c>
      <c r="G566" s="50">
        <v>20</v>
      </c>
      <c r="H566" s="50">
        <v>13</v>
      </c>
      <c r="I566" s="50">
        <v>50</v>
      </c>
      <c r="J566" s="50">
        <v>45</v>
      </c>
      <c r="K566" s="50" t="s">
        <v>29</v>
      </c>
      <c r="L566" s="50">
        <v>1</v>
      </c>
      <c r="M566" s="50" t="s">
        <v>21</v>
      </c>
      <c r="N566" s="50" t="s">
        <v>27</v>
      </c>
      <c r="O566" s="50">
        <v>0</v>
      </c>
      <c r="P566" s="50" t="str">
        <f t="shared" si="199"/>
        <v/>
      </c>
      <c r="Q566" s="50" t="str">
        <f t="shared" si="192"/>
        <v/>
      </c>
      <c r="R566" s="50" t="str">
        <f t="shared" si="209"/>
        <v/>
      </c>
      <c r="S566" s="50" t="str">
        <f t="shared" si="200"/>
        <v/>
      </c>
      <c r="T566" s="50" t="str">
        <f t="shared" si="195"/>
        <v/>
      </c>
      <c r="U566" s="50" t="str">
        <f t="shared" si="196"/>
        <v/>
      </c>
      <c r="V566" s="50" t="str">
        <f t="shared" si="197"/>
        <v/>
      </c>
      <c r="W566" s="50" t="str">
        <f t="shared" si="201"/>
        <v/>
      </c>
      <c r="X566" s="50" t="str">
        <f t="shared" si="210"/>
        <v/>
      </c>
      <c r="Y566" s="50" t="str">
        <f t="shared" si="206"/>
        <v/>
      </c>
      <c r="Z566" s="50" t="str">
        <f t="shared" si="202"/>
        <v/>
      </c>
      <c r="AA566" s="50" t="str">
        <f t="shared" si="207"/>
        <v/>
      </c>
      <c r="AB566" s="50" t="str">
        <f t="shared" si="208"/>
        <v/>
      </c>
      <c r="AC566" s="50" t="str">
        <f t="shared" si="198"/>
        <v/>
      </c>
      <c r="AD566" s="50" t="str">
        <f t="shared" si="211"/>
        <v/>
      </c>
      <c r="AE566" s="50" t="str">
        <f t="shared" si="203"/>
        <v/>
      </c>
      <c r="AF566" s="50" t="str">
        <f t="shared" si="204"/>
        <v/>
      </c>
      <c r="AG566" s="50" t="str">
        <f t="shared" si="212"/>
        <v/>
      </c>
      <c r="AH566" s="50"/>
      <c r="AI566" s="50"/>
      <c r="AJ566" s="50"/>
      <c r="AK566" s="50"/>
      <c r="AL566" s="50"/>
    </row>
    <row r="567" spans="1:38" s="67" customFormat="1" x14ac:dyDescent="0.25">
      <c r="A567" s="50">
        <f t="shared" si="205"/>
        <v>95</v>
      </c>
      <c r="B567" s="50">
        <f t="shared" si="193"/>
        <v>72830</v>
      </c>
      <c r="C567" s="50" t="str">
        <f t="shared" si="194"/>
        <v>20171114</v>
      </c>
      <c r="D567" s="50">
        <v>2017</v>
      </c>
      <c r="E567" s="50">
        <v>11</v>
      </c>
      <c r="F567" s="50">
        <v>14</v>
      </c>
      <c r="G567" s="50">
        <v>20</v>
      </c>
      <c r="H567" s="50">
        <v>13</v>
      </c>
      <c r="I567" s="50">
        <v>50</v>
      </c>
      <c r="J567" s="50">
        <v>184</v>
      </c>
      <c r="K567" s="50" t="s">
        <v>37</v>
      </c>
      <c r="L567" s="50">
        <v>1</v>
      </c>
      <c r="M567" s="50" t="s">
        <v>21</v>
      </c>
      <c r="N567" s="50" t="s">
        <v>27</v>
      </c>
      <c r="O567" s="50">
        <v>132</v>
      </c>
      <c r="P567" s="50" t="str">
        <f t="shared" si="199"/>
        <v/>
      </c>
      <c r="Q567" s="50" t="str">
        <f t="shared" si="192"/>
        <v/>
      </c>
      <c r="R567" s="50" t="str">
        <f t="shared" si="209"/>
        <v/>
      </c>
      <c r="S567" s="50" t="str">
        <f t="shared" si="200"/>
        <v/>
      </c>
      <c r="T567" s="50">
        <f t="shared" si="195"/>
        <v>159</v>
      </c>
      <c r="U567" s="50">
        <f t="shared" si="196"/>
        <v>27</v>
      </c>
      <c r="V567" s="50" t="str">
        <f t="shared" si="197"/>
        <v/>
      </c>
      <c r="W567" s="50" t="str">
        <f t="shared" si="201"/>
        <v/>
      </c>
      <c r="X567" s="50" t="str">
        <f t="shared" si="210"/>
        <v/>
      </c>
      <c r="Y567" s="50" t="str">
        <f t="shared" si="206"/>
        <v/>
      </c>
      <c r="Z567" s="50" t="str">
        <f t="shared" si="202"/>
        <v/>
      </c>
      <c r="AA567" s="50" t="str">
        <f t="shared" si="207"/>
        <v/>
      </c>
      <c r="AB567" s="50" t="str">
        <f t="shared" si="208"/>
        <v/>
      </c>
      <c r="AC567" s="50" t="str">
        <f t="shared" si="198"/>
        <v/>
      </c>
      <c r="AD567" s="50" t="str">
        <f t="shared" si="211"/>
        <v/>
      </c>
      <c r="AE567" s="50" t="str">
        <f t="shared" si="203"/>
        <v/>
      </c>
      <c r="AF567" s="50" t="str">
        <f t="shared" si="204"/>
        <v/>
      </c>
      <c r="AG567" s="50" t="str">
        <f t="shared" si="212"/>
        <v/>
      </c>
      <c r="AH567" s="50"/>
      <c r="AI567" s="50"/>
      <c r="AJ567" s="50"/>
      <c r="AK567" s="50"/>
      <c r="AL567" s="50"/>
    </row>
    <row r="568" spans="1:38" s="67" customFormat="1" x14ac:dyDescent="0.25">
      <c r="A568" s="50">
        <f t="shared" si="205"/>
        <v>95</v>
      </c>
      <c r="B568" s="50">
        <f t="shared" si="193"/>
        <v>72830</v>
      </c>
      <c r="C568" s="50" t="str">
        <f t="shared" si="194"/>
        <v>20171114</v>
      </c>
      <c r="D568" s="50">
        <v>2017</v>
      </c>
      <c r="E568" s="50">
        <v>11</v>
      </c>
      <c r="F568" s="50">
        <v>14</v>
      </c>
      <c r="G568" s="50">
        <v>20</v>
      </c>
      <c r="H568" s="50">
        <v>13</v>
      </c>
      <c r="I568" s="50">
        <v>50</v>
      </c>
      <c r="J568" s="50">
        <v>186</v>
      </c>
      <c r="K568" s="50" t="s">
        <v>29</v>
      </c>
      <c r="L568" s="50">
        <v>1</v>
      </c>
      <c r="M568" s="50" t="s">
        <v>21</v>
      </c>
      <c r="N568" s="50" t="s">
        <v>27</v>
      </c>
      <c r="O568" s="50">
        <v>0</v>
      </c>
      <c r="P568" s="50" t="str">
        <f t="shared" si="199"/>
        <v/>
      </c>
      <c r="Q568" s="50" t="str">
        <f t="shared" si="192"/>
        <v/>
      </c>
      <c r="R568" s="50" t="str">
        <f t="shared" si="209"/>
        <v/>
      </c>
      <c r="S568" s="50" t="str">
        <f t="shared" si="200"/>
        <v/>
      </c>
      <c r="T568" s="50" t="str">
        <f t="shared" si="195"/>
        <v/>
      </c>
      <c r="U568" s="50" t="str">
        <f t="shared" si="196"/>
        <v/>
      </c>
      <c r="V568" s="50" t="str">
        <f t="shared" si="197"/>
        <v/>
      </c>
      <c r="W568" s="50" t="str">
        <f t="shared" si="201"/>
        <v/>
      </c>
      <c r="X568" s="50" t="str">
        <f t="shared" si="210"/>
        <v/>
      </c>
      <c r="Y568" s="50" t="str">
        <f t="shared" si="206"/>
        <v/>
      </c>
      <c r="Z568" s="50" t="str">
        <f t="shared" si="202"/>
        <v/>
      </c>
      <c r="AA568" s="50" t="str">
        <f t="shared" si="207"/>
        <v/>
      </c>
      <c r="AB568" s="50" t="str">
        <f t="shared" si="208"/>
        <v/>
      </c>
      <c r="AC568" s="50" t="str">
        <f t="shared" si="198"/>
        <v/>
      </c>
      <c r="AD568" s="50" t="str">
        <f t="shared" si="211"/>
        <v/>
      </c>
      <c r="AE568" s="50" t="str">
        <f t="shared" si="203"/>
        <v/>
      </c>
      <c r="AF568" s="50" t="str">
        <f t="shared" si="204"/>
        <v/>
      </c>
      <c r="AG568" s="50" t="str">
        <f t="shared" si="212"/>
        <v/>
      </c>
      <c r="AH568" s="50"/>
      <c r="AI568" s="50"/>
      <c r="AJ568" s="50"/>
      <c r="AK568" s="50"/>
      <c r="AL568" s="50"/>
    </row>
    <row r="569" spans="1:38" s="67" customFormat="1" x14ac:dyDescent="0.25">
      <c r="A569" s="50">
        <f t="shared" si="205"/>
        <v>95</v>
      </c>
      <c r="B569" s="50">
        <f t="shared" si="193"/>
        <v>72830</v>
      </c>
      <c r="C569" s="50" t="str">
        <f t="shared" si="194"/>
        <v>20171114</v>
      </c>
      <c r="D569" s="50">
        <v>2017</v>
      </c>
      <c r="E569" s="50">
        <v>11</v>
      </c>
      <c r="F569" s="50">
        <v>14</v>
      </c>
      <c r="G569" s="50">
        <v>20</v>
      </c>
      <c r="H569" s="50">
        <v>13</v>
      </c>
      <c r="I569" s="50">
        <v>50</v>
      </c>
      <c r="J569" s="50">
        <v>188</v>
      </c>
      <c r="K569" s="50" t="s">
        <v>29</v>
      </c>
      <c r="L569" s="50">
        <v>1</v>
      </c>
      <c r="M569" s="50" t="s">
        <v>21</v>
      </c>
      <c r="N569" s="50" t="s">
        <v>27</v>
      </c>
      <c r="O569" s="50">
        <v>0</v>
      </c>
      <c r="P569" s="50" t="str">
        <f t="shared" si="199"/>
        <v/>
      </c>
      <c r="Q569" s="50" t="str">
        <f t="shared" si="192"/>
        <v/>
      </c>
      <c r="R569" s="50" t="str">
        <f t="shared" si="209"/>
        <v/>
      </c>
      <c r="S569" s="50" t="str">
        <f t="shared" si="200"/>
        <v/>
      </c>
      <c r="T569" s="50" t="str">
        <f t="shared" si="195"/>
        <v/>
      </c>
      <c r="U569" s="50" t="str">
        <f t="shared" si="196"/>
        <v/>
      </c>
      <c r="V569" s="50" t="str">
        <f t="shared" si="197"/>
        <v/>
      </c>
      <c r="W569" s="50" t="str">
        <f t="shared" si="201"/>
        <v/>
      </c>
      <c r="X569" s="50" t="str">
        <f t="shared" si="210"/>
        <v/>
      </c>
      <c r="Y569" s="50" t="str">
        <f t="shared" si="206"/>
        <v/>
      </c>
      <c r="Z569" s="50" t="str">
        <f t="shared" si="202"/>
        <v/>
      </c>
      <c r="AA569" s="50" t="str">
        <f t="shared" si="207"/>
        <v/>
      </c>
      <c r="AB569" s="50" t="str">
        <f t="shared" si="208"/>
        <v/>
      </c>
      <c r="AC569" s="50" t="str">
        <f t="shared" si="198"/>
        <v/>
      </c>
      <c r="AD569" s="50" t="str">
        <f t="shared" si="211"/>
        <v/>
      </c>
      <c r="AE569" s="50" t="str">
        <f t="shared" si="203"/>
        <v/>
      </c>
      <c r="AF569" s="50" t="str">
        <f t="shared" si="204"/>
        <v/>
      </c>
      <c r="AG569" s="50" t="str">
        <f t="shared" si="212"/>
        <v/>
      </c>
      <c r="AH569" s="50"/>
      <c r="AI569" s="50"/>
      <c r="AJ569" s="50"/>
      <c r="AK569" s="50"/>
      <c r="AL569" s="50"/>
    </row>
    <row r="570" spans="1:38" s="67" customFormat="1" x14ac:dyDescent="0.25">
      <c r="A570" s="50">
        <f t="shared" si="205"/>
        <v>95</v>
      </c>
      <c r="B570" s="50">
        <f t="shared" si="193"/>
        <v>72830</v>
      </c>
      <c r="C570" s="50" t="str">
        <f t="shared" si="194"/>
        <v>20171114</v>
      </c>
      <c r="D570" s="50">
        <v>2017</v>
      </c>
      <c r="E570" s="50">
        <v>11</v>
      </c>
      <c r="F570" s="50">
        <v>14</v>
      </c>
      <c r="G570" s="50">
        <v>20</v>
      </c>
      <c r="H570" s="50">
        <v>13</v>
      </c>
      <c r="I570" s="50">
        <v>50</v>
      </c>
      <c r="J570" s="50">
        <v>192</v>
      </c>
      <c r="K570" s="50" t="s">
        <v>29</v>
      </c>
      <c r="L570" s="50">
        <v>1</v>
      </c>
      <c r="M570" s="50" t="s">
        <v>21</v>
      </c>
      <c r="N570" s="50" t="s">
        <v>27</v>
      </c>
      <c r="O570" s="50">
        <v>0</v>
      </c>
      <c r="P570" s="50" t="str">
        <f t="shared" si="199"/>
        <v/>
      </c>
      <c r="Q570" s="50" t="str">
        <f t="shared" si="192"/>
        <v/>
      </c>
      <c r="R570" s="50" t="str">
        <f t="shared" si="209"/>
        <v/>
      </c>
      <c r="S570" s="50" t="str">
        <f t="shared" si="200"/>
        <v/>
      </c>
      <c r="T570" s="50" t="str">
        <f t="shared" si="195"/>
        <v/>
      </c>
      <c r="U570" s="50" t="str">
        <f t="shared" si="196"/>
        <v/>
      </c>
      <c r="V570" s="50" t="str">
        <f t="shared" si="197"/>
        <v/>
      </c>
      <c r="W570" s="50" t="str">
        <f t="shared" si="201"/>
        <v/>
      </c>
      <c r="X570" s="50" t="str">
        <f t="shared" si="210"/>
        <v/>
      </c>
      <c r="Y570" s="50" t="str">
        <f t="shared" si="206"/>
        <v/>
      </c>
      <c r="Z570" s="50" t="str">
        <f t="shared" si="202"/>
        <v/>
      </c>
      <c r="AA570" s="50" t="str">
        <f t="shared" si="207"/>
        <v/>
      </c>
      <c r="AB570" s="50" t="str">
        <f t="shared" si="208"/>
        <v/>
      </c>
      <c r="AC570" s="50" t="str">
        <f t="shared" si="198"/>
        <v/>
      </c>
      <c r="AD570" s="50" t="str">
        <f t="shared" si="211"/>
        <v/>
      </c>
      <c r="AE570" s="50" t="str">
        <f t="shared" si="203"/>
        <v/>
      </c>
      <c r="AF570" s="50" t="str">
        <f t="shared" si="204"/>
        <v/>
      </c>
      <c r="AG570" s="50" t="str">
        <f t="shared" si="212"/>
        <v/>
      </c>
      <c r="AH570" s="50"/>
      <c r="AI570" s="50"/>
      <c r="AJ570" s="50"/>
      <c r="AK570" s="50"/>
      <c r="AL570" s="50"/>
    </row>
    <row r="571" spans="1:38" s="67" customFormat="1" x14ac:dyDescent="0.25">
      <c r="A571" s="50">
        <f t="shared" si="205"/>
        <v>95</v>
      </c>
      <c r="B571" s="50">
        <f t="shared" si="193"/>
        <v>72830</v>
      </c>
      <c r="C571" s="50" t="str">
        <f t="shared" si="194"/>
        <v>20171114</v>
      </c>
      <c r="D571" s="50">
        <v>2017</v>
      </c>
      <c r="E571" s="50">
        <v>11</v>
      </c>
      <c r="F571" s="50">
        <v>14</v>
      </c>
      <c r="G571" s="50">
        <v>20</v>
      </c>
      <c r="H571" s="50">
        <v>13</v>
      </c>
      <c r="I571" s="50">
        <v>50</v>
      </c>
      <c r="J571" s="50">
        <v>343</v>
      </c>
      <c r="K571" s="50" t="s">
        <v>37</v>
      </c>
      <c r="L571" s="50">
        <v>1</v>
      </c>
      <c r="M571" s="50" t="s">
        <v>21</v>
      </c>
      <c r="N571" s="50" t="s">
        <v>27</v>
      </c>
      <c r="O571" s="50">
        <v>40</v>
      </c>
      <c r="P571" s="50" t="str">
        <f t="shared" si="199"/>
        <v/>
      </c>
      <c r="Q571" s="50" t="str">
        <f t="shared" si="192"/>
        <v/>
      </c>
      <c r="R571" s="50" t="str">
        <f t="shared" si="209"/>
        <v/>
      </c>
      <c r="S571" s="50" t="str">
        <f t="shared" si="200"/>
        <v/>
      </c>
      <c r="T571" s="50">
        <f t="shared" si="195"/>
        <v>135</v>
      </c>
      <c r="U571" s="50">
        <f t="shared" si="196"/>
        <v>95</v>
      </c>
      <c r="V571" s="50" t="str">
        <f t="shared" si="197"/>
        <v/>
      </c>
      <c r="W571" s="50" t="str">
        <f t="shared" si="201"/>
        <v/>
      </c>
      <c r="X571" s="50" t="str">
        <f t="shared" si="210"/>
        <v/>
      </c>
      <c r="Y571" s="50" t="str">
        <f t="shared" si="206"/>
        <v/>
      </c>
      <c r="Z571" s="50" t="str">
        <f t="shared" si="202"/>
        <v/>
      </c>
      <c r="AA571" s="50" t="str">
        <f t="shared" si="207"/>
        <v/>
      </c>
      <c r="AB571" s="50" t="str">
        <f t="shared" si="208"/>
        <v/>
      </c>
      <c r="AC571" s="50" t="str">
        <f t="shared" si="198"/>
        <v/>
      </c>
      <c r="AD571" s="50" t="str">
        <f t="shared" si="211"/>
        <v/>
      </c>
      <c r="AE571" s="50" t="str">
        <f t="shared" si="203"/>
        <v/>
      </c>
      <c r="AF571" s="50" t="str">
        <f t="shared" si="204"/>
        <v/>
      </c>
      <c r="AG571" s="50" t="str">
        <f t="shared" si="212"/>
        <v/>
      </c>
      <c r="AH571" s="50"/>
      <c r="AI571" s="50"/>
      <c r="AJ571" s="50"/>
      <c r="AK571" s="50"/>
      <c r="AL571" s="50"/>
    </row>
    <row r="572" spans="1:38" s="67" customFormat="1" x14ac:dyDescent="0.25">
      <c r="A572" s="50">
        <f t="shared" si="205"/>
        <v>95</v>
      </c>
      <c r="B572" s="50">
        <f t="shared" si="193"/>
        <v>72830</v>
      </c>
      <c r="C572" s="50" t="str">
        <f t="shared" si="194"/>
        <v>20171114</v>
      </c>
      <c r="D572" s="50">
        <v>2017</v>
      </c>
      <c r="E572" s="50">
        <v>11</v>
      </c>
      <c r="F572" s="50">
        <v>14</v>
      </c>
      <c r="G572" s="50">
        <v>20</v>
      </c>
      <c r="H572" s="50">
        <v>13</v>
      </c>
      <c r="I572" s="50">
        <v>50</v>
      </c>
      <c r="J572" s="50">
        <v>478</v>
      </c>
      <c r="K572" s="50" t="s">
        <v>37</v>
      </c>
      <c r="L572" s="50">
        <v>1</v>
      </c>
      <c r="M572" s="50" t="s">
        <v>21</v>
      </c>
      <c r="N572" s="50" t="s">
        <v>27</v>
      </c>
      <c r="O572" s="50">
        <v>59</v>
      </c>
      <c r="P572" s="50" t="str">
        <f t="shared" si="199"/>
        <v/>
      </c>
      <c r="Q572" s="50">
        <f t="shared" si="192"/>
        <v>72830.536999999997</v>
      </c>
      <c r="R572" s="50" t="str">
        <f t="shared" si="209"/>
        <v/>
      </c>
      <c r="S572" s="50" t="str">
        <f t="shared" si="200"/>
        <v/>
      </c>
      <c r="T572" s="50" t="str">
        <f t="shared" si="195"/>
        <v/>
      </c>
      <c r="U572" s="50" t="str">
        <f t="shared" si="196"/>
        <v/>
      </c>
      <c r="V572" s="50" t="str">
        <f t="shared" si="197"/>
        <v/>
      </c>
      <c r="W572" s="50" t="str">
        <f t="shared" si="201"/>
        <v/>
      </c>
      <c r="X572" s="50" t="str">
        <f t="shared" si="210"/>
        <v/>
      </c>
      <c r="Y572" s="50" t="str">
        <f t="shared" si="206"/>
        <v/>
      </c>
      <c r="Z572" s="50" t="str">
        <f t="shared" si="202"/>
        <v/>
      </c>
      <c r="AA572" s="50" t="str">
        <f t="shared" si="207"/>
        <v/>
      </c>
      <c r="AB572" s="50" t="str">
        <f t="shared" si="208"/>
        <v/>
      </c>
      <c r="AC572" s="50" t="str">
        <f t="shared" si="198"/>
        <v/>
      </c>
      <c r="AD572" s="50" t="str">
        <f t="shared" si="211"/>
        <v/>
      </c>
      <c r="AE572" s="50" t="str">
        <f t="shared" si="203"/>
        <v/>
      </c>
      <c r="AF572" s="50" t="str">
        <f t="shared" si="204"/>
        <v/>
      </c>
      <c r="AG572" s="50" t="str">
        <f t="shared" si="212"/>
        <v/>
      </c>
      <c r="AH572" s="50"/>
      <c r="AI572" s="50"/>
      <c r="AJ572" s="50"/>
      <c r="AK572" s="50"/>
      <c r="AL572" s="50"/>
    </row>
    <row r="573" spans="1:38" s="67" customFormat="1" x14ac:dyDescent="0.25">
      <c r="A573" s="51">
        <f t="shared" si="205"/>
        <v>96</v>
      </c>
      <c r="B573" s="51">
        <f t="shared" si="193"/>
        <v>72920</v>
      </c>
      <c r="C573" s="51" t="str">
        <f t="shared" si="194"/>
        <v>20171114</v>
      </c>
      <c r="D573" s="51">
        <v>2017</v>
      </c>
      <c r="E573" s="51">
        <v>11</v>
      </c>
      <c r="F573" s="51">
        <v>14</v>
      </c>
      <c r="G573" s="51">
        <v>20</v>
      </c>
      <c r="H573" s="51">
        <v>15</v>
      </c>
      <c r="I573" s="51">
        <v>20</v>
      </c>
      <c r="J573" s="51">
        <v>271</v>
      </c>
      <c r="K573" s="51" t="s">
        <v>40</v>
      </c>
      <c r="L573" s="51"/>
      <c r="M573" s="51" t="s">
        <v>21</v>
      </c>
      <c r="N573" s="51" t="s">
        <v>27</v>
      </c>
      <c r="O573" s="51">
        <v>0</v>
      </c>
      <c r="P573" s="51">
        <f t="shared" si="199"/>
        <v>72920.270999999993</v>
      </c>
      <c r="Q573" s="51" t="str">
        <f t="shared" si="192"/>
        <v/>
      </c>
      <c r="R573" s="51">
        <f t="shared" si="209"/>
        <v>72920.828999999998</v>
      </c>
      <c r="S573" s="51">
        <f t="shared" si="200"/>
        <v>558.0000000045402</v>
      </c>
      <c r="T573" s="51" t="str">
        <f t="shared" si="195"/>
        <v/>
      </c>
      <c r="U573" s="51" t="str">
        <f t="shared" si="196"/>
        <v/>
      </c>
      <c r="V573" s="51" t="str">
        <f t="shared" si="197"/>
        <v/>
      </c>
      <c r="W573" s="51">
        <f t="shared" si="201"/>
        <v>72920</v>
      </c>
      <c r="X573" s="51">
        <f t="shared" si="210"/>
        <v>2</v>
      </c>
      <c r="Y573" s="51">
        <f t="shared" si="206"/>
        <v>1</v>
      </c>
      <c r="Z573" s="51">
        <f t="shared" si="202"/>
        <v>0</v>
      </c>
      <c r="AA573" s="51">
        <f t="shared" si="207"/>
        <v>0</v>
      </c>
      <c r="AB573" s="51">
        <f t="shared" si="208"/>
        <v>2</v>
      </c>
      <c r="AC573" s="51" t="str">
        <f t="shared" si="198"/>
        <v/>
      </c>
      <c r="AD573" s="51">
        <f t="shared" si="211"/>
        <v>0</v>
      </c>
      <c r="AE573" s="51" t="str">
        <f t="shared" si="203"/>
        <v/>
      </c>
      <c r="AF573" s="51" t="str">
        <f t="shared" si="204"/>
        <v/>
      </c>
      <c r="AG573" s="51">
        <f t="shared" si="212"/>
        <v>0</v>
      </c>
      <c r="AH573" s="51"/>
      <c r="AI573" s="51" t="s">
        <v>73</v>
      </c>
      <c r="AJ573" s="51"/>
      <c r="AK573" s="51"/>
      <c r="AL573" s="51"/>
    </row>
    <row r="574" spans="1:38" s="67" customFormat="1" x14ac:dyDescent="0.25">
      <c r="A574" s="50">
        <f t="shared" si="205"/>
        <v>96</v>
      </c>
      <c r="B574" s="50">
        <f t="shared" si="193"/>
        <v>72920</v>
      </c>
      <c r="C574" s="50" t="str">
        <f t="shared" si="194"/>
        <v>20171114</v>
      </c>
      <c r="D574" s="50">
        <v>2017</v>
      </c>
      <c r="E574" s="50">
        <v>11</v>
      </c>
      <c r="F574" s="50">
        <v>14</v>
      </c>
      <c r="G574" s="50">
        <v>20</v>
      </c>
      <c r="H574" s="50">
        <v>15</v>
      </c>
      <c r="I574" s="50">
        <v>20</v>
      </c>
      <c r="J574" s="50">
        <v>418</v>
      </c>
      <c r="K574" s="50" t="s">
        <v>37</v>
      </c>
      <c r="L574" s="50">
        <v>1</v>
      </c>
      <c r="M574" s="50" t="s">
        <v>21</v>
      </c>
      <c r="N574" s="50" t="s">
        <v>27</v>
      </c>
      <c r="O574" s="50">
        <v>10</v>
      </c>
      <c r="P574" s="50" t="str">
        <f t="shared" si="199"/>
        <v/>
      </c>
      <c r="Q574" s="50" t="str">
        <f t="shared" si="192"/>
        <v/>
      </c>
      <c r="R574" s="50" t="str">
        <f t="shared" si="209"/>
        <v/>
      </c>
      <c r="S574" s="50" t="str">
        <f t="shared" si="200"/>
        <v/>
      </c>
      <c r="T574" s="50">
        <f t="shared" si="195"/>
        <v>76</v>
      </c>
      <c r="U574" s="50" t="str">
        <f t="shared" si="196"/>
        <v/>
      </c>
      <c r="V574" s="50" t="str">
        <f t="shared" si="197"/>
        <v/>
      </c>
      <c r="W574" s="50" t="str">
        <f t="shared" si="201"/>
        <v/>
      </c>
      <c r="X574" s="50" t="str">
        <f t="shared" si="210"/>
        <v/>
      </c>
      <c r="Y574" s="50" t="str">
        <f t="shared" si="206"/>
        <v/>
      </c>
      <c r="Z574" s="50" t="str">
        <f t="shared" si="202"/>
        <v/>
      </c>
      <c r="AA574" s="50" t="str">
        <f t="shared" si="207"/>
        <v/>
      </c>
      <c r="AB574" s="50" t="str">
        <f t="shared" si="208"/>
        <v/>
      </c>
      <c r="AC574" s="50" t="str">
        <f t="shared" si="198"/>
        <v/>
      </c>
      <c r="AD574" s="50" t="str">
        <f t="shared" si="211"/>
        <v/>
      </c>
      <c r="AE574" s="50" t="str">
        <f t="shared" si="203"/>
        <v/>
      </c>
      <c r="AF574" s="50" t="str">
        <f t="shared" si="204"/>
        <v/>
      </c>
      <c r="AG574" s="50" t="str">
        <f t="shared" si="212"/>
        <v/>
      </c>
      <c r="AH574" s="50"/>
      <c r="AI574" s="50"/>
      <c r="AJ574" s="50"/>
      <c r="AK574" s="50"/>
      <c r="AL574" s="50"/>
    </row>
    <row r="575" spans="1:38" s="67" customFormat="1" x14ac:dyDescent="0.25">
      <c r="A575" s="50">
        <f t="shared" si="205"/>
        <v>96</v>
      </c>
      <c r="B575" s="50">
        <f t="shared" si="193"/>
        <v>72920</v>
      </c>
      <c r="C575" s="50" t="str">
        <f t="shared" si="194"/>
        <v>20171114</v>
      </c>
      <c r="D575" s="50">
        <v>2017</v>
      </c>
      <c r="E575" s="50">
        <v>11</v>
      </c>
      <c r="F575" s="50">
        <v>14</v>
      </c>
      <c r="G575" s="50">
        <v>20</v>
      </c>
      <c r="H575" s="50">
        <v>15</v>
      </c>
      <c r="I575" s="50">
        <v>20</v>
      </c>
      <c r="J575" s="50">
        <v>494</v>
      </c>
      <c r="K575" s="50" t="s">
        <v>37</v>
      </c>
      <c r="L575" s="50">
        <v>2</v>
      </c>
      <c r="M575" s="50" t="s">
        <v>21</v>
      </c>
      <c r="N575" s="50" t="s">
        <v>27</v>
      </c>
      <c r="O575" s="50">
        <v>356</v>
      </c>
      <c r="P575" s="50" t="str">
        <f t="shared" si="199"/>
        <v/>
      </c>
      <c r="Q575" s="50" t="str">
        <f t="shared" si="192"/>
        <v/>
      </c>
      <c r="R575" s="50" t="str">
        <f t="shared" si="209"/>
        <v/>
      </c>
      <c r="S575" s="50" t="str">
        <f t="shared" si="200"/>
        <v/>
      </c>
      <c r="T575" s="50" t="str">
        <f t="shared" si="195"/>
        <v/>
      </c>
      <c r="U575" s="50" t="str">
        <f t="shared" si="196"/>
        <v/>
      </c>
      <c r="V575" s="50" t="str">
        <f t="shared" si="197"/>
        <v/>
      </c>
      <c r="W575" s="50" t="str">
        <f t="shared" si="201"/>
        <v/>
      </c>
      <c r="X575" s="50" t="str">
        <f t="shared" si="210"/>
        <v/>
      </c>
      <c r="Y575" s="50" t="str">
        <f t="shared" si="206"/>
        <v/>
      </c>
      <c r="Z575" s="50" t="str">
        <f t="shared" si="202"/>
        <v/>
      </c>
      <c r="AA575" s="50" t="str">
        <f t="shared" si="207"/>
        <v/>
      </c>
      <c r="AB575" s="50" t="str">
        <f t="shared" si="208"/>
        <v/>
      </c>
      <c r="AC575" s="50" t="str">
        <f t="shared" si="198"/>
        <v/>
      </c>
      <c r="AD575" s="50" t="str">
        <f t="shared" si="211"/>
        <v/>
      </c>
      <c r="AE575" s="50" t="str">
        <f t="shared" si="203"/>
        <v/>
      </c>
      <c r="AF575" s="50" t="str">
        <f t="shared" si="204"/>
        <v/>
      </c>
      <c r="AG575" s="50" t="str">
        <f t="shared" si="212"/>
        <v/>
      </c>
      <c r="AH575" s="50"/>
      <c r="AI575" s="50"/>
      <c r="AJ575" s="50"/>
      <c r="AK575" s="50"/>
      <c r="AL575" s="50"/>
    </row>
    <row r="576" spans="1:38" s="67" customFormat="1" x14ac:dyDescent="0.25">
      <c r="A576" s="50">
        <f t="shared" si="205"/>
        <v>96</v>
      </c>
      <c r="B576" s="50">
        <f t="shared" si="193"/>
        <v>72920</v>
      </c>
      <c r="C576" s="50" t="str">
        <f t="shared" si="194"/>
        <v>20171114</v>
      </c>
      <c r="D576" s="50">
        <v>2017</v>
      </c>
      <c r="E576" s="50">
        <v>11</v>
      </c>
      <c r="F576" s="50">
        <v>14</v>
      </c>
      <c r="G576" s="50">
        <v>20</v>
      </c>
      <c r="H576" s="50">
        <v>15</v>
      </c>
      <c r="I576" s="50">
        <v>20</v>
      </c>
      <c r="J576" s="50">
        <v>511</v>
      </c>
      <c r="K576" s="50" t="s">
        <v>29</v>
      </c>
      <c r="L576" s="50">
        <v>2</v>
      </c>
      <c r="M576" s="50" t="s">
        <v>21</v>
      </c>
      <c r="N576" s="50" t="s">
        <v>27</v>
      </c>
      <c r="O576" s="50">
        <v>0</v>
      </c>
      <c r="P576" s="50" t="str">
        <f t="shared" si="199"/>
        <v/>
      </c>
      <c r="Q576" s="50" t="str">
        <f t="shared" si="192"/>
        <v/>
      </c>
      <c r="R576" s="50" t="str">
        <f t="shared" si="209"/>
        <v/>
      </c>
      <c r="S576" s="50" t="str">
        <f t="shared" si="200"/>
        <v/>
      </c>
      <c r="T576" s="50" t="str">
        <f t="shared" si="195"/>
        <v/>
      </c>
      <c r="U576" s="50" t="str">
        <f t="shared" si="196"/>
        <v/>
      </c>
      <c r="V576" s="50" t="str">
        <f t="shared" si="197"/>
        <v/>
      </c>
      <c r="W576" s="50" t="str">
        <f t="shared" si="201"/>
        <v/>
      </c>
      <c r="X576" s="50" t="str">
        <f t="shared" si="210"/>
        <v/>
      </c>
      <c r="Y576" s="50" t="str">
        <f t="shared" si="206"/>
        <v/>
      </c>
      <c r="Z576" s="50" t="str">
        <f t="shared" si="202"/>
        <v/>
      </c>
      <c r="AA576" s="50" t="str">
        <f t="shared" si="207"/>
        <v/>
      </c>
      <c r="AB576" s="50" t="str">
        <f t="shared" si="208"/>
        <v/>
      </c>
      <c r="AC576" s="50" t="str">
        <f t="shared" si="198"/>
        <v/>
      </c>
      <c r="AD576" s="50" t="str">
        <f t="shared" si="211"/>
        <v/>
      </c>
      <c r="AE576" s="50" t="str">
        <f t="shared" si="203"/>
        <v/>
      </c>
      <c r="AF576" s="50" t="str">
        <f t="shared" si="204"/>
        <v/>
      </c>
      <c r="AG576" s="50" t="str">
        <f t="shared" si="212"/>
        <v/>
      </c>
      <c r="AH576" s="50"/>
      <c r="AI576" s="50"/>
      <c r="AJ576" s="50"/>
      <c r="AK576" s="50"/>
      <c r="AL576" s="50"/>
    </row>
    <row r="577" spans="1:38" s="67" customFormat="1" x14ac:dyDescent="0.25">
      <c r="A577" s="50">
        <f t="shared" si="205"/>
        <v>96</v>
      </c>
      <c r="B577" s="50">
        <f t="shared" si="193"/>
        <v>72920</v>
      </c>
      <c r="C577" s="50" t="str">
        <f t="shared" si="194"/>
        <v>20171114</v>
      </c>
      <c r="D577" s="50">
        <v>2017</v>
      </c>
      <c r="E577" s="50">
        <v>11</v>
      </c>
      <c r="F577" s="50">
        <v>14</v>
      </c>
      <c r="G577" s="50">
        <v>20</v>
      </c>
      <c r="H577" s="50">
        <v>15</v>
      </c>
      <c r="I577" s="50">
        <v>20</v>
      </c>
      <c r="J577" s="50">
        <v>829</v>
      </c>
      <c r="K577" s="50" t="s">
        <v>29</v>
      </c>
      <c r="L577" s="50">
        <v>2</v>
      </c>
      <c r="M577" s="50" t="s">
        <v>21</v>
      </c>
      <c r="N577" s="50" t="s">
        <v>27</v>
      </c>
      <c r="O577" s="50">
        <v>0</v>
      </c>
      <c r="P577" s="50" t="str">
        <f t="shared" si="199"/>
        <v/>
      </c>
      <c r="Q577" s="50">
        <f t="shared" si="192"/>
        <v>72920.828999999998</v>
      </c>
      <c r="R577" s="50" t="str">
        <f t="shared" si="209"/>
        <v/>
      </c>
      <c r="S577" s="50" t="str">
        <f t="shared" si="200"/>
        <v/>
      </c>
      <c r="T577" s="50" t="str">
        <f t="shared" si="195"/>
        <v/>
      </c>
      <c r="U577" s="50" t="str">
        <f t="shared" si="196"/>
        <v/>
      </c>
      <c r="V577" s="50" t="str">
        <f t="shared" si="197"/>
        <v/>
      </c>
      <c r="W577" s="50" t="str">
        <f t="shared" si="201"/>
        <v/>
      </c>
      <c r="X577" s="50" t="str">
        <f t="shared" si="210"/>
        <v/>
      </c>
      <c r="Y577" s="50" t="str">
        <f t="shared" si="206"/>
        <v/>
      </c>
      <c r="Z577" s="50" t="str">
        <f t="shared" si="202"/>
        <v/>
      </c>
      <c r="AA577" s="50" t="str">
        <f t="shared" si="207"/>
        <v/>
      </c>
      <c r="AB577" s="50" t="str">
        <f t="shared" si="208"/>
        <v/>
      </c>
      <c r="AC577" s="50" t="str">
        <f t="shared" si="198"/>
        <v/>
      </c>
      <c r="AD577" s="50" t="str">
        <f t="shared" si="211"/>
        <v/>
      </c>
      <c r="AE577" s="50" t="str">
        <f t="shared" si="203"/>
        <v/>
      </c>
      <c r="AF577" s="50" t="str">
        <f t="shared" si="204"/>
        <v/>
      </c>
      <c r="AG577" s="50" t="str">
        <f t="shared" si="212"/>
        <v/>
      </c>
      <c r="AH577" s="50"/>
      <c r="AI577" s="50"/>
      <c r="AJ577" s="50"/>
      <c r="AK577" s="50"/>
      <c r="AL577" s="50"/>
    </row>
    <row r="578" spans="1:38" s="67" customFormat="1" x14ac:dyDescent="0.25">
      <c r="A578" s="51">
        <f t="shared" si="205"/>
        <v>97</v>
      </c>
      <c r="B578" s="51">
        <f t="shared" si="193"/>
        <v>72949</v>
      </c>
      <c r="C578" s="51" t="str">
        <f t="shared" si="194"/>
        <v>20171114</v>
      </c>
      <c r="D578" s="51">
        <v>2017</v>
      </c>
      <c r="E578" s="51">
        <v>11</v>
      </c>
      <c r="F578" s="51">
        <v>14</v>
      </c>
      <c r="G578" s="51">
        <v>20</v>
      </c>
      <c r="H578" s="51">
        <v>15</v>
      </c>
      <c r="I578" s="51">
        <v>49</v>
      </c>
      <c r="J578" s="51">
        <v>604</v>
      </c>
      <c r="K578" s="51" t="s">
        <v>37</v>
      </c>
      <c r="L578" s="51">
        <v>1</v>
      </c>
      <c r="M578" s="51" t="s">
        <v>21</v>
      </c>
      <c r="N578" s="51" t="s">
        <v>27</v>
      </c>
      <c r="O578" s="51">
        <v>11</v>
      </c>
      <c r="P578" s="51">
        <f t="shared" si="199"/>
        <v>72949.604000000007</v>
      </c>
      <c r="Q578" s="51" t="str">
        <f t="shared" si="192"/>
        <v/>
      </c>
      <c r="R578" s="51">
        <f t="shared" si="209"/>
        <v>72950.115000000005</v>
      </c>
      <c r="S578" s="51">
        <f t="shared" si="200"/>
        <v>510.99999999860302</v>
      </c>
      <c r="T578" s="51">
        <f t="shared" si="195"/>
        <v>52</v>
      </c>
      <c r="U578" s="51">
        <f t="shared" si="196"/>
        <v>41</v>
      </c>
      <c r="V578" s="51" t="str">
        <f t="shared" si="197"/>
        <v/>
      </c>
      <c r="W578" s="51">
        <f t="shared" si="201"/>
        <v>72949</v>
      </c>
      <c r="X578" s="51">
        <f t="shared" si="210"/>
        <v>6</v>
      </c>
      <c r="Y578" s="51">
        <f t="shared" si="206"/>
        <v>1</v>
      </c>
      <c r="Z578" s="51">
        <f t="shared" si="202"/>
        <v>0</v>
      </c>
      <c r="AA578" s="51">
        <f t="shared" si="207"/>
        <v>0</v>
      </c>
      <c r="AB578" s="51">
        <f t="shared" si="208"/>
        <v>6</v>
      </c>
      <c r="AC578" s="51" t="str">
        <f t="shared" si="198"/>
        <v/>
      </c>
      <c r="AD578" s="51">
        <f t="shared" si="211"/>
        <v>0</v>
      </c>
      <c r="AE578" s="51" t="str">
        <f t="shared" si="203"/>
        <v/>
      </c>
      <c r="AF578" s="51" t="str">
        <f t="shared" si="204"/>
        <v/>
      </c>
      <c r="AG578" s="51">
        <f t="shared" si="212"/>
        <v>0</v>
      </c>
      <c r="AH578" s="51"/>
      <c r="AI578" s="51"/>
      <c r="AJ578" s="51"/>
      <c r="AK578" s="51"/>
      <c r="AL578" s="51"/>
    </row>
    <row r="579" spans="1:38" s="67" customFormat="1" x14ac:dyDescent="0.25">
      <c r="A579" s="50">
        <f t="shared" si="205"/>
        <v>97</v>
      </c>
      <c r="B579" s="50">
        <f t="shared" si="193"/>
        <v>72949</v>
      </c>
      <c r="C579" s="50" t="str">
        <f t="shared" si="194"/>
        <v>20171114</v>
      </c>
      <c r="D579" s="50">
        <v>2017</v>
      </c>
      <c r="E579" s="50">
        <v>11</v>
      </c>
      <c r="F579" s="50">
        <v>14</v>
      </c>
      <c r="G579" s="50">
        <v>20</v>
      </c>
      <c r="H579" s="50">
        <v>15</v>
      </c>
      <c r="I579" s="50">
        <v>49</v>
      </c>
      <c r="J579" s="50">
        <v>656</v>
      </c>
      <c r="K579" s="50" t="s">
        <v>37</v>
      </c>
      <c r="L579" s="50">
        <v>1</v>
      </c>
      <c r="M579" s="50" t="s">
        <v>21</v>
      </c>
      <c r="N579" s="50" t="s">
        <v>27</v>
      </c>
      <c r="O579" s="50">
        <v>10</v>
      </c>
      <c r="P579" s="50" t="str">
        <f t="shared" si="199"/>
        <v/>
      </c>
      <c r="Q579" s="50" t="str">
        <f t="shared" si="192"/>
        <v/>
      </c>
      <c r="R579" s="50" t="str">
        <f t="shared" si="209"/>
        <v/>
      </c>
      <c r="S579" s="50" t="str">
        <f t="shared" si="200"/>
        <v/>
      </c>
      <c r="T579" s="50">
        <f t="shared" si="195"/>
        <v>61</v>
      </c>
      <c r="U579" s="50">
        <f t="shared" si="196"/>
        <v>51</v>
      </c>
      <c r="V579" s="50" t="str">
        <f t="shared" si="197"/>
        <v/>
      </c>
      <c r="W579" s="50" t="str">
        <f t="shared" si="201"/>
        <v/>
      </c>
      <c r="X579" s="50" t="str">
        <f t="shared" si="210"/>
        <v/>
      </c>
      <c r="Y579" s="50" t="str">
        <f t="shared" si="206"/>
        <v/>
      </c>
      <c r="Z579" s="50" t="str">
        <f t="shared" si="202"/>
        <v/>
      </c>
      <c r="AA579" s="50" t="str">
        <f t="shared" si="207"/>
        <v/>
      </c>
      <c r="AB579" s="50" t="str">
        <f t="shared" si="208"/>
        <v/>
      </c>
      <c r="AC579" s="50" t="str">
        <f t="shared" si="198"/>
        <v/>
      </c>
      <c r="AD579" s="50" t="str">
        <f t="shared" si="211"/>
        <v/>
      </c>
      <c r="AE579" s="50" t="str">
        <f t="shared" si="203"/>
        <v/>
      </c>
      <c r="AF579" s="50" t="str">
        <f t="shared" si="204"/>
        <v/>
      </c>
      <c r="AG579" s="50" t="str">
        <f t="shared" si="212"/>
        <v/>
      </c>
      <c r="AH579" s="50"/>
      <c r="AI579" s="50"/>
      <c r="AJ579" s="50"/>
      <c r="AK579" s="50"/>
      <c r="AL579" s="50"/>
    </row>
    <row r="580" spans="1:38" s="67" customFormat="1" x14ac:dyDescent="0.25">
      <c r="A580" s="50">
        <f t="shared" si="205"/>
        <v>97</v>
      </c>
      <c r="B580" s="50">
        <f t="shared" si="193"/>
        <v>72949</v>
      </c>
      <c r="C580" s="50" t="str">
        <f t="shared" si="194"/>
        <v>20171114</v>
      </c>
      <c r="D580" s="50">
        <v>2017</v>
      </c>
      <c r="E580" s="50">
        <v>11</v>
      </c>
      <c r="F580" s="50">
        <v>14</v>
      </c>
      <c r="G580" s="50">
        <v>20</v>
      </c>
      <c r="H580" s="50">
        <v>15</v>
      </c>
      <c r="I580" s="50">
        <v>49</v>
      </c>
      <c r="J580" s="50">
        <v>717</v>
      </c>
      <c r="K580" s="50" t="s">
        <v>37</v>
      </c>
      <c r="L580" s="50">
        <v>1</v>
      </c>
      <c r="M580" s="50" t="s">
        <v>21</v>
      </c>
      <c r="N580" s="50" t="s">
        <v>27</v>
      </c>
      <c r="O580" s="50">
        <v>16</v>
      </c>
      <c r="P580" s="50" t="str">
        <f t="shared" si="199"/>
        <v/>
      </c>
      <c r="Q580" s="50" t="str">
        <f t="shared" ref="Q580:Q643" si="213">IF(A581&lt;&gt;A580,(B580+(J580*0.001)+(O580*0.001)),"")</f>
        <v/>
      </c>
      <c r="R580" s="50" t="str">
        <f t="shared" si="209"/>
        <v/>
      </c>
      <c r="S580" s="50" t="str">
        <f t="shared" si="200"/>
        <v/>
      </c>
      <c r="T580" s="50">
        <f t="shared" si="195"/>
        <v>67</v>
      </c>
      <c r="U580" s="50">
        <f t="shared" si="196"/>
        <v>51</v>
      </c>
      <c r="V580" s="50" t="str">
        <f t="shared" si="197"/>
        <v/>
      </c>
      <c r="W580" s="50" t="str">
        <f t="shared" si="201"/>
        <v/>
      </c>
      <c r="X580" s="50" t="str">
        <f t="shared" si="210"/>
        <v/>
      </c>
      <c r="Y580" s="50" t="str">
        <f t="shared" si="206"/>
        <v/>
      </c>
      <c r="Z580" s="50" t="str">
        <f t="shared" si="202"/>
        <v/>
      </c>
      <c r="AA580" s="50" t="str">
        <f t="shared" si="207"/>
        <v/>
      </c>
      <c r="AB580" s="50" t="str">
        <f t="shared" si="208"/>
        <v/>
      </c>
      <c r="AC580" s="50" t="str">
        <f t="shared" si="198"/>
        <v/>
      </c>
      <c r="AD580" s="50" t="str">
        <f t="shared" si="211"/>
        <v/>
      </c>
      <c r="AE580" s="50" t="str">
        <f t="shared" si="203"/>
        <v/>
      </c>
      <c r="AF580" s="50" t="str">
        <f t="shared" si="204"/>
        <v/>
      </c>
      <c r="AG580" s="50" t="str">
        <f t="shared" si="212"/>
        <v/>
      </c>
      <c r="AH580" s="50"/>
      <c r="AI580" s="50"/>
      <c r="AJ580" s="50"/>
      <c r="AK580" s="50"/>
      <c r="AL580" s="50"/>
    </row>
    <row r="581" spans="1:38" s="67" customFormat="1" x14ac:dyDescent="0.25">
      <c r="A581" s="50">
        <f t="shared" si="205"/>
        <v>97</v>
      </c>
      <c r="B581" s="50">
        <f t="shared" si="193"/>
        <v>72949</v>
      </c>
      <c r="C581" s="50" t="str">
        <f t="shared" si="194"/>
        <v>20171114</v>
      </c>
      <c r="D581" s="50">
        <v>2017</v>
      </c>
      <c r="E581" s="50">
        <v>11</v>
      </c>
      <c r="F581" s="50">
        <v>14</v>
      </c>
      <c r="G581" s="50">
        <v>20</v>
      </c>
      <c r="H581" s="50">
        <v>15</v>
      </c>
      <c r="I581" s="50">
        <v>49</v>
      </c>
      <c r="J581" s="50">
        <v>784</v>
      </c>
      <c r="K581" s="50" t="s">
        <v>37</v>
      </c>
      <c r="L581" s="50">
        <v>1</v>
      </c>
      <c r="M581" s="50" t="s">
        <v>21</v>
      </c>
      <c r="N581" s="50" t="s">
        <v>27</v>
      </c>
      <c r="O581" s="50">
        <v>198</v>
      </c>
      <c r="P581" s="50" t="str">
        <f t="shared" si="199"/>
        <v/>
      </c>
      <c r="Q581" s="50" t="str">
        <f t="shared" si="213"/>
        <v/>
      </c>
      <c r="R581" s="50" t="str">
        <f t="shared" si="209"/>
        <v/>
      </c>
      <c r="S581" s="50" t="str">
        <f t="shared" si="200"/>
        <v/>
      </c>
      <c r="T581" s="50">
        <f t="shared" si="195"/>
        <v>214</v>
      </c>
      <c r="U581" s="50">
        <f t="shared" si="196"/>
        <v>16</v>
      </c>
      <c r="V581" s="50" t="str">
        <f t="shared" si="197"/>
        <v/>
      </c>
      <c r="W581" s="50" t="str">
        <f t="shared" si="201"/>
        <v/>
      </c>
      <c r="X581" s="50" t="str">
        <f t="shared" si="210"/>
        <v/>
      </c>
      <c r="Y581" s="50" t="str">
        <f t="shared" si="206"/>
        <v/>
      </c>
      <c r="Z581" s="50" t="str">
        <f t="shared" si="202"/>
        <v/>
      </c>
      <c r="AA581" s="50" t="str">
        <f t="shared" si="207"/>
        <v/>
      </c>
      <c r="AB581" s="50" t="str">
        <f t="shared" si="208"/>
        <v/>
      </c>
      <c r="AC581" s="50" t="str">
        <f t="shared" si="198"/>
        <v/>
      </c>
      <c r="AD581" s="50" t="str">
        <f t="shared" si="211"/>
        <v/>
      </c>
      <c r="AE581" s="50" t="str">
        <f t="shared" si="203"/>
        <v/>
      </c>
      <c r="AF581" s="50" t="str">
        <f t="shared" si="204"/>
        <v/>
      </c>
      <c r="AG581" s="50" t="str">
        <f t="shared" si="212"/>
        <v/>
      </c>
      <c r="AH581" s="50"/>
      <c r="AI581" s="50"/>
      <c r="AJ581" s="50"/>
      <c r="AK581" s="50"/>
      <c r="AL581" s="50"/>
    </row>
    <row r="582" spans="1:38" s="67" customFormat="1" x14ac:dyDescent="0.25">
      <c r="A582" s="50">
        <f t="shared" si="205"/>
        <v>97</v>
      </c>
      <c r="B582" s="50">
        <f t="shared" si="193"/>
        <v>72949</v>
      </c>
      <c r="C582" s="50" t="str">
        <f t="shared" si="194"/>
        <v>20171114</v>
      </c>
      <c r="D582" s="50">
        <v>2017</v>
      </c>
      <c r="E582" s="50">
        <v>11</v>
      </c>
      <c r="F582" s="50">
        <v>14</v>
      </c>
      <c r="G582" s="50">
        <v>20</v>
      </c>
      <c r="H582" s="50">
        <v>15</v>
      </c>
      <c r="I582" s="50">
        <v>49</v>
      </c>
      <c r="J582" s="50">
        <v>789</v>
      </c>
      <c r="K582" s="50" t="s">
        <v>29</v>
      </c>
      <c r="L582" s="50">
        <v>1</v>
      </c>
      <c r="M582" s="50" t="s">
        <v>21</v>
      </c>
      <c r="N582" s="50" t="s">
        <v>27</v>
      </c>
      <c r="O582" s="50"/>
      <c r="P582" s="50" t="str">
        <f t="shared" si="199"/>
        <v/>
      </c>
      <c r="Q582" s="50" t="str">
        <f t="shared" si="213"/>
        <v/>
      </c>
      <c r="R582" s="50" t="str">
        <f t="shared" si="209"/>
        <v/>
      </c>
      <c r="S582" s="50" t="str">
        <f t="shared" si="200"/>
        <v/>
      </c>
      <c r="T582" s="50" t="str">
        <f t="shared" si="195"/>
        <v/>
      </c>
      <c r="U582" s="50" t="str">
        <f t="shared" si="196"/>
        <v/>
      </c>
      <c r="V582" s="50" t="str">
        <f t="shared" si="197"/>
        <v/>
      </c>
      <c r="W582" s="50" t="str">
        <f t="shared" si="201"/>
        <v/>
      </c>
      <c r="X582" s="50" t="str">
        <f t="shared" si="210"/>
        <v/>
      </c>
      <c r="Y582" s="50" t="str">
        <f t="shared" si="206"/>
        <v/>
      </c>
      <c r="Z582" s="50" t="str">
        <f t="shared" si="202"/>
        <v/>
      </c>
      <c r="AA582" s="50" t="str">
        <f t="shared" si="207"/>
        <v/>
      </c>
      <c r="AB582" s="50" t="str">
        <f t="shared" si="208"/>
        <v/>
      </c>
      <c r="AC582" s="50" t="str">
        <f t="shared" si="198"/>
        <v/>
      </c>
      <c r="AD582" s="50" t="str">
        <f t="shared" si="211"/>
        <v/>
      </c>
      <c r="AE582" s="50" t="str">
        <f t="shared" si="203"/>
        <v/>
      </c>
      <c r="AF582" s="50" t="str">
        <f t="shared" si="204"/>
        <v/>
      </c>
      <c r="AG582" s="50" t="str">
        <f t="shared" si="212"/>
        <v/>
      </c>
      <c r="AH582" s="50"/>
      <c r="AI582" s="50"/>
      <c r="AJ582" s="50"/>
      <c r="AK582" s="50"/>
      <c r="AL582" s="50"/>
    </row>
    <row r="583" spans="1:38" s="67" customFormat="1" x14ac:dyDescent="0.25">
      <c r="A583" s="50">
        <f t="shared" si="205"/>
        <v>97</v>
      </c>
      <c r="B583" s="50">
        <f t="shared" si="193"/>
        <v>72949</v>
      </c>
      <c r="C583" s="50" t="str">
        <f t="shared" si="194"/>
        <v>20171114</v>
      </c>
      <c r="D583" s="50">
        <v>2017</v>
      </c>
      <c r="E583" s="50">
        <v>11</v>
      </c>
      <c r="F583" s="50">
        <v>14</v>
      </c>
      <c r="G583" s="50">
        <v>20</v>
      </c>
      <c r="H583" s="50">
        <v>15</v>
      </c>
      <c r="I583" s="50">
        <v>49</v>
      </c>
      <c r="J583" s="50">
        <v>998</v>
      </c>
      <c r="K583" s="50" t="s">
        <v>37</v>
      </c>
      <c r="L583" s="50">
        <v>1</v>
      </c>
      <c r="M583" s="50" t="s">
        <v>21</v>
      </c>
      <c r="N583" s="50" t="s">
        <v>27</v>
      </c>
      <c r="O583" s="50">
        <v>13</v>
      </c>
      <c r="P583" s="50" t="str">
        <f t="shared" si="199"/>
        <v/>
      </c>
      <c r="Q583" s="50" t="str">
        <f t="shared" si="213"/>
        <v/>
      </c>
      <c r="R583" s="50" t="str">
        <f t="shared" si="209"/>
        <v/>
      </c>
      <c r="S583" s="50" t="str">
        <f t="shared" si="200"/>
        <v/>
      </c>
      <c r="T583" s="50">
        <f t="shared" si="195"/>
        <v>93</v>
      </c>
      <c r="U583" s="50">
        <f t="shared" si="196"/>
        <v>80</v>
      </c>
      <c r="V583" s="50" t="str">
        <f t="shared" si="197"/>
        <v/>
      </c>
      <c r="W583" s="50" t="str">
        <f t="shared" si="201"/>
        <v/>
      </c>
      <c r="X583" s="50" t="str">
        <f t="shared" si="210"/>
        <v/>
      </c>
      <c r="Y583" s="50" t="str">
        <f t="shared" si="206"/>
        <v/>
      </c>
      <c r="Z583" s="50" t="str">
        <f t="shared" si="202"/>
        <v/>
      </c>
      <c r="AA583" s="50" t="str">
        <f t="shared" si="207"/>
        <v/>
      </c>
      <c r="AB583" s="50" t="str">
        <f t="shared" si="208"/>
        <v/>
      </c>
      <c r="AC583" s="50" t="str">
        <f t="shared" si="198"/>
        <v/>
      </c>
      <c r="AD583" s="50" t="str">
        <f t="shared" si="211"/>
        <v/>
      </c>
      <c r="AE583" s="50" t="str">
        <f t="shared" si="203"/>
        <v/>
      </c>
      <c r="AF583" s="50" t="str">
        <f t="shared" si="204"/>
        <v/>
      </c>
      <c r="AG583" s="50" t="str">
        <f t="shared" si="212"/>
        <v/>
      </c>
      <c r="AH583" s="50"/>
      <c r="AI583" s="50"/>
      <c r="AJ583" s="50"/>
      <c r="AK583" s="50"/>
      <c r="AL583" s="50"/>
    </row>
    <row r="584" spans="1:38" s="67" customFormat="1" x14ac:dyDescent="0.25">
      <c r="A584" s="50">
        <f t="shared" si="205"/>
        <v>97</v>
      </c>
      <c r="B584" s="50">
        <f t="shared" si="193"/>
        <v>72950</v>
      </c>
      <c r="C584" s="50" t="str">
        <f t="shared" si="194"/>
        <v>20171114</v>
      </c>
      <c r="D584" s="50">
        <v>2017</v>
      </c>
      <c r="E584" s="50">
        <v>11</v>
      </c>
      <c r="F584" s="50">
        <v>14</v>
      </c>
      <c r="G584" s="50">
        <v>20</v>
      </c>
      <c r="H584" s="50">
        <v>15</v>
      </c>
      <c r="I584" s="50">
        <v>50</v>
      </c>
      <c r="J584" s="50">
        <v>91</v>
      </c>
      <c r="K584" s="50" t="s">
        <v>37</v>
      </c>
      <c r="L584" s="50">
        <v>1</v>
      </c>
      <c r="M584" s="50" t="s">
        <v>21</v>
      </c>
      <c r="N584" s="50" t="s">
        <v>27</v>
      </c>
      <c r="O584" s="50">
        <v>24</v>
      </c>
      <c r="P584" s="50" t="str">
        <f t="shared" si="199"/>
        <v/>
      </c>
      <c r="Q584" s="50">
        <f t="shared" si="213"/>
        <v>72950.115000000005</v>
      </c>
      <c r="R584" s="50" t="str">
        <f t="shared" si="209"/>
        <v/>
      </c>
      <c r="S584" s="50" t="str">
        <f t="shared" si="200"/>
        <v/>
      </c>
      <c r="T584" s="50" t="str">
        <f t="shared" si="195"/>
        <v/>
      </c>
      <c r="U584" s="50" t="str">
        <f t="shared" si="196"/>
        <v/>
      </c>
      <c r="V584" s="50" t="str">
        <f t="shared" si="197"/>
        <v/>
      </c>
      <c r="W584" s="50" t="str">
        <f t="shared" si="201"/>
        <v/>
      </c>
      <c r="X584" s="50" t="str">
        <f t="shared" si="210"/>
        <v/>
      </c>
      <c r="Y584" s="50" t="str">
        <f t="shared" si="206"/>
        <v/>
      </c>
      <c r="Z584" s="50" t="str">
        <f t="shared" si="202"/>
        <v/>
      </c>
      <c r="AA584" s="50" t="str">
        <f t="shared" si="207"/>
        <v/>
      </c>
      <c r="AB584" s="50" t="str">
        <f t="shared" si="208"/>
        <v/>
      </c>
      <c r="AC584" s="50" t="str">
        <f t="shared" si="198"/>
        <v/>
      </c>
      <c r="AD584" s="50" t="str">
        <f t="shared" si="211"/>
        <v/>
      </c>
      <c r="AE584" s="50" t="str">
        <f t="shared" si="203"/>
        <v/>
      </c>
      <c r="AF584" s="50" t="str">
        <f t="shared" si="204"/>
        <v/>
      </c>
      <c r="AG584" s="50" t="str">
        <f t="shared" si="212"/>
        <v/>
      </c>
      <c r="AH584" s="50"/>
      <c r="AI584" s="50"/>
      <c r="AJ584" s="50"/>
      <c r="AK584" s="50"/>
      <c r="AL584" s="50"/>
    </row>
    <row r="585" spans="1:38" x14ac:dyDescent="0.25">
      <c r="A585" s="51">
        <f t="shared" si="205"/>
        <v>98</v>
      </c>
      <c r="B585" s="51">
        <f t="shared" si="193"/>
        <v>73066</v>
      </c>
      <c r="C585" s="51" t="str">
        <f t="shared" si="194"/>
        <v>20171114</v>
      </c>
      <c r="D585" s="51">
        <v>2017</v>
      </c>
      <c r="E585" s="51">
        <v>11</v>
      </c>
      <c r="F585" s="51">
        <v>14</v>
      </c>
      <c r="G585" s="51">
        <v>20</v>
      </c>
      <c r="H585" s="51">
        <v>17</v>
      </c>
      <c r="I585" s="51">
        <v>46</v>
      </c>
      <c r="J585" s="51">
        <v>232</v>
      </c>
      <c r="K585" s="51" t="s">
        <v>37</v>
      </c>
      <c r="L585" s="51">
        <v>1</v>
      </c>
      <c r="M585" s="51" t="s">
        <v>21</v>
      </c>
      <c r="N585" s="51" t="s">
        <v>27</v>
      </c>
      <c r="O585" s="51">
        <v>6</v>
      </c>
      <c r="P585" s="51">
        <f t="shared" si="199"/>
        <v>73066.232000000004</v>
      </c>
      <c r="Q585" s="51" t="str">
        <f t="shared" si="213"/>
        <v/>
      </c>
      <c r="R585" s="51">
        <f t="shared" si="209"/>
        <v>73066.453000000009</v>
      </c>
      <c r="S585" s="51">
        <f t="shared" si="200"/>
        <v>221.00000000500586</v>
      </c>
      <c r="T585" s="51">
        <f t="shared" si="195"/>
        <v>55</v>
      </c>
      <c r="U585" s="51">
        <f t="shared" si="196"/>
        <v>49</v>
      </c>
      <c r="V585" s="51" t="str">
        <f t="shared" si="197"/>
        <v/>
      </c>
      <c r="W585" s="51">
        <f t="shared" si="201"/>
        <v>73066</v>
      </c>
      <c r="X585" s="51">
        <f t="shared" si="210"/>
        <v>5</v>
      </c>
      <c r="Y585" s="51">
        <f t="shared" si="206"/>
        <v>0</v>
      </c>
      <c r="Z585" s="51">
        <f t="shared" si="202"/>
        <v>0</v>
      </c>
      <c r="AA585" s="51">
        <f t="shared" si="207"/>
        <v>0</v>
      </c>
      <c r="AB585" s="51">
        <f t="shared" si="208"/>
        <v>5</v>
      </c>
      <c r="AC585" s="51" t="str">
        <f t="shared" si="198"/>
        <v/>
      </c>
      <c r="AD585" s="51">
        <f t="shared" si="211"/>
        <v>0</v>
      </c>
      <c r="AE585" s="51" t="str">
        <f t="shared" si="203"/>
        <v/>
      </c>
      <c r="AF585" s="51" t="str">
        <f t="shared" si="204"/>
        <v/>
      </c>
      <c r="AG585" s="51">
        <f t="shared" si="212"/>
        <v>0</v>
      </c>
      <c r="AH585" s="51"/>
      <c r="AI585" s="51"/>
      <c r="AJ585" s="51"/>
      <c r="AK585" s="51"/>
      <c r="AL585" s="51"/>
    </row>
    <row r="586" spans="1:38" s="67" customFormat="1" x14ac:dyDescent="0.25">
      <c r="A586" s="50">
        <f t="shared" si="205"/>
        <v>98</v>
      </c>
      <c r="B586" s="50">
        <f t="shared" si="193"/>
        <v>73066</v>
      </c>
      <c r="C586" s="50" t="str">
        <f t="shared" si="194"/>
        <v>20171114</v>
      </c>
      <c r="D586" s="50">
        <v>2017</v>
      </c>
      <c r="E586" s="50">
        <v>11</v>
      </c>
      <c r="F586" s="50">
        <v>14</v>
      </c>
      <c r="G586" s="50">
        <v>20</v>
      </c>
      <c r="H586" s="50">
        <v>17</v>
      </c>
      <c r="I586" s="50">
        <v>46</v>
      </c>
      <c r="J586" s="50">
        <v>287</v>
      </c>
      <c r="K586" s="50" t="s">
        <v>37</v>
      </c>
      <c r="L586" s="50">
        <v>1</v>
      </c>
      <c r="M586" s="50" t="s">
        <v>21</v>
      </c>
      <c r="N586" s="50" t="s">
        <v>27</v>
      </c>
      <c r="O586" s="50">
        <v>8</v>
      </c>
      <c r="P586" s="50" t="str">
        <f t="shared" si="199"/>
        <v/>
      </c>
      <c r="Q586" s="50" t="str">
        <f t="shared" si="213"/>
        <v/>
      </c>
      <c r="R586" s="50" t="str">
        <f t="shared" si="209"/>
        <v/>
      </c>
      <c r="S586" s="50" t="str">
        <f t="shared" si="200"/>
        <v/>
      </c>
      <c r="T586" s="50">
        <f t="shared" si="195"/>
        <v>106</v>
      </c>
      <c r="U586" s="50">
        <f t="shared" si="196"/>
        <v>98</v>
      </c>
      <c r="V586" s="50" t="str">
        <f t="shared" si="197"/>
        <v/>
      </c>
      <c r="W586" s="50" t="str">
        <f t="shared" si="201"/>
        <v/>
      </c>
      <c r="X586" s="50" t="str">
        <f t="shared" si="210"/>
        <v/>
      </c>
      <c r="Y586" s="50" t="str">
        <f t="shared" si="206"/>
        <v/>
      </c>
      <c r="Z586" s="50" t="str">
        <f t="shared" si="202"/>
        <v/>
      </c>
      <c r="AA586" s="50" t="str">
        <f t="shared" si="207"/>
        <v/>
      </c>
      <c r="AB586" s="50" t="str">
        <f t="shared" si="208"/>
        <v/>
      </c>
      <c r="AC586" s="50" t="str">
        <f t="shared" si="198"/>
        <v/>
      </c>
      <c r="AD586" s="50" t="str">
        <f t="shared" si="211"/>
        <v/>
      </c>
      <c r="AE586" s="50" t="str">
        <f t="shared" si="203"/>
        <v/>
      </c>
      <c r="AF586" s="50" t="str">
        <f t="shared" si="204"/>
        <v/>
      </c>
      <c r="AG586" s="50" t="str">
        <f t="shared" si="212"/>
        <v/>
      </c>
      <c r="AH586" s="50"/>
      <c r="AI586" s="50"/>
      <c r="AJ586" s="50"/>
      <c r="AK586" s="50"/>
      <c r="AL586" s="50"/>
    </row>
    <row r="587" spans="1:38" s="67" customFormat="1" x14ac:dyDescent="0.25">
      <c r="A587" s="50">
        <f t="shared" si="205"/>
        <v>98</v>
      </c>
      <c r="B587" s="50">
        <f t="shared" si="193"/>
        <v>73066</v>
      </c>
      <c r="C587" s="50" t="str">
        <f t="shared" si="194"/>
        <v>20171114</v>
      </c>
      <c r="D587" s="50">
        <v>2017</v>
      </c>
      <c r="E587" s="50">
        <v>11</v>
      </c>
      <c r="F587" s="50">
        <v>14</v>
      </c>
      <c r="G587" s="50">
        <v>20</v>
      </c>
      <c r="H587" s="50">
        <v>17</v>
      </c>
      <c r="I587" s="50">
        <v>46</v>
      </c>
      <c r="J587" s="50">
        <v>393</v>
      </c>
      <c r="K587" s="50" t="s">
        <v>37</v>
      </c>
      <c r="L587" s="50">
        <v>1</v>
      </c>
      <c r="M587" s="50" t="s">
        <v>21</v>
      </c>
      <c r="N587" s="50" t="s">
        <v>27</v>
      </c>
      <c r="O587" s="50">
        <v>7</v>
      </c>
      <c r="P587" s="50" t="str">
        <f t="shared" si="199"/>
        <v/>
      </c>
      <c r="Q587" s="50" t="str">
        <f t="shared" si="213"/>
        <v/>
      </c>
      <c r="R587" s="50" t="str">
        <f t="shared" si="209"/>
        <v/>
      </c>
      <c r="S587" s="50" t="str">
        <f t="shared" si="200"/>
        <v/>
      </c>
      <c r="T587" s="50">
        <f t="shared" si="195"/>
        <v>42</v>
      </c>
      <c r="U587" s="50">
        <f t="shared" si="196"/>
        <v>35</v>
      </c>
      <c r="V587" s="50" t="str">
        <f t="shared" si="197"/>
        <v/>
      </c>
      <c r="W587" s="50" t="str">
        <f t="shared" si="201"/>
        <v/>
      </c>
      <c r="X587" s="50" t="str">
        <f t="shared" si="210"/>
        <v/>
      </c>
      <c r="Y587" s="50" t="str">
        <f t="shared" si="206"/>
        <v/>
      </c>
      <c r="Z587" s="50" t="str">
        <f t="shared" si="202"/>
        <v/>
      </c>
      <c r="AA587" s="50" t="str">
        <f t="shared" si="207"/>
        <v/>
      </c>
      <c r="AB587" s="50" t="str">
        <f t="shared" si="208"/>
        <v/>
      </c>
      <c r="AC587" s="50" t="str">
        <f t="shared" si="198"/>
        <v/>
      </c>
      <c r="AD587" s="50" t="str">
        <f t="shared" si="211"/>
        <v/>
      </c>
      <c r="AE587" s="50" t="str">
        <f t="shared" si="203"/>
        <v/>
      </c>
      <c r="AF587" s="50" t="str">
        <f t="shared" si="204"/>
        <v/>
      </c>
      <c r="AG587" s="50" t="str">
        <f t="shared" si="212"/>
        <v/>
      </c>
      <c r="AH587" s="50"/>
      <c r="AI587" s="50"/>
      <c r="AJ587" s="50"/>
      <c r="AK587" s="50"/>
      <c r="AL587" s="50"/>
    </row>
    <row r="588" spans="1:38" x14ac:dyDescent="0.25">
      <c r="A588" s="50">
        <f t="shared" si="205"/>
        <v>98</v>
      </c>
      <c r="B588" s="50">
        <f t="shared" si="193"/>
        <v>73066</v>
      </c>
      <c r="C588" s="50" t="str">
        <f t="shared" si="194"/>
        <v>20171114</v>
      </c>
      <c r="D588" s="50">
        <v>2017</v>
      </c>
      <c r="E588" s="50">
        <v>11</v>
      </c>
      <c r="F588" s="50">
        <v>14</v>
      </c>
      <c r="G588" s="50">
        <v>20</v>
      </c>
      <c r="H588" s="50">
        <v>17</v>
      </c>
      <c r="I588" s="50">
        <v>46</v>
      </c>
      <c r="J588" s="50">
        <v>435</v>
      </c>
      <c r="K588" s="50" t="s">
        <v>37</v>
      </c>
      <c r="L588" s="50">
        <v>1</v>
      </c>
      <c r="M588" s="50" t="s">
        <v>21</v>
      </c>
      <c r="N588" s="50" t="s">
        <v>27</v>
      </c>
      <c r="O588" s="50">
        <v>1</v>
      </c>
      <c r="P588" s="50" t="str">
        <f t="shared" si="199"/>
        <v/>
      </c>
      <c r="Q588" s="50" t="str">
        <f t="shared" si="213"/>
        <v/>
      </c>
      <c r="R588" s="50" t="str">
        <f t="shared" si="209"/>
        <v/>
      </c>
      <c r="S588" s="50" t="str">
        <f t="shared" si="200"/>
        <v/>
      </c>
      <c r="T588" s="50">
        <f t="shared" si="195"/>
        <v>17</v>
      </c>
      <c r="U588" s="50">
        <f t="shared" si="196"/>
        <v>16</v>
      </c>
      <c r="V588" s="50" t="str">
        <f t="shared" si="197"/>
        <v/>
      </c>
      <c r="W588" s="50" t="str">
        <f t="shared" si="201"/>
        <v/>
      </c>
      <c r="X588" s="50" t="str">
        <f t="shared" si="210"/>
        <v/>
      </c>
      <c r="Y588" s="50" t="str">
        <f t="shared" si="206"/>
        <v/>
      </c>
      <c r="Z588" s="50" t="str">
        <f t="shared" si="202"/>
        <v/>
      </c>
      <c r="AA588" s="50" t="str">
        <f t="shared" si="207"/>
        <v/>
      </c>
      <c r="AB588" s="50" t="str">
        <f t="shared" si="208"/>
        <v/>
      </c>
      <c r="AC588" s="50" t="str">
        <f t="shared" si="198"/>
        <v/>
      </c>
      <c r="AD588" s="50" t="str">
        <f t="shared" si="211"/>
        <v/>
      </c>
      <c r="AE588" s="50" t="str">
        <f t="shared" si="203"/>
        <v/>
      </c>
      <c r="AF588" s="50" t="str">
        <f t="shared" si="204"/>
        <v/>
      </c>
      <c r="AG588" s="50" t="str">
        <f t="shared" si="212"/>
        <v/>
      </c>
      <c r="AH588" s="50"/>
      <c r="AI588" s="50"/>
      <c r="AJ588" s="50"/>
      <c r="AK588" s="50"/>
      <c r="AL588" s="50"/>
    </row>
    <row r="589" spans="1:38" s="67" customFormat="1" x14ac:dyDescent="0.25">
      <c r="A589" s="50">
        <f t="shared" si="205"/>
        <v>98</v>
      </c>
      <c r="B589" s="50">
        <f t="shared" si="193"/>
        <v>73066</v>
      </c>
      <c r="C589" s="50" t="str">
        <f t="shared" si="194"/>
        <v>20171114</v>
      </c>
      <c r="D589" s="50">
        <v>2017</v>
      </c>
      <c r="E589" s="50">
        <v>11</v>
      </c>
      <c r="F589" s="50">
        <v>14</v>
      </c>
      <c r="G589" s="50">
        <v>20</v>
      </c>
      <c r="H589" s="50">
        <v>17</v>
      </c>
      <c r="I589" s="50">
        <v>46</v>
      </c>
      <c r="J589" s="50">
        <v>452</v>
      </c>
      <c r="K589" s="50" t="s">
        <v>37</v>
      </c>
      <c r="L589" s="50">
        <v>1</v>
      </c>
      <c r="M589" s="50" t="s">
        <v>21</v>
      </c>
      <c r="N589" s="50" t="s">
        <v>66</v>
      </c>
      <c r="O589" s="50">
        <v>1</v>
      </c>
      <c r="P589" s="50" t="str">
        <f t="shared" si="199"/>
        <v/>
      </c>
      <c r="Q589" s="50">
        <f t="shared" si="213"/>
        <v>73066.453000000009</v>
      </c>
      <c r="R589" s="50" t="str">
        <f t="shared" si="209"/>
        <v/>
      </c>
      <c r="S589" s="50" t="str">
        <f t="shared" si="200"/>
        <v/>
      </c>
      <c r="T589" s="50" t="str">
        <f t="shared" si="195"/>
        <v/>
      </c>
      <c r="U589" s="50" t="str">
        <f t="shared" si="196"/>
        <v/>
      </c>
      <c r="V589" s="50" t="str">
        <f t="shared" si="197"/>
        <v/>
      </c>
      <c r="W589" s="50" t="str">
        <f t="shared" si="201"/>
        <v/>
      </c>
      <c r="X589" s="50" t="str">
        <f t="shared" si="210"/>
        <v/>
      </c>
      <c r="Y589" s="50" t="str">
        <f t="shared" si="206"/>
        <v/>
      </c>
      <c r="Z589" s="50" t="str">
        <f t="shared" si="202"/>
        <v/>
      </c>
      <c r="AA589" s="50" t="str">
        <f t="shared" si="207"/>
        <v/>
      </c>
      <c r="AB589" s="50" t="str">
        <f t="shared" si="208"/>
        <v/>
      </c>
      <c r="AC589" s="50" t="str">
        <f t="shared" si="198"/>
        <v/>
      </c>
      <c r="AD589" s="50" t="str">
        <f t="shared" si="211"/>
        <v/>
      </c>
      <c r="AE589" s="50" t="str">
        <f t="shared" si="203"/>
        <v/>
      </c>
      <c r="AF589" s="50" t="str">
        <f t="shared" si="204"/>
        <v/>
      </c>
      <c r="AG589" s="50" t="str">
        <f t="shared" si="212"/>
        <v/>
      </c>
      <c r="AH589" s="50"/>
      <c r="AI589" s="50"/>
      <c r="AJ589" s="50"/>
      <c r="AK589" s="50"/>
      <c r="AL589" s="50"/>
    </row>
    <row r="590" spans="1:38" s="67" customFormat="1" x14ac:dyDescent="0.25">
      <c r="A590" s="51">
        <f t="shared" si="205"/>
        <v>99</v>
      </c>
      <c r="B590" s="51">
        <f t="shared" si="193"/>
        <v>73123</v>
      </c>
      <c r="C590" s="51" t="str">
        <f t="shared" si="194"/>
        <v>20171114</v>
      </c>
      <c r="D590" s="51">
        <v>2017</v>
      </c>
      <c r="E590" s="51">
        <v>11</v>
      </c>
      <c r="F590" s="51">
        <v>14</v>
      </c>
      <c r="G590" s="51">
        <v>20</v>
      </c>
      <c r="H590" s="51">
        <v>18</v>
      </c>
      <c r="I590" s="51">
        <v>43</v>
      </c>
      <c r="J590" s="51">
        <v>642</v>
      </c>
      <c r="K590" s="51" t="s">
        <v>37</v>
      </c>
      <c r="L590" s="51">
        <v>1</v>
      </c>
      <c r="M590" s="51" t="s">
        <v>21</v>
      </c>
      <c r="N590" s="51" t="s">
        <v>27</v>
      </c>
      <c r="O590" s="51">
        <v>8</v>
      </c>
      <c r="P590" s="51">
        <f t="shared" si="199"/>
        <v>73123.642000000007</v>
      </c>
      <c r="Q590" s="51" t="str">
        <f t="shared" si="213"/>
        <v/>
      </c>
      <c r="R590" s="51">
        <f t="shared" si="209"/>
        <v>73124.19</v>
      </c>
      <c r="S590" s="51">
        <f t="shared" si="200"/>
        <v>547.99999999522697</v>
      </c>
      <c r="T590" s="51">
        <f t="shared" si="195"/>
        <v>99</v>
      </c>
      <c r="U590" s="51">
        <f t="shared" si="196"/>
        <v>91</v>
      </c>
      <c r="V590" s="51" t="str">
        <f t="shared" si="197"/>
        <v/>
      </c>
      <c r="W590" s="51">
        <f t="shared" si="201"/>
        <v>73123</v>
      </c>
      <c r="X590" s="51">
        <f t="shared" si="210"/>
        <v>7</v>
      </c>
      <c r="Y590" s="51">
        <f t="shared" si="206"/>
        <v>1</v>
      </c>
      <c r="Z590" s="51">
        <f t="shared" si="202"/>
        <v>0</v>
      </c>
      <c r="AA590" s="51">
        <f t="shared" si="207"/>
        <v>0</v>
      </c>
      <c r="AB590" s="51">
        <f t="shared" si="208"/>
        <v>7</v>
      </c>
      <c r="AC590" s="51" t="str">
        <f t="shared" si="198"/>
        <v/>
      </c>
      <c r="AD590" s="51">
        <f t="shared" si="211"/>
        <v>0</v>
      </c>
      <c r="AE590" s="51" t="str">
        <f t="shared" si="203"/>
        <v/>
      </c>
      <c r="AF590" s="51" t="str">
        <f t="shared" si="204"/>
        <v/>
      </c>
      <c r="AG590" s="51">
        <f t="shared" si="212"/>
        <v>0</v>
      </c>
      <c r="AH590" s="51"/>
      <c r="AI590" s="51"/>
      <c r="AJ590" s="51"/>
      <c r="AK590" s="51"/>
      <c r="AL590" s="51"/>
    </row>
    <row r="591" spans="1:38" s="67" customFormat="1" x14ac:dyDescent="0.25">
      <c r="A591" s="50">
        <f t="shared" si="205"/>
        <v>99</v>
      </c>
      <c r="B591" s="50">
        <f t="shared" si="193"/>
        <v>73123</v>
      </c>
      <c r="C591" s="50" t="str">
        <f t="shared" si="194"/>
        <v>20171114</v>
      </c>
      <c r="D591" s="50">
        <v>2017</v>
      </c>
      <c r="E591" s="50">
        <v>11</v>
      </c>
      <c r="F591" s="50">
        <v>14</v>
      </c>
      <c r="G591" s="50">
        <v>20</v>
      </c>
      <c r="H591" s="50">
        <v>18</v>
      </c>
      <c r="I591" s="50">
        <v>43</v>
      </c>
      <c r="J591" s="50">
        <v>670</v>
      </c>
      <c r="K591" s="50" t="s">
        <v>40</v>
      </c>
      <c r="L591" s="50"/>
      <c r="M591" s="50" t="s">
        <v>21</v>
      </c>
      <c r="N591" s="50" t="s">
        <v>27</v>
      </c>
      <c r="O591" s="50">
        <v>0</v>
      </c>
      <c r="P591" s="50" t="str">
        <f t="shared" si="199"/>
        <v/>
      </c>
      <c r="Q591" s="50" t="str">
        <f t="shared" si="213"/>
        <v/>
      </c>
      <c r="R591" s="50" t="str">
        <f t="shared" si="209"/>
        <v/>
      </c>
      <c r="S591" s="50" t="str">
        <f t="shared" si="200"/>
        <v/>
      </c>
      <c r="T591" s="50" t="str">
        <f t="shared" si="195"/>
        <v/>
      </c>
      <c r="U591" s="50" t="str">
        <f t="shared" si="196"/>
        <v/>
      </c>
      <c r="V591" s="50" t="str">
        <f t="shared" si="197"/>
        <v/>
      </c>
      <c r="W591" s="50" t="str">
        <f t="shared" si="201"/>
        <v/>
      </c>
      <c r="X591" s="50" t="str">
        <f t="shared" si="210"/>
        <v/>
      </c>
      <c r="Y591" s="50" t="str">
        <f t="shared" si="206"/>
        <v/>
      </c>
      <c r="Z591" s="50" t="str">
        <f t="shared" si="202"/>
        <v/>
      </c>
      <c r="AA591" s="50" t="str">
        <f t="shared" si="207"/>
        <v/>
      </c>
      <c r="AB591" s="50" t="str">
        <f t="shared" si="208"/>
        <v/>
      </c>
      <c r="AC591" s="50" t="str">
        <f t="shared" si="198"/>
        <v/>
      </c>
      <c r="AD591" s="50" t="str">
        <f t="shared" si="211"/>
        <v/>
      </c>
      <c r="AE591" s="50" t="str">
        <f t="shared" si="203"/>
        <v/>
      </c>
      <c r="AF591" s="50" t="str">
        <f t="shared" si="204"/>
        <v/>
      </c>
      <c r="AG591" s="50" t="str">
        <f t="shared" si="212"/>
        <v/>
      </c>
      <c r="AH591" s="50"/>
      <c r="AI591" s="50"/>
      <c r="AJ591" s="50"/>
      <c r="AK591" s="50"/>
      <c r="AL591" s="50"/>
    </row>
    <row r="592" spans="1:38" s="67" customFormat="1" x14ac:dyDescent="0.25">
      <c r="A592" s="50">
        <f t="shared" si="205"/>
        <v>99</v>
      </c>
      <c r="B592" s="50">
        <f t="shared" si="193"/>
        <v>73123</v>
      </c>
      <c r="C592" s="50" t="str">
        <f t="shared" si="194"/>
        <v>20171114</v>
      </c>
      <c r="D592" s="50">
        <v>2017</v>
      </c>
      <c r="E592" s="50">
        <v>11</v>
      </c>
      <c r="F592" s="50">
        <v>14</v>
      </c>
      <c r="G592" s="50">
        <v>20</v>
      </c>
      <c r="H592" s="50">
        <v>18</v>
      </c>
      <c r="I592" s="50">
        <v>43</v>
      </c>
      <c r="J592" s="50">
        <v>703</v>
      </c>
      <c r="K592" s="50" t="s">
        <v>40</v>
      </c>
      <c r="L592" s="50"/>
      <c r="M592" s="50" t="s">
        <v>21</v>
      </c>
      <c r="N592" s="50" t="s">
        <v>27</v>
      </c>
      <c r="O592" s="50">
        <v>0</v>
      </c>
      <c r="P592" s="50" t="str">
        <f t="shared" si="199"/>
        <v/>
      </c>
      <c r="Q592" s="50" t="str">
        <f t="shared" si="213"/>
        <v/>
      </c>
      <c r="R592" s="50" t="str">
        <f t="shared" si="209"/>
        <v/>
      </c>
      <c r="S592" s="50" t="str">
        <f t="shared" si="200"/>
        <v/>
      </c>
      <c r="T592" s="50" t="str">
        <f t="shared" si="195"/>
        <v/>
      </c>
      <c r="U592" s="50" t="str">
        <f t="shared" si="196"/>
        <v/>
      </c>
      <c r="V592" s="50" t="str">
        <f t="shared" si="197"/>
        <v/>
      </c>
      <c r="W592" s="50" t="str">
        <f t="shared" si="201"/>
        <v/>
      </c>
      <c r="X592" s="50" t="str">
        <f t="shared" si="210"/>
        <v/>
      </c>
      <c r="Y592" s="50" t="str">
        <f t="shared" si="206"/>
        <v/>
      </c>
      <c r="Z592" s="50" t="str">
        <f t="shared" si="202"/>
        <v/>
      </c>
      <c r="AA592" s="50" t="str">
        <f t="shared" si="207"/>
        <v/>
      </c>
      <c r="AB592" s="50" t="str">
        <f t="shared" si="208"/>
        <v/>
      </c>
      <c r="AC592" s="50" t="str">
        <f t="shared" si="198"/>
        <v/>
      </c>
      <c r="AD592" s="50" t="str">
        <f t="shared" si="211"/>
        <v/>
      </c>
      <c r="AE592" s="50" t="str">
        <f t="shared" si="203"/>
        <v/>
      </c>
      <c r="AF592" s="50" t="str">
        <f t="shared" si="204"/>
        <v/>
      </c>
      <c r="AG592" s="50" t="str">
        <f t="shared" si="212"/>
        <v/>
      </c>
      <c r="AH592" s="50"/>
      <c r="AI592" s="50"/>
      <c r="AJ592" s="50"/>
      <c r="AK592" s="50"/>
      <c r="AL592" s="50"/>
    </row>
    <row r="593" spans="1:38" s="67" customFormat="1" x14ac:dyDescent="0.25">
      <c r="A593" s="50">
        <f t="shared" si="205"/>
        <v>99</v>
      </c>
      <c r="B593" s="50">
        <f t="shared" si="193"/>
        <v>73123</v>
      </c>
      <c r="C593" s="50" t="str">
        <f t="shared" si="194"/>
        <v>20171114</v>
      </c>
      <c r="D593" s="50">
        <v>2017</v>
      </c>
      <c r="E593" s="50">
        <v>11</v>
      </c>
      <c r="F593" s="50">
        <v>14</v>
      </c>
      <c r="G593" s="50">
        <v>20</v>
      </c>
      <c r="H593" s="50">
        <v>18</v>
      </c>
      <c r="I593" s="50">
        <v>43</v>
      </c>
      <c r="J593" s="50">
        <v>741</v>
      </c>
      <c r="K593" s="50" t="s">
        <v>37</v>
      </c>
      <c r="L593" s="50">
        <v>1</v>
      </c>
      <c r="M593" s="50" t="s">
        <v>21</v>
      </c>
      <c r="N593" s="50" t="s">
        <v>27</v>
      </c>
      <c r="O593" s="50">
        <v>9</v>
      </c>
      <c r="P593" s="50" t="str">
        <f t="shared" si="199"/>
        <v/>
      </c>
      <c r="Q593" s="50" t="str">
        <f t="shared" si="213"/>
        <v/>
      </c>
      <c r="R593" s="50" t="str">
        <f t="shared" si="209"/>
        <v/>
      </c>
      <c r="S593" s="50" t="str">
        <f t="shared" si="200"/>
        <v/>
      </c>
      <c r="T593" s="50">
        <f t="shared" si="195"/>
        <v>29</v>
      </c>
      <c r="U593" s="50" t="str">
        <f t="shared" si="196"/>
        <v/>
      </c>
      <c r="V593" s="50" t="str">
        <f t="shared" si="197"/>
        <v/>
      </c>
      <c r="W593" s="50" t="str">
        <f t="shared" si="201"/>
        <v/>
      </c>
      <c r="X593" s="50" t="str">
        <f t="shared" si="210"/>
        <v/>
      </c>
      <c r="Y593" s="50" t="str">
        <f t="shared" si="206"/>
        <v/>
      </c>
      <c r="Z593" s="50" t="str">
        <f t="shared" si="202"/>
        <v/>
      </c>
      <c r="AA593" s="50" t="str">
        <f t="shared" si="207"/>
        <v/>
      </c>
      <c r="AB593" s="50" t="str">
        <f t="shared" si="208"/>
        <v/>
      </c>
      <c r="AC593" s="50" t="str">
        <f t="shared" si="198"/>
        <v/>
      </c>
      <c r="AD593" s="50" t="str">
        <f t="shared" si="211"/>
        <v/>
      </c>
      <c r="AE593" s="50" t="str">
        <f t="shared" si="203"/>
        <v/>
      </c>
      <c r="AF593" s="50" t="str">
        <f t="shared" si="204"/>
        <v/>
      </c>
      <c r="AG593" s="50" t="str">
        <f t="shared" si="212"/>
        <v/>
      </c>
      <c r="AH593" s="50"/>
      <c r="AI593" s="50"/>
      <c r="AJ593" s="50"/>
      <c r="AK593" s="50"/>
      <c r="AL593" s="50"/>
    </row>
    <row r="594" spans="1:38" s="67" customFormat="1" x14ac:dyDescent="0.25">
      <c r="A594" s="54">
        <f t="shared" si="205"/>
        <v>99</v>
      </c>
      <c r="B594" s="54">
        <f t="shared" si="193"/>
        <v>73123</v>
      </c>
      <c r="C594" s="62" t="str">
        <f t="shared" si="194"/>
        <v>20171114</v>
      </c>
      <c r="D594" s="62">
        <v>2017</v>
      </c>
      <c r="E594" s="62">
        <v>11</v>
      </c>
      <c r="F594" s="62">
        <v>14</v>
      </c>
      <c r="G594" s="62">
        <v>20</v>
      </c>
      <c r="H594" s="62">
        <v>18</v>
      </c>
      <c r="I594" s="62">
        <v>43</v>
      </c>
      <c r="J594" s="62">
        <v>770</v>
      </c>
      <c r="K594" s="62" t="s">
        <v>37</v>
      </c>
      <c r="L594" s="62"/>
      <c r="M594" s="62" t="s">
        <v>21</v>
      </c>
      <c r="N594" s="62" t="s">
        <v>27</v>
      </c>
      <c r="O594" s="62">
        <v>4</v>
      </c>
      <c r="P594" s="62" t="str">
        <f t="shared" si="199"/>
        <v/>
      </c>
      <c r="Q594" s="62" t="str">
        <f t="shared" si="213"/>
        <v/>
      </c>
      <c r="R594" s="62" t="str">
        <f t="shared" si="209"/>
        <v/>
      </c>
      <c r="S594" s="62" t="str">
        <f t="shared" si="200"/>
        <v/>
      </c>
      <c r="T594" s="62">
        <f t="shared" si="195"/>
        <v>18</v>
      </c>
      <c r="U594" s="62" t="str">
        <f t="shared" si="196"/>
        <v/>
      </c>
      <c r="V594" s="62" t="str">
        <f t="shared" si="197"/>
        <v/>
      </c>
      <c r="W594" s="62" t="str">
        <f t="shared" si="201"/>
        <v/>
      </c>
      <c r="X594" s="51" t="str">
        <f t="shared" si="210"/>
        <v/>
      </c>
      <c r="Y594" s="51" t="str">
        <f t="shared" si="206"/>
        <v/>
      </c>
      <c r="Z594" s="51" t="str">
        <f t="shared" si="202"/>
        <v/>
      </c>
      <c r="AA594" s="51" t="str">
        <f t="shared" si="207"/>
        <v/>
      </c>
      <c r="AB594" s="51" t="str">
        <f t="shared" si="208"/>
        <v/>
      </c>
      <c r="AC594" s="51" t="str">
        <f t="shared" si="198"/>
        <v/>
      </c>
      <c r="AD594" s="51" t="str">
        <f t="shared" si="211"/>
        <v/>
      </c>
      <c r="AE594" s="51" t="str">
        <f t="shared" si="203"/>
        <v/>
      </c>
      <c r="AF594" s="51" t="str">
        <f t="shared" si="204"/>
        <v/>
      </c>
      <c r="AG594" s="51" t="str">
        <f t="shared" si="212"/>
        <v/>
      </c>
      <c r="AH594" s="51"/>
      <c r="AI594" s="51"/>
      <c r="AJ594" s="51"/>
      <c r="AK594" s="51"/>
      <c r="AL594" s="51"/>
    </row>
    <row r="595" spans="1:38" s="67" customFormat="1" x14ac:dyDescent="0.25">
      <c r="A595" s="50">
        <f t="shared" si="205"/>
        <v>99</v>
      </c>
      <c r="B595" s="50">
        <f t="shared" si="193"/>
        <v>73123</v>
      </c>
      <c r="C595" s="50" t="str">
        <f t="shared" si="194"/>
        <v>20171114</v>
      </c>
      <c r="D595" s="50">
        <v>2017</v>
      </c>
      <c r="E595" s="50">
        <v>11</v>
      </c>
      <c r="F595" s="50">
        <v>14</v>
      </c>
      <c r="G595" s="50">
        <v>20</v>
      </c>
      <c r="H595" s="50">
        <v>18</v>
      </c>
      <c r="I595" s="50">
        <v>43</v>
      </c>
      <c r="J595" s="50">
        <v>788</v>
      </c>
      <c r="K595" s="50" t="s">
        <v>37</v>
      </c>
      <c r="L595" s="50">
        <v>1</v>
      </c>
      <c r="M595" s="50" t="s">
        <v>21</v>
      </c>
      <c r="N595" s="50" t="s">
        <v>27</v>
      </c>
      <c r="O595" s="50">
        <v>12</v>
      </c>
      <c r="P595" s="50" t="str">
        <f t="shared" si="199"/>
        <v/>
      </c>
      <c r="Q595" s="50" t="str">
        <f t="shared" si="213"/>
        <v/>
      </c>
      <c r="R595" s="50" t="str">
        <f t="shared" si="209"/>
        <v/>
      </c>
      <c r="S595" s="50" t="str">
        <f t="shared" si="200"/>
        <v/>
      </c>
      <c r="T595" s="50">
        <f t="shared" si="195"/>
        <v>52</v>
      </c>
      <c r="U595" s="50">
        <f t="shared" si="196"/>
        <v>40</v>
      </c>
      <c r="V595" s="50" t="str">
        <f t="shared" si="197"/>
        <v/>
      </c>
      <c r="W595" s="50" t="str">
        <f t="shared" si="201"/>
        <v/>
      </c>
      <c r="X595" s="50" t="str">
        <f t="shared" si="210"/>
        <v/>
      </c>
      <c r="Y595" s="50" t="str">
        <f t="shared" si="206"/>
        <v/>
      </c>
      <c r="Z595" s="50" t="str">
        <f t="shared" si="202"/>
        <v/>
      </c>
      <c r="AA595" s="50" t="str">
        <f t="shared" si="207"/>
        <v/>
      </c>
      <c r="AB595" s="50" t="str">
        <f t="shared" si="208"/>
        <v/>
      </c>
      <c r="AC595" s="50" t="str">
        <f t="shared" si="198"/>
        <v/>
      </c>
      <c r="AD595" s="50" t="str">
        <f t="shared" si="211"/>
        <v/>
      </c>
      <c r="AE595" s="50" t="str">
        <f t="shared" si="203"/>
        <v/>
      </c>
      <c r="AF595" s="50" t="str">
        <f t="shared" si="204"/>
        <v/>
      </c>
      <c r="AG595" s="50" t="str">
        <f t="shared" si="212"/>
        <v/>
      </c>
      <c r="AH595" s="50"/>
      <c r="AI595" s="50"/>
      <c r="AJ595" s="50"/>
      <c r="AK595" s="50"/>
      <c r="AL595" s="50"/>
    </row>
    <row r="596" spans="1:38" s="67" customFormat="1" x14ac:dyDescent="0.25">
      <c r="A596" s="50">
        <f t="shared" si="205"/>
        <v>99</v>
      </c>
      <c r="B596" s="50">
        <f t="shared" si="193"/>
        <v>73123</v>
      </c>
      <c r="C596" s="50" t="str">
        <f t="shared" si="194"/>
        <v>20171114</v>
      </c>
      <c r="D596" s="50">
        <v>2017</v>
      </c>
      <c r="E596" s="50">
        <v>11</v>
      </c>
      <c r="F596" s="50">
        <v>14</v>
      </c>
      <c r="G596" s="50">
        <v>20</v>
      </c>
      <c r="H596" s="50">
        <v>18</v>
      </c>
      <c r="I596" s="50">
        <v>43</v>
      </c>
      <c r="J596" s="50">
        <v>791</v>
      </c>
      <c r="K596" s="50" t="s">
        <v>29</v>
      </c>
      <c r="L596" s="50">
        <v>1</v>
      </c>
      <c r="M596" s="50" t="s">
        <v>21</v>
      </c>
      <c r="N596" s="50" t="s">
        <v>27</v>
      </c>
      <c r="O596" s="50">
        <v>0</v>
      </c>
      <c r="P596" s="50" t="str">
        <f t="shared" si="199"/>
        <v/>
      </c>
      <c r="Q596" s="50" t="str">
        <f t="shared" si="213"/>
        <v/>
      </c>
      <c r="R596" s="50" t="str">
        <f t="shared" si="209"/>
        <v/>
      </c>
      <c r="S596" s="50" t="str">
        <f t="shared" si="200"/>
        <v/>
      </c>
      <c r="T596" s="50" t="str">
        <f t="shared" si="195"/>
        <v/>
      </c>
      <c r="U596" s="50" t="str">
        <f t="shared" si="196"/>
        <v/>
      </c>
      <c r="V596" s="50" t="str">
        <f t="shared" si="197"/>
        <v/>
      </c>
      <c r="W596" s="50" t="str">
        <f t="shared" si="201"/>
        <v/>
      </c>
      <c r="X596" s="50" t="str">
        <f t="shared" si="210"/>
        <v/>
      </c>
      <c r="Y596" s="50" t="str">
        <f t="shared" si="206"/>
        <v/>
      </c>
      <c r="Z596" s="50" t="str">
        <f t="shared" si="202"/>
        <v/>
      </c>
      <c r="AA596" s="50" t="str">
        <f t="shared" si="207"/>
        <v/>
      </c>
      <c r="AB596" s="50" t="str">
        <f t="shared" si="208"/>
        <v/>
      </c>
      <c r="AC596" s="50" t="str">
        <f t="shared" si="198"/>
        <v/>
      </c>
      <c r="AD596" s="50" t="str">
        <f t="shared" si="211"/>
        <v/>
      </c>
      <c r="AE596" s="50" t="str">
        <f t="shared" si="203"/>
        <v/>
      </c>
      <c r="AF596" s="50" t="str">
        <f t="shared" si="204"/>
        <v/>
      </c>
      <c r="AG596" s="50" t="str">
        <f t="shared" si="212"/>
        <v/>
      </c>
      <c r="AH596" s="50"/>
      <c r="AI596" s="50"/>
      <c r="AJ596" s="50"/>
      <c r="AK596" s="50"/>
      <c r="AL596" s="50"/>
    </row>
    <row r="597" spans="1:38" s="67" customFormat="1" x14ac:dyDescent="0.25">
      <c r="A597" s="50">
        <f t="shared" si="205"/>
        <v>99</v>
      </c>
      <c r="B597" s="50">
        <f t="shared" si="193"/>
        <v>73123</v>
      </c>
      <c r="C597" s="50" t="str">
        <f t="shared" si="194"/>
        <v>20171114</v>
      </c>
      <c r="D597" s="50">
        <v>2017</v>
      </c>
      <c r="E597" s="50">
        <v>11</v>
      </c>
      <c r="F597" s="50">
        <v>14</v>
      </c>
      <c r="G597" s="50">
        <v>20</v>
      </c>
      <c r="H597" s="50">
        <v>18</v>
      </c>
      <c r="I597" s="50">
        <v>43</v>
      </c>
      <c r="J597" s="50">
        <v>801</v>
      </c>
      <c r="K597" s="50" t="s">
        <v>40</v>
      </c>
      <c r="L597" s="50"/>
      <c r="M597" s="50" t="s">
        <v>21</v>
      </c>
      <c r="N597" s="50" t="s">
        <v>27</v>
      </c>
      <c r="O597" s="50">
        <v>0</v>
      </c>
      <c r="P597" s="50" t="str">
        <f t="shared" si="199"/>
        <v/>
      </c>
      <c r="Q597" s="50" t="str">
        <f t="shared" si="213"/>
        <v/>
      </c>
      <c r="R597" s="50" t="str">
        <f t="shared" si="209"/>
        <v/>
      </c>
      <c r="S597" s="50" t="str">
        <f t="shared" si="200"/>
        <v/>
      </c>
      <c r="T597" s="50" t="str">
        <f t="shared" si="195"/>
        <v/>
      </c>
      <c r="U597" s="50" t="str">
        <f t="shared" si="196"/>
        <v/>
      </c>
      <c r="V597" s="50" t="str">
        <f t="shared" si="197"/>
        <v/>
      </c>
      <c r="W597" s="50" t="str">
        <f t="shared" si="201"/>
        <v/>
      </c>
      <c r="X597" s="50" t="str">
        <f t="shared" si="210"/>
        <v/>
      </c>
      <c r="Y597" s="50" t="str">
        <f t="shared" si="206"/>
        <v/>
      </c>
      <c r="Z597" s="50" t="str">
        <f t="shared" si="202"/>
        <v/>
      </c>
      <c r="AA597" s="50" t="str">
        <f t="shared" si="207"/>
        <v/>
      </c>
      <c r="AB597" s="50" t="str">
        <f t="shared" si="208"/>
        <v/>
      </c>
      <c r="AC597" s="50" t="str">
        <f t="shared" si="198"/>
        <v/>
      </c>
      <c r="AD597" s="50" t="str">
        <f t="shared" si="211"/>
        <v/>
      </c>
      <c r="AE597" s="50" t="str">
        <f t="shared" si="203"/>
        <v/>
      </c>
      <c r="AF597" s="50" t="str">
        <f t="shared" si="204"/>
        <v/>
      </c>
      <c r="AG597" s="50" t="str">
        <f t="shared" si="212"/>
        <v/>
      </c>
      <c r="AH597" s="50"/>
      <c r="AI597" s="50"/>
      <c r="AJ597" s="50"/>
      <c r="AK597" s="50"/>
      <c r="AL597" s="50"/>
    </row>
    <row r="598" spans="1:38" s="67" customFormat="1" x14ac:dyDescent="0.25">
      <c r="A598" s="50">
        <f t="shared" si="205"/>
        <v>99</v>
      </c>
      <c r="B598" s="50">
        <f t="shared" si="193"/>
        <v>73123</v>
      </c>
      <c r="C598" s="50" t="str">
        <f t="shared" si="194"/>
        <v>20171114</v>
      </c>
      <c r="D598" s="50">
        <v>2017</v>
      </c>
      <c r="E598" s="50">
        <v>11</v>
      </c>
      <c r="F598" s="50">
        <v>14</v>
      </c>
      <c r="G598" s="50">
        <v>20</v>
      </c>
      <c r="H598" s="50">
        <v>18</v>
      </c>
      <c r="I598" s="50">
        <v>43</v>
      </c>
      <c r="J598" s="50">
        <v>840</v>
      </c>
      <c r="K598" s="50" t="s">
        <v>37</v>
      </c>
      <c r="L598" s="50">
        <v>1</v>
      </c>
      <c r="M598" s="50" t="s">
        <v>21</v>
      </c>
      <c r="N598" s="50" t="s">
        <v>27</v>
      </c>
      <c r="O598" s="50">
        <v>6</v>
      </c>
      <c r="P598" s="50" t="str">
        <f t="shared" si="199"/>
        <v/>
      </c>
      <c r="Q598" s="50" t="str">
        <f t="shared" si="213"/>
        <v/>
      </c>
      <c r="R598" s="50" t="str">
        <f t="shared" si="209"/>
        <v/>
      </c>
      <c r="S598" s="50" t="str">
        <f t="shared" si="200"/>
        <v/>
      </c>
      <c r="T598" s="50">
        <f t="shared" si="195"/>
        <v>55</v>
      </c>
      <c r="U598" s="50">
        <f t="shared" si="196"/>
        <v>49</v>
      </c>
      <c r="V598" s="50" t="str">
        <f t="shared" si="197"/>
        <v/>
      </c>
      <c r="W598" s="50" t="str">
        <f t="shared" si="201"/>
        <v/>
      </c>
      <c r="X598" s="50" t="str">
        <f t="shared" si="210"/>
        <v/>
      </c>
      <c r="Y598" s="50" t="str">
        <f t="shared" si="206"/>
        <v/>
      </c>
      <c r="Z598" s="50" t="str">
        <f t="shared" si="202"/>
        <v/>
      </c>
      <c r="AA598" s="50" t="str">
        <f t="shared" si="207"/>
        <v/>
      </c>
      <c r="AB598" s="50" t="str">
        <f t="shared" si="208"/>
        <v/>
      </c>
      <c r="AC598" s="50" t="str">
        <f t="shared" si="198"/>
        <v/>
      </c>
      <c r="AD598" s="50" t="str">
        <f t="shared" si="211"/>
        <v/>
      </c>
      <c r="AE598" s="50" t="str">
        <f t="shared" si="203"/>
        <v/>
      </c>
      <c r="AF598" s="50" t="str">
        <f t="shared" si="204"/>
        <v/>
      </c>
      <c r="AG598" s="50" t="str">
        <f t="shared" si="212"/>
        <v/>
      </c>
      <c r="AH598" s="50"/>
      <c r="AI598" s="50"/>
      <c r="AJ598" s="50"/>
      <c r="AK598" s="50"/>
      <c r="AL598" s="50"/>
    </row>
    <row r="599" spans="1:38" s="67" customFormat="1" x14ac:dyDescent="0.25">
      <c r="A599" s="50">
        <f t="shared" si="205"/>
        <v>99</v>
      </c>
      <c r="B599" s="50">
        <f t="shared" si="193"/>
        <v>73123</v>
      </c>
      <c r="C599" s="50" t="str">
        <f t="shared" si="194"/>
        <v>20171114</v>
      </c>
      <c r="D599" s="50">
        <v>2017</v>
      </c>
      <c r="E599" s="50">
        <v>11</v>
      </c>
      <c r="F599" s="50">
        <v>14</v>
      </c>
      <c r="G599" s="50">
        <v>20</v>
      </c>
      <c r="H599" s="50">
        <v>18</v>
      </c>
      <c r="I599" s="50">
        <v>43</v>
      </c>
      <c r="J599" s="50">
        <v>895</v>
      </c>
      <c r="K599" s="50" t="s">
        <v>37</v>
      </c>
      <c r="L599" s="50">
        <v>1</v>
      </c>
      <c r="M599" s="50" t="s">
        <v>21</v>
      </c>
      <c r="N599" s="50" t="s">
        <v>27</v>
      </c>
      <c r="O599" s="50">
        <v>5</v>
      </c>
      <c r="P599" s="50" t="str">
        <f t="shared" si="199"/>
        <v/>
      </c>
      <c r="Q599" s="50" t="str">
        <f t="shared" si="213"/>
        <v/>
      </c>
      <c r="R599" s="50" t="str">
        <f t="shared" si="209"/>
        <v/>
      </c>
      <c r="S599" s="50" t="str">
        <f t="shared" si="200"/>
        <v/>
      </c>
      <c r="T599" s="50">
        <f t="shared" si="195"/>
        <v>29</v>
      </c>
      <c r="U599" s="50">
        <f t="shared" si="196"/>
        <v>24</v>
      </c>
      <c r="V599" s="50" t="str">
        <f t="shared" si="197"/>
        <v/>
      </c>
      <c r="W599" s="50" t="str">
        <f t="shared" si="201"/>
        <v/>
      </c>
      <c r="X599" s="50" t="str">
        <f t="shared" si="210"/>
        <v/>
      </c>
      <c r="Y599" s="50" t="str">
        <f t="shared" si="206"/>
        <v/>
      </c>
      <c r="Z599" s="50" t="str">
        <f t="shared" si="202"/>
        <v/>
      </c>
      <c r="AA599" s="50" t="str">
        <f t="shared" si="207"/>
        <v/>
      </c>
      <c r="AB599" s="50" t="str">
        <f t="shared" si="208"/>
        <v/>
      </c>
      <c r="AC599" s="50" t="str">
        <f t="shared" si="198"/>
        <v/>
      </c>
      <c r="AD599" s="50" t="str">
        <f t="shared" si="211"/>
        <v/>
      </c>
      <c r="AE599" s="50" t="str">
        <f t="shared" si="203"/>
        <v/>
      </c>
      <c r="AF599" s="50" t="str">
        <f t="shared" si="204"/>
        <v/>
      </c>
      <c r="AG599" s="50" t="str">
        <f t="shared" si="212"/>
        <v/>
      </c>
      <c r="AH599" s="50"/>
      <c r="AI599" s="50"/>
      <c r="AJ599" s="50"/>
      <c r="AK599" s="50"/>
      <c r="AL599" s="50"/>
    </row>
    <row r="600" spans="1:38" s="67" customFormat="1" x14ac:dyDescent="0.25">
      <c r="A600" s="50">
        <f t="shared" si="205"/>
        <v>99</v>
      </c>
      <c r="B600" s="50">
        <f t="shared" si="193"/>
        <v>73123</v>
      </c>
      <c r="C600" s="50" t="str">
        <f t="shared" si="194"/>
        <v>20171114</v>
      </c>
      <c r="D600" s="50">
        <v>2017</v>
      </c>
      <c r="E600" s="50">
        <v>11</v>
      </c>
      <c r="F600" s="50">
        <v>14</v>
      </c>
      <c r="G600" s="50">
        <v>20</v>
      </c>
      <c r="H600" s="50">
        <v>18</v>
      </c>
      <c r="I600" s="50">
        <v>43</v>
      </c>
      <c r="J600" s="50">
        <v>924</v>
      </c>
      <c r="K600" s="50" t="s">
        <v>37</v>
      </c>
      <c r="L600" s="50">
        <v>1</v>
      </c>
      <c r="M600" s="50" t="s">
        <v>21</v>
      </c>
      <c r="N600" s="50" t="s">
        <v>27</v>
      </c>
      <c r="O600" s="50">
        <v>266</v>
      </c>
      <c r="P600" s="50" t="str">
        <f t="shared" si="199"/>
        <v/>
      </c>
      <c r="Q600" s="50">
        <f t="shared" si="213"/>
        <v>73124.19</v>
      </c>
      <c r="R600" s="50" t="str">
        <f t="shared" si="209"/>
        <v/>
      </c>
      <c r="S600" s="50" t="str">
        <f t="shared" si="200"/>
        <v/>
      </c>
      <c r="T600" s="50" t="str">
        <f t="shared" si="195"/>
        <v/>
      </c>
      <c r="U600" s="50" t="str">
        <f t="shared" si="196"/>
        <v/>
      </c>
      <c r="V600" s="50" t="str">
        <f t="shared" si="197"/>
        <v/>
      </c>
      <c r="W600" s="50" t="str">
        <f t="shared" si="201"/>
        <v/>
      </c>
      <c r="X600" s="50" t="str">
        <f t="shared" si="210"/>
        <v/>
      </c>
      <c r="Y600" s="50" t="str">
        <f t="shared" si="206"/>
        <v/>
      </c>
      <c r="Z600" s="50" t="str">
        <f t="shared" si="202"/>
        <v/>
      </c>
      <c r="AA600" s="50" t="str">
        <f t="shared" si="207"/>
        <v/>
      </c>
      <c r="AB600" s="50" t="str">
        <f t="shared" si="208"/>
        <v/>
      </c>
      <c r="AC600" s="50" t="str">
        <f t="shared" si="198"/>
        <v/>
      </c>
      <c r="AD600" s="50" t="str">
        <f t="shared" si="211"/>
        <v/>
      </c>
      <c r="AE600" s="50" t="str">
        <f t="shared" si="203"/>
        <v/>
      </c>
      <c r="AF600" s="50" t="str">
        <f t="shared" si="204"/>
        <v/>
      </c>
      <c r="AG600" s="50" t="str">
        <f t="shared" si="212"/>
        <v/>
      </c>
      <c r="AH600" s="50"/>
      <c r="AI600" s="50"/>
      <c r="AJ600" s="50"/>
      <c r="AK600" s="50"/>
      <c r="AL600" s="50"/>
    </row>
    <row r="601" spans="1:38" s="67" customFormat="1" x14ac:dyDescent="0.25">
      <c r="A601" s="51">
        <f t="shared" si="205"/>
        <v>100</v>
      </c>
      <c r="B601" s="51">
        <f t="shared" si="193"/>
        <v>73147</v>
      </c>
      <c r="C601" s="51" t="str">
        <f t="shared" si="194"/>
        <v>20171114</v>
      </c>
      <c r="D601" s="51">
        <v>2017</v>
      </c>
      <c r="E601" s="51">
        <v>11</v>
      </c>
      <c r="F601" s="51">
        <v>14</v>
      </c>
      <c r="G601" s="51">
        <v>20</v>
      </c>
      <c r="H601" s="51">
        <v>19</v>
      </c>
      <c r="I601" s="51">
        <v>7</v>
      </c>
      <c r="J601" s="51">
        <v>203</v>
      </c>
      <c r="K601" s="51" t="s">
        <v>37</v>
      </c>
      <c r="L601" s="51">
        <v>1</v>
      </c>
      <c r="M601" s="51" t="s">
        <v>21</v>
      </c>
      <c r="N601" s="51" t="s">
        <v>27</v>
      </c>
      <c r="O601" s="51">
        <v>5</v>
      </c>
      <c r="P601" s="51">
        <f t="shared" si="199"/>
        <v>73147.202999999994</v>
      </c>
      <c r="Q601" s="51" t="str">
        <f t="shared" si="213"/>
        <v/>
      </c>
      <c r="R601" s="51">
        <f t="shared" si="209"/>
        <v>73147.796000000002</v>
      </c>
      <c r="S601" s="51">
        <f t="shared" si="200"/>
        <v>593.00000000803266</v>
      </c>
      <c r="T601" s="51">
        <f t="shared" si="195"/>
        <v>22</v>
      </c>
      <c r="U601" s="51">
        <f t="shared" si="196"/>
        <v>17</v>
      </c>
      <c r="V601" s="51" t="str">
        <f t="shared" si="197"/>
        <v/>
      </c>
      <c r="W601" s="51">
        <f t="shared" si="201"/>
        <v>73147</v>
      </c>
      <c r="X601" s="51">
        <f t="shared" si="210"/>
        <v>13</v>
      </c>
      <c r="Y601" s="51">
        <f t="shared" si="206"/>
        <v>0</v>
      </c>
      <c r="Z601" s="51">
        <f t="shared" si="202"/>
        <v>0</v>
      </c>
      <c r="AA601" s="51">
        <f t="shared" si="207"/>
        <v>0</v>
      </c>
      <c r="AB601" s="51">
        <f t="shared" si="208"/>
        <v>13</v>
      </c>
      <c r="AC601" s="51" t="str">
        <f t="shared" si="198"/>
        <v/>
      </c>
      <c r="AD601" s="51">
        <f t="shared" si="211"/>
        <v>0</v>
      </c>
      <c r="AE601" s="51" t="str">
        <f t="shared" si="203"/>
        <v/>
      </c>
      <c r="AF601" s="51" t="str">
        <f t="shared" si="204"/>
        <v/>
      </c>
      <c r="AG601" s="51">
        <f t="shared" si="212"/>
        <v>0</v>
      </c>
      <c r="AH601" s="51"/>
      <c r="AI601" s="51"/>
      <c r="AJ601" s="51"/>
      <c r="AK601" s="51"/>
      <c r="AL601" s="51"/>
    </row>
    <row r="602" spans="1:38" s="67" customFormat="1" x14ac:dyDescent="0.25">
      <c r="A602" s="50">
        <f t="shared" si="205"/>
        <v>100</v>
      </c>
      <c r="B602" s="50">
        <f t="shared" si="193"/>
        <v>73147</v>
      </c>
      <c r="C602" s="50" t="str">
        <f t="shared" si="194"/>
        <v>20171114</v>
      </c>
      <c r="D602" s="50">
        <v>2017</v>
      </c>
      <c r="E602" s="50">
        <v>11</v>
      </c>
      <c r="F602" s="50">
        <v>14</v>
      </c>
      <c r="G602" s="50">
        <v>20</v>
      </c>
      <c r="H602" s="50">
        <v>19</v>
      </c>
      <c r="I602" s="50">
        <v>7</v>
      </c>
      <c r="J602" s="50">
        <v>220</v>
      </c>
      <c r="K602" s="50" t="s">
        <v>40</v>
      </c>
      <c r="L602" s="50"/>
      <c r="M602" s="50" t="s">
        <v>21</v>
      </c>
      <c r="N602" s="50" t="s">
        <v>27</v>
      </c>
      <c r="O602" s="50">
        <v>0</v>
      </c>
      <c r="P602" s="50" t="str">
        <f t="shared" si="199"/>
        <v/>
      </c>
      <c r="Q602" s="50" t="str">
        <f t="shared" si="213"/>
        <v/>
      </c>
      <c r="R602" s="50" t="str">
        <f t="shared" si="209"/>
        <v/>
      </c>
      <c r="S602" s="50" t="str">
        <f t="shared" si="200"/>
        <v/>
      </c>
      <c r="T602" s="50" t="str">
        <f t="shared" si="195"/>
        <v/>
      </c>
      <c r="U602" s="50" t="str">
        <f t="shared" si="196"/>
        <v/>
      </c>
      <c r="V602" s="50" t="str">
        <f t="shared" si="197"/>
        <v/>
      </c>
      <c r="W602" s="50" t="str">
        <f t="shared" si="201"/>
        <v/>
      </c>
      <c r="X602" s="50" t="str">
        <f t="shared" si="210"/>
        <v/>
      </c>
      <c r="Y602" s="50" t="str">
        <f t="shared" si="206"/>
        <v/>
      </c>
      <c r="Z602" s="50" t="str">
        <f t="shared" si="202"/>
        <v/>
      </c>
      <c r="AA602" s="50" t="str">
        <f t="shared" si="207"/>
        <v/>
      </c>
      <c r="AB602" s="50" t="str">
        <f t="shared" si="208"/>
        <v/>
      </c>
      <c r="AC602" s="50" t="str">
        <f t="shared" si="198"/>
        <v/>
      </c>
      <c r="AD602" s="50" t="str">
        <f t="shared" si="211"/>
        <v/>
      </c>
      <c r="AE602" s="50" t="str">
        <f t="shared" si="203"/>
        <v/>
      </c>
      <c r="AF602" s="50" t="str">
        <f t="shared" si="204"/>
        <v/>
      </c>
      <c r="AG602" s="50" t="str">
        <f t="shared" si="212"/>
        <v/>
      </c>
      <c r="AH602" s="50"/>
      <c r="AI602" s="50"/>
      <c r="AJ602" s="50"/>
      <c r="AK602" s="50"/>
      <c r="AL602" s="50"/>
    </row>
    <row r="603" spans="1:38" s="67" customFormat="1" x14ac:dyDescent="0.25">
      <c r="A603" s="50">
        <f t="shared" si="205"/>
        <v>100</v>
      </c>
      <c r="B603" s="50">
        <f t="shared" si="193"/>
        <v>73147</v>
      </c>
      <c r="C603" s="50" t="str">
        <f t="shared" si="194"/>
        <v>20171114</v>
      </c>
      <c r="D603" s="50">
        <v>2017</v>
      </c>
      <c r="E603" s="50">
        <v>11</v>
      </c>
      <c r="F603" s="50">
        <v>14</v>
      </c>
      <c r="G603" s="50">
        <v>20</v>
      </c>
      <c r="H603" s="50">
        <v>19</v>
      </c>
      <c r="I603" s="50">
        <v>7</v>
      </c>
      <c r="J603" s="50">
        <v>225</v>
      </c>
      <c r="K603" s="50" t="s">
        <v>37</v>
      </c>
      <c r="L603" s="50">
        <v>1</v>
      </c>
      <c r="M603" s="50" t="s">
        <v>21</v>
      </c>
      <c r="N603" s="50" t="s">
        <v>27</v>
      </c>
      <c r="O603" s="50">
        <v>2</v>
      </c>
      <c r="P603" s="50" t="str">
        <f t="shared" si="199"/>
        <v/>
      </c>
      <c r="Q603" s="50" t="str">
        <f t="shared" si="213"/>
        <v/>
      </c>
      <c r="R603" s="50" t="str">
        <f t="shared" si="209"/>
        <v/>
      </c>
      <c r="S603" s="50" t="str">
        <f t="shared" si="200"/>
        <v/>
      </c>
      <c r="T603" s="50">
        <f t="shared" si="195"/>
        <v>78</v>
      </c>
      <c r="U603" s="50">
        <f t="shared" si="196"/>
        <v>76</v>
      </c>
      <c r="V603" s="50" t="str">
        <f t="shared" si="197"/>
        <v/>
      </c>
      <c r="W603" s="50" t="str">
        <f t="shared" si="201"/>
        <v/>
      </c>
      <c r="X603" s="50" t="str">
        <f t="shared" si="210"/>
        <v/>
      </c>
      <c r="Y603" s="50" t="str">
        <f t="shared" si="206"/>
        <v/>
      </c>
      <c r="Z603" s="50" t="str">
        <f t="shared" si="202"/>
        <v/>
      </c>
      <c r="AA603" s="50" t="str">
        <f t="shared" si="207"/>
        <v/>
      </c>
      <c r="AB603" s="50" t="str">
        <f t="shared" si="208"/>
        <v/>
      </c>
      <c r="AC603" s="50" t="str">
        <f t="shared" si="198"/>
        <v/>
      </c>
      <c r="AD603" s="50" t="str">
        <f t="shared" si="211"/>
        <v/>
      </c>
      <c r="AE603" s="50" t="str">
        <f t="shared" si="203"/>
        <v/>
      </c>
      <c r="AF603" s="50" t="str">
        <f t="shared" si="204"/>
        <v/>
      </c>
      <c r="AG603" s="50" t="str">
        <f t="shared" si="212"/>
        <v/>
      </c>
      <c r="AH603" s="50"/>
      <c r="AI603" s="50"/>
      <c r="AJ603" s="50"/>
      <c r="AK603" s="50"/>
      <c r="AL603" s="50"/>
    </row>
    <row r="604" spans="1:38" s="67" customFormat="1" x14ac:dyDescent="0.25">
      <c r="A604" s="50">
        <f t="shared" si="205"/>
        <v>100</v>
      </c>
      <c r="B604" s="50">
        <f t="shared" si="193"/>
        <v>73147</v>
      </c>
      <c r="C604" s="50" t="str">
        <f t="shared" si="194"/>
        <v>20171114</v>
      </c>
      <c r="D604" s="50">
        <v>2017</v>
      </c>
      <c r="E604" s="50">
        <v>11</v>
      </c>
      <c r="F604" s="50">
        <v>14</v>
      </c>
      <c r="G604" s="50">
        <v>20</v>
      </c>
      <c r="H604" s="50">
        <v>19</v>
      </c>
      <c r="I604" s="50">
        <v>7</v>
      </c>
      <c r="J604" s="50">
        <v>228</v>
      </c>
      <c r="K604" s="50" t="s">
        <v>40</v>
      </c>
      <c r="L604" s="50"/>
      <c r="M604" s="50" t="s">
        <v>21</v>
      </c>
      <c r="N604" s="50" t="s">
        <v>27</v>
      </c>
      <c r="O604" s="50">
        <v>0</v>
      </c>
      <c r="P604" s="50" t="str">
        <f t="shared" si="199"/>
        <v/>
      </c>
      <c r="Q604" s="50" t="str">
        <f t="shared" si="213"/>
        <v/>
      </c>
      <c r="R604" s="50" t="str">
        <f t="shared" si="209"/>
        <v/>
      </c>
      <c r="S604" s="50" t="str">
        <f t="shared" si="200"/>
        <v/>
      </c>
      <c r="T604" s="50" t="str">
        <f t="shared" si="195"/>
        <v/>
      </c>
      <c r="U604" s="50" t="str">
        <f t="shared" si="196"/>
        <v/>
      </c>
      <c r="V604" s="50" t="str">
        <f t="shared" si="197"/>
        <v/>
      </c>
      <c r="W604" s="50" t="str">
        <f t="shared" si="201"/>
        <v/>
      </c>
      <c r="X604" s="50" t="str">
        <f t="shared" si="210"/>
        <v/>
      </c>
      <c r="Y604" s="50" t="str">
        <f t="shared" si="206"/>
        <v/>
      </c>
      <c r="Z604" s="50" t="str">
        <f t="shared" si="202"/>
        <v/>
      </c>
      <c r="AA604" s="50" t="str">
        <f t="shared" si="207"/>
        <v/>
      </c>
      <c r="AB604" s="50" t="str">
        <f t="shared" si="208"/>
        <v/>
      </c>
      <c r="AC604" s="50" t="str">
        <f t="shared" si="198"/>
        <v/>
      </c>
      <c r="AD604" s="50" t="str">
        <f t="shared" si="211"/>
        <v/>
      </c>
      <c r="AE604" s="50" t="str">
        <f t="shared" si="203"/>
        <v/>
      </c>
      <c r="AF604" s="50" t="str">
        <f t="shared" si="204"/>
        <v/>
      </c>
      <c r="AG604" s="50" t="str">
        <f t="shared" si="212"/>
        <v/>
      </c>
      <c r="AH604" s="50"/>
      <c r="AI604" s="50"/>
      <c r="AJ604" s="50"/>
      <c r="AK604" s="50"/>
      <c r="AL604" s="50"/>
    </row>
    <row r="605" spans="1:38" x14ac:dyDescent="0.25">
      <c r="A605" s="50">
        <f t="shared" si="205"/>
        <v>100</v>
      </c>
      <c r="B605" s="50">
        <f t="shared" si="193"/>
        <v>73147</v>
      </c>
      <c r="C605" s="50" t="str">
        <f t="shared" si="194"/>
        <v>20171114</v>
      </c>
      <c r="D605" s="50">
        <v>2017</v>
      </c>
      <c r="E605" s="50">
        <v>11</v>
      </c>
      <c r="F605" s="50">
        <v>14</v>
      </c>
      <c r="G605" s="50">
        <v>20</v>
      </c>
      <c r="H605" s="50">
        <v>19</v>
      </c>
      <c r="I605" s="50">
        <v>7</v>
      </c>
      <c r="J605" s="50">
        <v>303</v>
      </c>
      <c r="K605" s="50" t="s">
        <v>37</v>
      </c>
      <c r="L605" s="50">
        <v>1</v>
      </c>
      <c r="M605" s="50" t="s">
        <v>21</v>
      </c>
      <c r="N605" s="50" t="s">
        <v>27</v>
      </c>
      <c r="O605" s="50">
        <v>4</v>
      </c>
      <c r="P605" s="50" t="str">
        <f t="shared" si="199"/>
        <v/>
      </c>
      <c r="Q605" s="50" t="str">
        <f t="shared" si="213"/>
        <v/>
      </c>
      <c r="R605" s="50" t="str">
        <f t="shared" si="209"/>
        <v/>
      </c>
      <c r="S605" s="50" t="str">
        <f t="shared" si="200"/>
        <v/>
      </c>
      <c r="T605" s="50">
        <f t="shared" si="195"/>
        <v>18</v>
      </c>
      <c r="U605" s="50">
        <f t="shared" si="196"/>
        <v>14</v>
      </c>
      <c r="V605" s="50" t="str">
        <f t="shared" si="197"/>
        <v/>
      </c>
      <c r="W605" s="50" t="str">
        <f t="shared" si="201"/>
        <v/>
      </c>
      <c r="X605" s="50" t="str">
        <f t="shared" si="210"/>
        <v/>
      </c>
      <c r="Y605" s="50" t="str">
        <f t="shared" si="206"/>
        <v/>
      </c>
      <c r="Z605" s="50" t="str">
        <f t="shared" si="202"/>
        <v/>
      </c>
      <c r="AA605" s="50" t="str">
        <f t="shared" si="207"/>
        <v/>
      </c>
      <c r="AB605" s="50" t="str">
        <f t="shared" si="208"/>
        <v/>
      </c>
      <c r="AC605" s="50" t="str">
        <f t="shared" si="198"/>
        <v/>
      </c>
      <c r="AD605" s="50" t="str">
        <f t="shared" si="211"/>
        <v/>
      </c>
      <c r="AE605" s="50" t="str">
        <f t="shared" si="203"/>
        <v/>
      </c>
      <c r="AF605" s="50" t="str">
        <f t="shared" si="204"/>
        <v/>
      </c>
      <c r="AG605" s="50" t="str">
        <f t="shared" si="212"/>
        <v/>
      </c>
      <c r="AH605" s="50"/>
      <c r="AI605" s="50"/>
      <c r="AJ605" s="50"/>
      <c r="AK605" s="50"/>
      <c r="AL605" s="50"/>
    </row>
    <row r="606" spans="1:38" s="67" customFormat="1" x14ac:dyDescent="0.25">
      <c r="A606" s="50">
        <f t="shared" si="205"/>
        <v>100</v>
      </c>
      <c r="B606" s="50">
        <f t="shared" si="193"/>
        <v>73147</v>
      </c>
      <c r="C606" s="50" t="str">
        <f t="shared" si="194"/>
        <v>20171114</v>
      </c>
      <c r="D606" s="50">
        <v>2017</v>
      </c>
      <c r="E606" s="50">
        <v>11</v>
      </c>
      <c r="F606" s="50">
        <v>14</v>
      </c>
      <c r="G606" s="50">
        <v>20</v>
      </c>
      <c r="H606" s="50">
        <v>19</v>
      </c>
      <c r="I606" s="50">
        <v>7</v>
      </c>
      <c r="J606" s="50">
        <v>321</v>
      </c>
      <c r="K606" s="50" t="s">
        <v>37</v>
      </c>
      <c r="L606" s="50">
        <v>1</v>
      </c>
      <c r="M606" s="50" t="s">
        <v>21</v>
      </c>
      <c r="N606" s="50" t="s">
        <v>27</v>
      </c>
      <c r="O606" s="50">
        <v>6</v>
      </c>
      <c r="P606" s="50" t="str">
        <f t="shared" si="199"/>
        <v/>
      </c>
      <c r="Q606" s="50" t="str">
        <f t="shared" si="213"/>
        <v/>
      </c>
      <c r="R606" s="50" t="str">
        <f t="shared" si="209"/>
        <v/>
      </c>
      <c r="S606" s="50" t="str">
        <f t="shared" si="200"/>
        <v/>
      </c>
      <c r="T606" s="50">
        <f t="shared" si="195"/>
        <v>40</v>
      </c>
      <c r="U606" s="50">
        <f t="shared" si="196"/>
        <v>34</v>
      </c>
      <c r="V606" s="50" t="str">
        <f t="shared" si="197"/>
        <v/>
      </c>
      <c r="W606" s="50" t="str">
        <f t="shared" si="201"/>
        <v/>
      </c>
      <c r="X606" s="50" t="str">
        <f t="shared" si="210"/>
        <v/>
      </c>
      <c r="Y606" s="50" t="str">
        <f t="shared" si="206"/>
        <v/>
      </c>
      <c r="Z606" s="50" t="str">
        <f t="shared" si="202"/>
        <v/>
      </c>
      <c r="AA606" s="50" t="str">
        <f t="shared" si="207"/>
        <v/>
      </c>
      <c r="AB606" s="50" t="str">
        <f t="shared" si="208"/>
        <v/>
      </c>
      <c r="AC606" s="50" t="str">
        <f t="shared" si="198"/>
        <v/>
      </c>
      <c r="AD606" s="50" t="str">
        <f t="shared" si="211"/>
        <v/>
      </c>
      <c r="AE606" s="50" t="str">
        <f t="shared" si="203"/>
        <v/>
      </c>
      <c r="AF606" s="50" t="str">
        <f t="shared" si="204"/>
        <v/>
      </c>
      <c r="AG606" s="50" t="str">
        <f t="shared" si="212"/>
        <v/>
      </c>
      <c r="AH606" s="50"/>
      <c r="AI606" s="50"/>
      <c r="AJ606" s="50"/>
      <c r="AK606" s="50"/>
      <c r="AL606" s="50"/>
    </row>
    <row r="607" spans="1:38" s="67" customFormat="1" x14ac:dyDescent="0.25">
      <c r="A607" s="50">
        <f t="shared" si="205"/>
        <v>100</v>
      </c>
      <c r="B607" s="50">
        <f t="shared" ref="B607:B670" si="214">I607+(H607*60)+(G607*3600)</f>
        <v>73147</v>
      </c>
      <c r="C607" s="50" t="str">
        <f t="shared" ref="C607:C670" si="215">CONCATENATE(D607,E607,F607)</f>
        <v>20171114</v>
      </c>
      <c r="D607" s="50">
        <v>2017</v>
      </c>
      <c r="E607" s="50">
        <v>11</v>
      </c>
      <c r="F607" s="50">
        <v>14</v>
      </c>
      <c r="G607" s="50">
        <v>20</v>
      </c>
      <c r="H607" s="50">
        <v>19</v>
      </c>
      <c r="I607" s="50">
        <v>7</v>
      </c>
      <c r="J607" s="50">
        <v>324</v>
      </c>
      <c r="K607" s="50" t="s">
        <v>29</v>
      </c>
      <c r="L607" s="50">
        <v>1</v>
      </c>
      <c r="M607" s="50" t="s">
        <v>21</v>
      </c>
      <c r="N607" s="50" t="s">
        <v>27</v>
      </c>
      <c r="O607" s="50">
        <v>0</v>
      </c>
      <c r="P607" s="50" t="str">
        <f t="shared" si="199"/>
        <v/>
      </c>
      <c r="Q607" s="50" t="str">
        <f t="shared" si="213"/>
        <v/>
      </c>
      <c r="R607" s="50" t="str">
        <f t="shared" si="209"/>
        <v/>
      </c>
      <c r="S607" s="50" t="str">
        <f t="shared" si="200"/>
        <v/>
      </c>
      <c r="T607" s="50" t="str">
        <f t="shared" ref="T607:T670" si="216">IF(A607=A608,IF(K607="Stroke",IF(K608="Stroke",IF((J608-J607)&lt;0,1000+J608-J607,J608-J607),IF(A609=A607,IF(K609="stroke",IF((J609-J607)&lt;0,1000+J609-J607,J609-J607),IF(A610=A607,IF(K610="stroke",IF((J610-J607)&lt;0,1000+J610-J607,J610-J607),IF(A611=A607,IF(K611="stroke",IF((J611-J607)&lt;0,1000+J611-J607,J611-J607),IF(A612=A607,IF(K612="stroke",IF((J612-J607)&lt;0,1000+J612-J607,J612-J607),IF(A613=A607,IF(K613="Stroke",IF((J613-J607)&lt;0,1000+J613-J607,J613-J607),IF(A614=A607,IF(K614="stroke",IF((J614-J607)&lt;0,1000+J614-J607,J609-J607),IF(A615=A607,IF(K615="stroke",IF((J615-J607)&lt;0,1000+J615-J607,J615-J607),IF(A616=A607,IF(K616="stroke",IF((J616-J607)&lt;0,1000+J616-J607,J616-J607),IF(A617=A607,IF(K617="stroke",IF((J617-J607)&lt;0,1000+J617-J607,J617-J607),""),"")),"")),"")),"")),"")),"")),"")),"")),"")),""),"")</f>
        <v/>
      </c>
      <c r="U607" s="50" t="str">
        <f t="shared" ref="U607:U670" si="217">IF(A607=A608,IF(K607="Stroke",IF(K608="Stroke",IF(L608=L607,T607-O607,""),IF(A609=A607,IF(K609="stroke",IF(L609=L607,T607-O607,""),IF(A610=A607,IF(K610="stroke",IF(L610=L607,T607-O607,""),IF(A611=A607,IF(K611="stroke",IF(L611=L607,T607-O607,""),IF(A612=A607,IF(K612="stroke",IF(L612=L607,T607-O607,""),""),"")),"")),"")),"")),""),"")</f>
        <v/>
      </c>
      <c r="V607" s="50" t="str">
        <f t="shared" ref="V607:V670" si="218">IF(A607=A608,IF(K607="SRS",IF(K608="SRS",IF((J608-J607)&lt;0,1000+J608-J607,J608-J607),IF(A609=A607,IF(K609="SRS",IF((J609-J607)&lt;0,1000+J609-J607,J609-J607),IF(A610=A607,IF(K610="SRS",IF((J610-J607)&lt;0,1000+J610-J607,J610-J607),IF(A611=A607,IF(K611="SRS",IF((J611-J607)&lt;0,1000+J611-J607,J611-J607),IF(A612=A607,IF(K612="SRS",IF((J612-J607)&lt;0,1000+J612-J607,J612-J607),""),"")),"")),"")),"")),""),"")</f>
        <v/>
      </c>
      <c r="W607" s="50" t="str">
        <f t="shared" si="201"/>
        <v/>
      </c>
      <c r="X607" s="50" t="str">
        <f t="shared" si="210"/>
        <v/>
      </c>
      <c r="Y607" s="50" t="str">
        <f t="shared" si="206"/>
        <v/>
      </c>
      <c r="Z607" s="50" t="str">
        <f t="shared" si="202"/>
        <v/>
      </c>
      <c r="AA607" s="50" t="str">
        <f t="shared" si="207"/>
        <v/>
      </c>
      <c r="AB607" s="50" t="str">
        <f t="shared" si="208"/>
        <v/>
      </c>
      <c r="AC607" s="50" t="str">
        <f t="shared" ref="AC607:AC670" si="219">IF(A607&lt;&gt;A606,IF(A607=A608,IF(K608="stroke",IF(M607="positive",IF(M608="negative",SUM(AA607:AB607),""),""),""),""),"")</f>
        <v/>
      </c>
      <c r="AD607" s="50" t="str">
        <f t="shared" si="211"/>
        <v/>
      </c>
      <c r="AE607" s="50" t="str">
        <f t="shared" si="203"/>
        <v/>
      </c>
      <c r="AF607" s="50" t="str">
        <f t="shared" si="204"/>
        <v/>
      </c>
      <c r="AG607" s="50" t="str">
        <f t="shared" si="212"/>
        <v/>
      </c>
      <c r="AH607" s="50"/>
      <c r="AI607" s="50"/>
      <c r="AJ607" s="50"/>
      <c r="AK607" s="50"/>
      <c r="AL607" s="50"/>
    </row>
    <row r="608" spans="1:38" s="67" customFormat="1" x14ac:dyDescent="0.25">
      <c r="A608" s="50">
        <f t="shared" si="205"/>
        <v>100</v>
      </c>
      <c r="B608" s="50">
        <f t="shared" si="214"/>
        <v>73147</v>
      </c>
      <c r="C608" s="50" t="str">
        <f t="shared" si="215"/>
        <v>20171114</v>
      </c>
      <c r="D608" s="50">
        <v>2017</v>
      </c>
      <c r="E608" s="50">
        <v>11</v>
      </c>
      <c r="F608" s="50">
        <v>14</v>
      </c>
      <c r="G608" s="50">
        <v>20</v>
      </c>
      <c r="H608" s="50">
        <v>19</v>
      </c>
      <c r="I608" s="50">
        <v>7</v>
      </c>
      <c r="J608" s="50">
        <v>361</v>
      </c>
      <c r="K608" s="50" t="s">
        <v>37</v>
      </c>
      <c r="L608" s="50">
        <v>1</v>
      </c>
      <c r="M608" s="50" t="s">
        <v>21</v>
      </c>
      <c r="N608" s="50" t="s">
        <v>27</v>
      </c>
      <c r="O608" s="50">
        <v>5</v>
      </c>
      <c r="P608" s="50" t="str">
        <f t="shared" ref="P608:P671" si="220">IF(A608&lt;&gt;A607,(B608+J608*0.001),"")</f>
        <v/>
      </c>
      <c r="Q608" s="50" t="str">
        <f t="shared" si="213"/>
        <v/>
      </c>
      <c r="R608" s="50" t="str">
        <f t="shared" si="209"/>
        <v/>
      </c>
      <c r="S608" s="50" t="str">
        <f t="shared" ref="S608:S671" si="221">IF(AND(P608&lt;&gt;"",R608&lt;&gt;""),(R608-P608)/0.001,"")</f>
        <v/>
      </c>
      <c r="T608" s="50">
        <f t="shared" si="216"/>
        <v>101</v>
      </c>
      <c r="U608" s="50">
        <f t="shared" si="217"/>
        <v>96</v>
      </c>
      <c r="V608" s="50" t="str">
        <f t="shared" si="218"/>
        <v/>
      </c>
      <c r="W608" s="50" t="str">
        <f t="shared" ref="W608:W671" si="222">IF(A608&lt;&gt;A607,B608,"")</f>
        <v/>
      </c>
      <c r="X608" s="50" t="str">
        <f t="shared" si="210"/>
        <v/>
      </c>
      <c r="Y608" s="50" t="str">
        <f t="shared" si="206"/>
        <v/>
      </c>
      <c r="Z608" s="50" t="str">
        <f t="shared" ref="Z608:Z671" si="223">IF(AA608="","",COUNTIFS(AA608,0,AB608,0,AC608,"",AD608,0))</f>
        <v/>
      </c>
      <c r="AA608" s="50" t="str">
        <f t="shared" si="207"/>
        <v/>
      </c>
      <c r="AB608" s="50" t="str">
        <f t="shared" si="208"/>
        <v/>
      </c>
      <c r="AC608" s="50" t="str">
        <f t="shared" si="219"/>
        <v/>
      </c>
      <c r="AD608" s="50" t="str">
        <f t="shared" si="211"/>
        <v/>
      </c>
      <c r="AE608" s="50" t="str">
        <f t="shared" ref="AE608:AE671" si="224">IF(K608="up",C608,"")</f>
        <v/>
      </c>
      <c r="AF608" s="50" t="str">
        <f t="shared" ref="AF608:AF671" si="225">IF(AD608="","",IF(AD608&gt;0,IF(AA608&gt;0,"yes",""),""))</f>
        <v/>
      </c>
      <c r="AG608" s="50" t="str">
        <f t="shared" si="212"/>
        <v/>
      </c>
      <c r="AH608" s="50"/>
      <c r="AI608" s="50"/>
      <c r="AJ608" s="50"/>
      <c r="AK608" s="50"/>
      <c r="AL608" s="50"/>
    </row>
    <row r="609" spans="1:38" s="67" customFormat="1" x14ac:dyDescent="0.25">
      <c r="A609" s="50">
        <f t="shared" ref="A609:A672" si="226">IF(B609=B608,A608,IF(B609=(B608+1),A608,(A608+1)))</f>
        <v>100</v>
      </c>
      <c r="B609" s="50">
        <f t="shared" si="214"/>
        <v>73147</v>
      </c>
      <c r="C609" s="50" t="str">
        <f t="shared" si="215"/>
        <v>20171114</v>
      </c>
      <c r="D609" s="50">
        <v>2017</v>
      </c>
      <c r="E609" s="50">
        <v>11</v>
      </c>
      <c r="F609" s="50">
        <v>14</v>
      </c>
      <c r="G609" s="50">
        <v>20</v>
      </c>
      <c r="H609" s="50">
        <v>19</v>
      </c>
      <c r="I609" s="50">
        <v>7</v>
      </c>
      <c r="J609" s="50">
        <v>462</v>
      </c>
      <c r="K609" s="50" t="s">
        <v>37</v>
      </c>
      <c r="L609" s="50">
        <v>1</v>
      </c>
      <c r="M609" s="50" t="s">
        <v>21</v>
      </c>
      <c r="N609" s="50" t="s">
        <v>27</v>
      </c>
      <c r="O609" s="50">
        <v>5</v>
      </c>
      <c r="P609" s="50" t="str">
        <f t="shared" si="220"/>
        <v/>
      </c>
      <c r="Q609" s="50" t="str">
        <f t="shared" si="213"/>
        <v/>
      </c>
      <c r="R609" s="50" t="str">
        <f t="shared" si="209"/>
        <v/>
      </c>
      <c r="S609" s="50" t="str">
        <f t="shared" si="221"/>
        <v/>
      </c>
      <c r="T609" s="50">
        <f t="shared" si="216"/>
        <v>21</v>
      </c>
      <c r="U609" s="50">
        <f t="shared" si="217"/>
        <v>16</v>
      </c>
      <c r="V609" s="50" t="str">
        <f t="shared" si="218"/>
        <v/>
      </c>
      <c r="W609" s="50" t="str">
        <f t="shared" si="222"/>
        <v/>
      </c>
      <c r="X609" s="50" t="str">
        <f t="shared" si="210"/>
        <v/>
      </c>
      <c r="Y609" s="50" t="str">
        <f t="shared" ref="Y609:Y672" si="227">IF(X609&lt;&gt;"",IF(X609=1,"",COUNTIFS($O$2:$O$1413,"&gt;40",$A$2:$A$1413,A609)),"")</f>
        <v/>
      </c>
      <c r="Z609" s="50" t="str">
        <f t="shared" si="223"/>
        <v/>
      </c>
      <c r="AA609" s="50" t="str">
        <f t="shared" ref="AA609:AA672" si="228">IF(X609&lt;&gt;"",COUNTIFS($M$2:$M$1413,"Positive",$K$2:$K$1413,"stroke",A$2:A$1413,A609),"")</f>
        <v/>
      </c>
      <c r="AB609" s="50" t="str">
        <f t="shared" ref="AB609:AB672" si="229">IF(X609&lt;&gt;"",COUNTIFS($M$2:$M$1413,"Negative",$K$2:$K$1413,"stroke",A$2:A$1413,A609),"")</f>
        <v/>
      </c>
      <c r="AC609" s="50" t="str">
        <f t="shared" si="219"/>
        <v/>
      </c>
      <c r="AD609" s="50" t="str">
        <f t="shared" si="211"/>
        <v/>
      </c>
      <c r="AE609" s="50" t="str">
        <f t="shared" si="224"/>
        <v/>
      </c>
      <c r="AF609" s="50" t="str">
        <f t="shared" si="225"/>
        <v/>
      </c>
      <c r="AG609" s="50" t="str">
        <f t="shared" si="212"/>
        <v/>
      </c>
      <c r="AH609" s="50"/>
      <c r="AI609" s="50"/>
      <c r="AJ609" s="50"/>
      <c r="AK609" s="50"/>
      <c r="AL609" s="50"/>
    </row>
    <row r="610" spans="1:38" s="67" customFormat="1" x14ac:dyDescent="0.25">
      <c r="A610" s="50">
        <f t="shared" si="226"/>
        <v>100</v>
      </c>
      <c r="B610" s="50">
        <f t="shared" si="214"/>
        <v>73147</v>
      </c>
      <c r="C610" s="50" t="str">
        <f t="shared" si="215"/>
        <v>20171114</v>
      </c>
      <c r="D610" s="50">
        <v>2017</v>
      </c>
      <c r="E610" s="50">
        <v>11</v>
      </c>
      <c r="F610" s="50">
        <v>14</v>
      </c>
      <c r="G610" s="50">
        <v>20</v>
      </c>
      <c r="H610" s="50">
        <v>19</v>
      </c>
      <c r="I610" s="50">
        <v>7</v>
      </c>
      <c r="J610" s="50">
        <v>483</v>
      </c>
      <c r="K610" s="50" t="s">
        <v>37</v>
      </c>
      <c r="L610" s="50">
        <v>1</v>
      </c>
      <c r="M610" s="50" t="s">
        <v>21</v>
      </c>
      <c r="N610" s="50" t="s">
        <v>27</v>
      </c>
      <c r="O610" s="50">
        <v>2</v>
      </c>
      <c r="P610" s="50" t="str">
        <f t="shared" si="220"/>
        <v/>
      </c>
      <c r="Q610" s="50" t="str">
        <f t="shared" si="213"/>
        <v/>
      </c>
      <c r="R610" s="50" t="str">
        <f t="shared" ref="R610:R673" si="230">IF(A610&lt;&gt;A609,LOOKUP(A610,A$2:A$1413,Q$2:Q$1413),"")</f>
        <v/>
      </c>
      <c r="S610" s="50" t="str">
        <f t="shared" si="221"/>
        <v/>
      </c>
      <c r="T610" s="50">
        <f t="shared" si="216"/>
        <v>26</v>
      </c>
      <c r="U610" s="50">
        <f t="shared" si="217"/>
        <v>24</v>
      </c>
      <c r="V610" s="50" t="str">
        <f t="shared" si="218"/>
        <v/>
      </c>
      <c r="W610" s="50" t="str">
        <f t="shared" si="222"/>
        <v/>
      </c>
      <c r="X610" s="50" t="str">
        <f t="shared" ref="X610:X673" si="231">IF(A610&lt;&gt;A609,COUNTIFS($K$2:$K$1413,$K$2,$A$2:$A$1413,A610),"")</f>
        <v/>
      </c>
      <c r="Y610" s="50" t="str">
        <f t="shared" si="227"/>
        <v/>
      </c>
      <c r="Z610" s="50" t="str">
        <f t="shared" si="223"/>
        <v/>
      </c>
      <c r="AA610" s="50" t="str">
        <f t="shared" si="228"/>
        <v/>
      </c>
      <c r="AB610" s="50" t="str">
        <f t="shared" si="229"/>
        <v/>
      </c>
      <c r="AC610" s="50" t="str">
        <f t="shared" si="219"/>
        <v/>
      </c>
      <c r="AD610" s="50" t="str">
        <f t="shared" ref="AD610:AD673" si="232">IF(A610=A609,"",COUNTIFS(A:A,A610,K:K,"up"))</f>
        <v/>
      </c>
      <c r="AE610" s="50" t="str">
        <f t="shared" si="224"/>
        <v/>
      </c>
      <c r="AF610" s="50" t="str">
        <f t="shared" si="225"/>
        <v/>
      </c>
      <c r="AG610" s="50" t="str">
        <f t="shared" ref="AG610:AG673" si="233">IF(A610=A609,"",COUNTIFS(A:A,A610,K:K,"SRS"))</f>
        <v/>
      </c>
      <c r="AH610" s="50"/>
      <c r="AI610" s="50"/>
      <c r="AJ610" s="50"/>
      <c r="AK610" s="50"/>
      <c r="AL610" s="50"/>
    </row>
    <row r="611" spans="1:38" s="67" customFormat="1" x14ac:dyDescent="0.25">
      <c r="A611" s="50">
        <f t="shared" si="226"/>
        <v>100</v>
      </c>
      <c r="B611" s="50">
        <f t="shared" si="214"/>
        <v>73147</v>
      </c>
      <c r="C611" s="50" t="str">
        <f t="shared" si="215"/>
        <v>20171114</v>
      </c>
      <c r="D611" s="50">
        <v>2017</v>
      </c>
      <c r="E611" s="50">
        <v>11</v>
      </c>
      <c r="F611" s="50">
        <v>14</v>
      </c>
      <c r="G611" s="50">
        <v>20</v>
      </c>
      <c r="H611" s="50">
        <v>19</v>
      </c>
      <c r="I611" s="50">
        <v>7</v>
      </c>
      <c r="J611" s="50">
        <v>509</v>
      </c>
      <c r="K611" s="50" t="s">
        <v>37</v>
      </c>
      <c r="L611" s="50">
        <v>1</v>
      </c>
      <c r="M611" s="50" t="s">
        <v>21</v>
      </c>
      <c r="N611" s="50" t="s">
        <v>27</v>
      </c>
      <c r="O611" s="50">
        <v>5</v>
      </c>
      <c r="P611" s="50" t="str">
        <f t="shared" si="220"/>
        <v/>
      </c>
      <c r="Q611" s="50" t="str">
        <f t="shared" si="213"/>
        <v/>
      </c>
      <c r="R611" s="50" t="str">
        <f t="shared" si="230"/>
        <v/>
      </c>
      <c r="S611" s="50" t="str">
        <f t="shared" si="221"/>
        <v/>
      </c>
      <c r="T611" s="50">
        <f t="shared" si="216"/>
        <v>35</v>
      </c>
      <c r="U611" s="50">
        <f t="shared" si="217"/>
        <v>30</v>
      </c>
      <c r="V611" s="50" t="str">
        <f t="shared" si="218"/>
        <v/>
      </c>
      <c r="W611" s="50" t="str">
        <f t="shared" si="222"/>
        <v/>
      </c>
      <c r="X611" s="50" t="str">
        <f t="shared" si="231"/>
        <v/>
      </c>
      <c r="Y611" s="50" t="str">
        <f t="shared" si="227"/>
        <v/>
      </c>
      <c r="Z611" s="50" t="str">
        <f t="shared" si="223"/>
        <v/>
      </c>
      <c r="AA611" s="50" t="str">
        <f t="shared" si="228"/>
        <v/>
      </c>
      <c r="AB611" s="50" t="str">
        <f t="shared" si="229"/>
        <v/>
      </c>
      <c r="AC611" s="50" t="str">
        <f t="shared" si="219"/>
        <v/>
      </c>
      <c r="AD611" s="50" t="str">
        <f t="shared" si="232"/>
        <v/>
      </c>
      <c r="AE611" s="50" t="str">
        <f t="shared" si="224"/>
        <v/>
      </c>
      <c r="AF611" s="50" t="str">
        <f t="shared" si="225"/>
        <v/>
      </c>
      <c r="AG611" s="50" t="str">
        <f t="shared" si="233"/>
        <v/>
      </c>
      <c r="AH611" s="50"/>
      <c r="AI611" s="50"/>
      <c r="AJ611" s="50"/>
      <c r="AK611" s="50"/>
      <c r="AL611" s="50"/>
    </row>
    <row r="612" spans="1:38" s="67" customFormat="1" x14ac:dyDescent="0.25">
      <c r="A612" s="50">
        <f t="shared" si="226"/>
        <v>100</v>
      </c>
      <c r="B612" s="50">
        <f t="shared" si="214"/>
        <v>73147</v>
      </c>
      <c r="C612" s="50" t="str">
        <f t="shared" si="215"/>
        <v>20171114</v>
      </c>
      <c r="D612" s="50">
        <v>2017</v>
      </c>
      <c r="E612" s="50">
        <v>11</v>
      </c>
      <c r="F612" s="50">
        <v>14</v>
      </c>
      <c r="G612" s="50">
        <v>20</v>
      </c>
      <c r="H612" s="50">
        <v>19</v>
      </c>
      <c r="I612" s="50">
        <v>7</v>
      </c>
      <c r="J612" s="50">
        <v>544</v>
      </c>
      <c r="K612" s="50" t="s">
        <v>37</v>
      </c>
      <c r="L612" s="50">
        <v>1</v>
      </c>
      <c r="M612" s="50" t="s">
        <v>21</v>
      </c>
      <c r="N612" s="50" t="s">
        <v>27</v>
      </c>
      <c r="O612" s="50">
        <v>4</v>
      </c>
      <c r="P612" s="50" t="str">
        <f t="shared" si="220"/>
        <v/>
      </c>
      <c r="Q612" s="50" t="str">
        <f t="shared" si="213"/>
        <v/>
      </c>
      <c r="R612" s="50" t="str">
        <f t="shared" si="230"/>
        <v/>
      </c>
      <c r="S612" s="50" t="str">
        <f t="shared" si="221"/>
        <v/>
      </c>
      <c r="T612" s="50">
        <f t="shared" si="216"/>
        <v>93</v>
      </c>
      <c r="U612" s="50">
        <f t="shared" si="217"/>
        <v>89</v>
      </c>
      <c r="V612" s="50" t="str">
        <f t="shared" si="218"/>
        <v/>
      </c>
      <c r="W612" s="50" t="str">
        <f t="shared" si="222"/>
        <v/>
      </c>
      <c r="X612" s="50" t="str">
        <f t="shared" si="231"/>
        <v/>
      </c>
      <c r="Y612" s="50" t="str">
        <f t="shared" si="227"/>
        <v/>
      </c>
      <c r="Z612" s="50" t="str">
        <f t="shared" si="223"/>
        <v/>
      </c>
      <c r="AA612" s="50" t="str">
        <f t="shared" si="228"/>
        <v/>
      </c>
      <c r="AB612" s="50" t="str">
        <f t="shared" si="229"/>
        <v/>
      </c>
      <c r="AC612" s="50" t="str">
        <f t="shared" si="219"/>
        <v/>
      </c>
      <c r="AD612" s="50" t="str">
        <f t="shared" si="232"/>
        <v/>
      </c>
      <c r="AE612" s="50" t="str">
        <f t="shared" si="224"/>
        <v/>
      </c>
      <c r="AF612" s="50" t="str">
        <f t="shared" si="225"/>
        <v/>
      </c>
      <c r="AG612" s="50" t="str">
        <f t="shared" si="233"/>
        <v/>
      </c>
      <c r="AH612" s="50"/>
      <c r="AI612" s="50"/>
      <c r="AJ612" s="50"/>
      <c r="AK612" s="50"/>
      <c r="AL612" s="50"/>
    </row>
    <row r="613" spans="1:38" s="67" customFormat="1" x14ac:dyDescent="0.25">
      <c r="A613" s="50">
        <f t="shared" si="226"/>
        <v>100</v>
      </c>
      <c r="B613" s="50">
        <f t="shared" si="214"/>
        <v>73147</v>
      </c>
      <c r="C613" s="50" t="str">
        <f t="shared" si="215"/>
        <v>20171114</v>
      </c>
      <c r="D613" s="50">
        <v>2017</v>
      </c>
      <c r="E613" s="50">
        <v>11</v>
      </c>
      <c r="F613" s="50">
        <v>14</v>
      </c>
      <c r="G613" s="50">
        <v>20</v>
      </c>
      <c r="H613" s="50">
        <v>19</v>
      </c>
      <c r="I613" s="50">
        <v>7</v>
      </c>
      <c r="J613" s="50">
        <v>637</v>
      </c>
      <c r="K613" s="50" t="s">
        <v>37</v>
      </c>
      <c r="L613" s="50">
        <v>1</v>
      </c>
      <c r="M613" s="50" t="s">
        <v>21</v>
      </c>
      <c r="N613" s="50" t="s">
        <v>27</v>
      </c>
      <c r="O613" s="50">
        <v>16</v>
      </c>
      <c r="P613" s="50" t="str">
        <f t="shared" si="220"/>
        <v/>
      </c>
      <c r="Q613" s="50" t="str">
        <f t="shared" si="213"/>
        <v/>
      </c>
      <c r="R613" s="50" t="str">
        <f t="shared" si="230"/>
        <v/>
      </c>
      <c r="S613" s="50" t="str">
        <f t="shared" si="221"/>
        <v/>
      </c>
      <c r="T613" s="50">
        <f t="shared" si="216"/>
        <v>66</v>
      </c>
      <c r="U613" s="50">
        <f t="shared" si="217"/>
        <v>50</v>
      </c>
      <c r="V613" s="50" t="str">
        <f t="shared" si="218"/>
        <v/>
      </c>
      <c r="W613" s="50" t="str">
        <f t="shared" si="222"/>
        <v/>
      </c>
      <c r="X613" s="50" t="str">
        <f t="shared" si="231"/>
        <v/>
      </c>
      <c r="Y613" s="50" t="str">
        <f t="shared" si="227"/>
        <v/>
      </c>
      <c r="Z613" s="50" t="str">
        <f t="shared" si="223"/>
        <v/>
      </c>
      <c r="AA613" s="50" t="str">
        <f t="shared" si="228"/>
        <v/>
      </c>
      <c r="AB613" s="50" t="str">
        <f t="shared" si="229"/>
        <v/>
      </c>
      <c r="AC613" s="50" t="str">
        <f t="shared" si="219"/>
        <v/>
      </c>
      <c r="AD613" s="50" t="str">
        <f t="shared" si="232"/>
        <v/>
      </c>
      <c r="AE613" s="50" t="str">
        <f t="shared" si="224"/>
        <v/>
      </c>
      <c r="AF613" s="50" t="str">
        <f t="shared" si="225"/>
        <v/>
      </c>
      <c r="AG613" s="50" t="str">
        <f t="shared" si="233"/>
        <v/>
      </c>
      <c r="AH613" s="50"/>
      <c r="AI613" s="50"/>
      <c r="AJ613" s="50"/>
      <c r="AK613" s="50"/>
      <c r="AL613" s="50"/>
    </row>
    <row r="614" spans="1:38" s="67" customFormat="1" x14ac:dyDescent="0.25">
      <c r="A614" s="50">
        <f t="shared" si="226"/>
        <v>100</v>
      </c>
      <c r="B614" s="50">
        <f t="shared" si="214"/>
        <v>73147</v>
      </c>
      <c r="C614" s="50" t="str">
        <f t="shared" si="215"/>
        <v>20171114</v>
      </c>
      <c r="D614" s="50">
        <v>2017</v>
      </c>
      <c r="E614" s="50">
        <v>11</v>
      </c>
      <c r="F614" s="50">
        <v>14</v>
      </c>
      <c r="G614" s="50">
        <v>20</v>
      </c>
      <c r="H614" s="50">
        <v>19</v>
      </c>
      <c r="I614" s="50">
        <v>7</v>
      </c>
      <c r="J614" s="50">
        <v>703</v>
      </c>
      <c r="K614" s="50" t="s">
        <v>37</v>
      </c>
      <c r="L614" s="50">
        <v>1</v>
      </c>
      <c r="M614" s="50" t="s">
        <v>21</v>
      </c>
      <c r="N614" s="50" t="s">
        <v>27</v>
      </c>
      <c r="O614" s="50">
        <v>3</v>
      </c>
      <c r="P614" s="50" t="str">
        <f t="shared" si="220"/>
        <v/>
      </c>
      <c r="Q614" s="50" t="str">
        <f t="shared" si="213"/>
        <v/>
      </c>
      <c r="R614" s="50" t="str">
        <f t="shared" si="230"/>
        <v/>
      </c>
      <c r="S614" s="50" t="str">
        <f t="shared" si="221"/>
        <v/>
      </c>
      <c r="T614" s="50">
        <f t="shared" si="216"/>
        <v>21</v>
      </c>
      <c r="U614" s="50">
        <f t="shared" si="217"/>
        <v>18</v>
      </c>
      <c r="V614" s="50" t="str">
        <f t="shared" si="218"/>
        <v/>
      </c>
      <c r="W614" s="50" t="str">
        <f t="shared" si="222"/>
        <v/>
      </c>
      <c r="X614" s="50" t="str">
        <f t="shared" si="231"/>
        <v/>
      </c>
      <c r="Y614" s="50" t="str">
        <f t="shared" si="227"/>
        <v/>
      </c>
      <c r="Z614" s="50" t="str">
        <f t="shared" si="223"/>
        <v/>
      </c>
      <c r="AA614" s="50" t="str">
        <f t="shared" si="228"/>
        <v/>
      </c>
      <c r="AB614" s="50" t="str">
        <f t="shared" si="229"/>
        <v/>
      </c>
      <c r="AC614" s="50" t="str">
        <f t="shared" si="219"/>
        <v/>
      </c>
      <c r="AD614" s="50" t="str">
        <f t="shared" si="232"/>
        <v/>
      </c>
      <c r="AE614" s="50" t="str">
        <f t="shared" si="224"/>
        <v/>
      </c>
      <c r="AF614" s="50" t="str">
        <f t="shared" si="225"/>
        <v/>
      </c>
      <c r="AG614" s="50" t="str">
        <f t="shared" si="233"/>
        <v/>
      </c>
      <c r="AH614" s="50"/>
      <c r="AI614" s="50"/>
      <c r="AJ614" s="50"/>
      <c r="AK614" s="50"/>
      <c r="AL614" s="50"/>
    </row>
    <row r="615" spans="1:38" s="67" customFormat="1" x14ac:dyDescent="0.25">
      <c r="A615" s="50">
        <f t="shared" si="226"/>
        <v>100</v>
      </c>
      <c r="B615" s="50">
        <f t="shared" si="214"/>
        <v>73147</v>
      </c>
      <c r="C615" s="50" t="str">
        <f t="shared" si="215"/>
        <v>20171114</v>
      </c>
      <c r="D615" s="50">
        <v>2017</v>
      </c>
      <c r="E615" s="50">
        <v>11</v>
      </c>
      <c r="F615" s="50">
        <v>14</v>
      </c>
      <c r="G615" s="50">
        <v>20</v>
      </c>
      <c r="H615" s="50">
        <v>19</v>
      </c>
      <c r="I615" s="50">
        <v>7</v>
      </c>
      <c r="J615" s="50">
        <v>724</v>
      </c>
      <c r="K615" s="50" t="s">
        <v>37</v>
      </c>
      <c r="L615" s="50">
        <v>1</v>
      </c>
      <c r="M615" s="50" t="s">
        <v>21</v>
      </c>
      <c r="N615" s="50" t="s">
        <v>27</v>
      </c>
      <c r="O615" s="50">
        <v>2</v>
      </c>
      <c r="P615" s="50" t="str">
        <f t="shared" si="220"/>
        <v/>
      </c>
      <c r="Q615" s="50" t="str">
        <f t="shared" si="213"/>
        <v/>
      </c>
      <c r="R615" s="50" t="str">
        <f t="shared" si="230"/>
        <v/>
      </c>
      <c r="S615" s="50" t="str">
        <f t="shared" si="221"/>
        <v/>
      </c>
      <c r="T615" s="50">
        <f t="shared" si="216"/>
        <v>65</v>
      </c>
      <c r="U615" s="50">
        <f t="shared" si="217"/>
        <v>63</v>
      </c>
      <c r="V615" s="50" t="str">
        <f t="shared" si="218"/>
        <v/>
      </c>
      <c r="W615" s="50" t="str">
        <f t="shared" si="222"/>
        <v/>
      </c>
      <c r="X615" s="50" t="str">
        <f t="shared" si="231"/>
        <v/>
      </c>
      <c r="Y615" s="50" t="str">
        <f t="shared" si="227"/>
        <v/>
      </c>
      <c r="Z615" s="50" t="str">
        <f t="shared" si="223"/>
        <v/>
      </c>
      <c r="AA615" s="50" t="str">
        <f t="shared" si="228"/>
        <v/>
      </c>
      <c r="AB615" s="50" t="str">
        <f t="shared" si="229"/>
        <v/>
      </c>
      <c r="AC615" s="50" t="str">
        <f t="shared" si="219"/>
        <v/>
      </c>
      <c r="AD615" s="50" t="str">
        <f t="shared" si="232"/>
        <v/>
      </c>
      <c r="AE615" s="50" t="str">
        <f t="shared" si="224"/>
        <v/>
      </c>
      <c r="AF615" s="50" t="str">
        <f t="shared" si="225"/>
        <v/>
      </c>
      <c r="AG615" s="50" t="str">
        <f t="shared" si="233"/>
        <v/>
      </c>
      <c r="AH615" s="50"/>
      <c r="AI615" s="50"/>
      <c r="AJ615" s="50"/>
      <c r="AK615" s="50"/>
      <c r="AL615" s="50"/>
    </row>
    <row r="616" spans="1:38" s="67" customFormat="1" x14ac:dyDescent="0.25">
      <c r="A616" s="50">
        <f t="shared" si="226"/>
        <v>100</v>
      </c>
      <c r="B616" s="50">
        <f t="shared" si="214"/>
        <v>73147</v>
      </c>
      <c r="C616" s="50" t="str">
        <f t="shared" si="215"/>
        <v>20171114</v>
      </c>
      <c r="D616" s="50">
        <v>2017</v>
      </c>
      <c r="E616" s="50">
        <v>11</v>
      </c>
      <c r="F616" s="50">
        <v>14</v>
      </c>
      <c r="G616" s="50">
        <v>20</v>
      </c>
      <c r="H616" s="50">
        <v>19</v>
      </c>
      <c r="I616" s="50">
        <v>7</v>
      </c>
      <c r="J616" s="50">
        <v>789</v>
      </c>
      <c r="K616" s="50" t="s">
        <v>37</v>
      </c>
      <c r="L616" s="50">
        <v>1</v>
      </c>
      <c r="M616" s="50" t="s">
        <v>21</v>
      </c>
      <c r="N616" s="50" t="s">
        <v>27</v>
      </c>
      <c r="O616" s="50">
        <v>7</v>
      </c>
      <c r="P616" s="50" t="str">
        <f t="shared" si="220"/>
        <v/>
      </c>
      <c r="Q616" s="50">
        <f t="shared" si="213"/>
        <v>73147.796000000002</v>
      </c>
      <c r="R616" s="50" t="str">
        <f t="shared" si="230"/>
        <v/>
      </c>
      <c r="S616" s="50" t="str">
        <f t="shared" si="221"/>
        <v/>
      </c>
      <c r="T616" s="50" t="str">
        <f t="shared" si="216"/>
        <v/>
      </c>
      <c r="U616" s="50" t="str">
        <f t="shared" si="217"/>
        <v/>
      </c>
      <c r="V616" s="50" t="str">
        <f t="shared" si="218"/>
        <v/>
      </c>
      <c r="W616" s="50" t="str">
        <f t="shared" si="222"/>
        <v/>
      </c>
      <c r="X616" s="50" t="str">
        <f t="shared" si="231"/>
        <v/>
      </c>
      <c r="Y616" s="50" t="str">
        <f t="shared" si="227"/>
        <v/>
      </c>
      <c r="Z616" s="50" t="str">
        <f t="shared" si="223"/>
        <v/>
      </c>
      <c r="AA616" s="50" t="str">
        <f t="shared" si="228"/>
        <v/>
      </c>
      <c r="AB616" s="50" t="str">
        <f t="shared" si="229"/>
        <v/>
      </c>
      <c r="AC616" s="50" t="str">
        <f t="shared" si="219"/>
        <v/>
      </c>
      <c r="AD616" s="50" t="str">
        <f t="shared" si="232"/>
        <v/>
      </c>
      <c r="AE616" s="50" t="str">
        <f t="shared" si="224"/>
        <v/>
      </c>
      <c r="AF616" s="50" t="str">
        <f t="shared" si="225"/>
        <v/>
      </c>
      <c r="AG616" s="50" t="str">
        <f t="shared" si="233"/>
        <v/>
      </c>
      <c r="AH616" s="50"/>
      <c r="AI616" s="50"/>
      <c r="AJ616" s="50"/>
      <c r="AK616" s="50"/>
      <c r="AL616" s="50"/>
    </row>
    <row r="617" spans="1:38" s="67" customFormat="1" x14ac:dyDescent="0.25">
      <c r="A617" s="51">
        <f t="shared" si="226"/>
        <v>101</v>
      </c>
      <c r="B617" s="51">
        <f t="shared" si="214"/>
        <v>73179</v>
      </c>
      <c r="C617" s="51" t="str">
        <f t="shared" si="215"/>
        <v>20171114</v>
      </c>
      <c r="D617" s="51">
        <v>2017</v>
      </c>
      <c r="E617" s="51">
        <v>11</v>
      </c>
      <c r="F617" s="51">
        <v>14</v>
      </c>
      <c r="G617" s="51">
        <v>20</v>
      </c>
      <c r="H617" s="51">
        <v>19</v>
      </c>
      <c r="I617" s="51">
        <v>39</v>
      </c>
      <c r="J617" s="51">
        <v>411</v>
      </c>
      <c r="K617" s="51" t="s">
        <v>37</v>
      </c>
      <c r="L617" s="51">
        <v>1</v>
      </c>
      <c r="M617" s="51" t="s">
        <v>21</v>
      </c>
      <c r="N617" s="51" t="s">
        <v>27</v>
      </c>
      <c r="O617" s="51">
        <v>7</v>
      </c>
      <c r="P617" s="51">
        <f t="shared" si="220"/>
        <v>73179.410999999993</v>
      </c>
      <c r="Q617" s="51" t="str">
        <f t="shared" si="213"/>
        <v/>
      </c>
      <c r="R617" s="51">
        <f t="shared" si="230"/>
        <v>73180.191000000006</v>
      </c>
      <c r="S617" s="51">
        <f t="shared" si="221"/>
        <v>780.00000001338776</v>
      </c>
      <c r="T617" s="51">
        <f t="shared" si="216"/>
        <v>44</v>
      </c>
      <c r="U617" s="51">
        <f t="shared" si="217"/>
        <v>37</v>
      </c>
      <c r="V617" s="51" t="str">
        <f t="shared" si="218"/>
        <v/>
      </c>
      <c r="W617" s="51">
        <f t="shared" si="222"/>
        <v>73179</v>
      </c>
      <c r="X617" s="51">
        <f t="shared" si="231"/>
        <v>3</v>
      </c>
      <c r="Y617" s="51">
        <f t="shared" si="227"/>
        <v>2</v>
      </c>
      <c r="Z617" s="51">
        <f t="shared" si="223"/>
        <v>0</v>
      </c>
      <c r="AA617" s="51">
        <f t="shared" si="228"/>
        <v>0</v>
      </c>
      <c r="AB617" s="51">
        <f t="shared" si="229"/>
        <v>3</v>
      </c>
      <c r="AC617" s="51" t="str">
        <f t="shared" si="219"/>
        <v/>
      </c>
      <c r="AD617" s="51">
        <f t="shared" si="232"/>
        <v>0</v>
      </c>
      <c r="AE617" s="51" t="str">
        <f t="shared" si="224"/>
        <v/>
      </c>
      <c r="AF617" s="51" t="str">
        <f t="shared" si="225"/>
        <v/>
      </c>
      <c r="AG617" s="51">
        <f t="shared" si="233"/>
        <v>0</v>
      </c>
      <c r="AH617" s="51"/>
      <c r="AI617" s="51"/>
      <c r="AJ617" s="51"/>
      <c r="AK617" s="51"/>
      <c r="AL617" s="51"/>
    </row>
    <row r="618" spans="1:38" x14ac:dyDescent="0.25">
      <c r="A618" s="50">
        <f t="shared" si="226"/>
        <v>101</v>
      </c>
      <c r="B618" s="50">
        <f t="shared" si="214"/>
        <v>73179</v>
      </c>
      <c r="C618" s="50" t="str">
        <f t="shared" si="215"/>
        <v>20171114</v>
      </c>
      <c r="D618" s="50">
        <v>2017</v>
      </c>
      <c r="E618" s="50">
        <v>11</v>
      </c>
      <c r="F618" s="50">
        <v>14</v>
      </c>
      <c r="G618" s="50">
        <v>20</v>
      </c>
      <c r="H618" s="50">
        <v>19</v>
      </c>
      <c r="I618" s="50">
        <v>39</v>
      </c>
      <c r="J618" s="50">
        <v>455</v>
      </c>
      <c r="K618" s="50" t="s">
        <v>37</v>
      </c>
      <c r="L618" s="50">
        <v>1</v>
      </c>
      <c r="M618" s="50" t="s">
        <v>21</v>
      </c>
      <c r="N618" s="50" t="s">
        <v>27</v>
      </c>
      <c r="O618" s="50">
        <v>186</v>
      </c>
      <c r="P618" s="50" t="str">
        <f t="shared" si="220"/>
        <v/>
      </c>
      <c r="Q618" s="50" t="str">
        <f t="shared" si="213"/>
        <v/>
      </c>
      <c r="R618" s="50" t="str">
        <f t="shared" si="230"/>
        <v/>
      </c>
      <c r="S618" s="50" t="str">
        <f t="shared" si="221"/>
        <v/>
      </c>
      <c r="T618" s="50">
        <f t="shared" si="216"/>
        <v>546</v>
      </c>
      <c r="U618" s="50">
        <f t="shared" si="217"/>
        <v>360</v>
      </c>
      <c r="V618" s="50" t="str">
        <f t="shared" si="218"/>
        <v/>
      </c>
      <c r="W618" s="50" t="str">
        <f t="shared" si="222"/>
        <v/>
      </c>
      <c r="X618" s="50" t="str">
        <f t="shared" si="231"/>
        <v/>
      </c>
      <c r="Y618" s="50" t="str">
        <f t="shared" si="227"/>
        <v/>
      </c>
      <c r="Z618" s="50" t="str">
        <f t="shared" si="223"/>
        <v/>
      </c>
      <c r="AA618" s="50" t="str">
        <f t="shared" si="228"/>
        <v/>
      </c>
      <c r="AB618" s="50" t="str">
        <f t="shared" si="229"/>
        <v/>
      </c>
      <c r="AC618" s="50" t="str">
        <f t="shared" si="219"/>
        <v/>
      </c>
      <c r="AD618" s="50" t="str">
        <f t="shared" si="232"/>
        <v/>
      </c>
      <c r="AE618" s="50" t="str">
        <f t="shared" si="224"/>
        <v/>
      </c>
      <c r="AF618" s="50" t="str">
        <f t="shared" si="225"/>
        <v/>
      </c>
      <c r="AG618" s="50" t="str">
        <f t="shared" si="233"/>
        <v/>
      </c>
      <c r="AH618" s="50"/>
      <c r="AI618" s="50"/>
      <c r="AJ618" s="50"/>
      <c r="AK618" s="50"/>
      <c r="AL618" s="50"/>
    </row>
    <row r="619" spans="1:38" x14ac:dyDescent="0.25">
      <c r="A619" s="50">
        <f t="shared" si="226"/>
        <v>101</v>
      </c>
      <c r="B619" s="50">
        <f t="shared" si="214"/>
        <v>73180</v>
      </c>
      <c r="C619" s="50" t="str">
        <f t="shared" si="215"/>
        <v>20171114</v>
      </c>
      <c r="D619" s="50">
        <v>2017</v>
      </c>
      <c r="E619" s="50">
        <v>11</v>
      </c>
      <c r="F619" s="50">
        <v>14</v>
      </c>
      <c r="G619" s="50">
        <v>20</v>
      </c>
      <c r="H619" s="50">
        <v>19</v>
      </c>
      <c r="I619" s="50">
        <v>40</v>
      </c>
      <c r="J619" s="50">
        <v>1</v>
      </c>
      <c r="K619" s="50" t="s">
        <v>37</v>
      </c>
      <c r="L619" s="50">
        <v>1</v>
      </c>
      <c r="M619" s="50" t="s">
        <v>21</v>
      </c>
      <c r="N619" s="50" t="s">
        <v>27</v>
      </c>
      <c r="O619" s="50">
        <v>190</v>
      </c>
      <c r="P619" s="50" t="str">
        <f t="shared" si="220"/>
        <v/>
      </c>
      <c r="Q619" s="50">
        <f t="shared" si="213"/>
        <v>73180.191000000006</v>
      </c>
      <c r="R619" s="50" t="str">
        <f t="shared" si="230"/>
        <v/>
      </c>
      <c r="S619" s="50" t="str">
        <f t="shared" si="221"/>
        <v/>
      </c>
      <c r="T619" s="50" t="str">
        <f t="shared" si="216"/>
        <v/>
      </c>
      <c r="U619" s="50" t="str">
        <f t="shared" si="217"/>
        <v/>
      </c>
      <c r="V619" s="50" t="str">
        <f t="shared" si="218"/>
        <v/>
      </c>
      <c r="W619" s="50" t="str">
        <f t="shared" si="222"/>
        <v/>
      </c>
      <c r="X619" s="50" t="str">
        <f t="shared" si="231"/>
        <v/>
      </c>
      <c r="Y619" s="50" t="str">
        <f t="shared" si="227"/>
        <v/>
      </c>
      <c r="Z619" s="50" t="str">
        <f t="shared" si="223"/>
        <v/>
      </c>
      <c r="AA619" s="50" t="str">
        <f t="shared" si="228"/>
        <v/>
      </c>
      <c r="AB619" s="50" t="str">
        <f t="shared" si="229"/>
        <v/>
      </c>
      <c r="AC619" s="50" t="str">
        <f t="shared" si="219"/>
        <v/>
      </c>
      <c r="AD619" s="50" t="str">
        <f t="shared" si="232"/>
        <v/>
      </c>
      <c r="AE619" s="50" t="str">
        <f t="shared" si="224"/>
        <v/>
      </c>
      <c r="AF619" s="50" t="str">
        <f t="shared" si="225"/>
        <v/>
      </c>
      <c r="AG619" s="50" t="str">
        <f t="shared" si="233"/>
        <v/>
      </c>
      <c r="AH619" s="50"/>
      <c r="AI619" s="50"/>
      <c r="AJ619" s="50"/>
      <c r="AK619" s="50"/>
      <c r="AL619" s="50"/>
    </row>
    <row r="620" spans="1:38" x14ac:dyDescent="0.25">
      <c r="A620" s="51">
        <f t="shared" si="226"/>
        <v>102</v>
      </c>
      <c r="B620" s="51">
        <f t="shared" si="214"/>
        <v>73193</v>
      </c>
      <c r="C620" s="51" t="str">
        <f t="shared" si="215"/>
        <v>20171114</v>
      </c>
      <c r="D620" s="51">
        <v>2017</v>
      </c>
      <c r="E620" s="51">
        <v>11</v>
      </c>
      <c r="F620" s="51">
        <v>14</v>
      </c>
      <c r="G620" s="51">
        <v>20</v>
      </c>
      <c r="H620" s="51">
        <v>19</v>
      </c>
      <c r="I620" s="51">
        <v>53</v>
      </c>
      <c r="J620" s="51">
        <v>334</v>
      </c>
      <c r="K620" s="51" t="s">
        <v>37</v>
      </c>
      <c r="L620" s="51">
        <v>1</v>
      </c>
      <c r="M620" s="51" t="s">
        <v>21</v>
      </c>
      <c r="N620" s="51" t="s">
        <v>27</v>
      </c>
      <c r="O620" s="51">
        <v>6</v>
      </c>
      <c r="P620" s="51">
        <f t="shared" si="220"/>
        <v>73193.334000000003</v>
      </c>
      <c r="Q620" s="51" t="str">
        <f t="shared" si="213"/>
        <v/>
      </c>
      <c r="R620" s="51">
        <f t="shared" si="230"/>
        <v>73194.017999999996</v>
      </c>
      <c r="S620" s="51">
        <f t="shared" si="221"/>
        <v>683.99999999382999</v>
      </c>
      <c r="T620" s="51">
        <f t="shared" si="216"/>
        <v>20</v>
      </c>
      <c r="U620" s="51">
        <f t="shared" si="217"/>
        <v>14</v>
      </c>
      <c r="V620" s="51" t="str">
        <f t="shared" si="218"/>
        <v/>
      </c>
      <c r="W620" s="51">
        <f t="shared" si="222"/>
        <v>73193</v>
      </c>
      <c r="X620" s="51">
        <f t="shared" si="231"/>
        <v>9</v>
      </c>
      <c r="Y620" s="51">
        <f t="shared" si="227"/>
        <v>1</v>
      </c>
      <c r="Z620" s="51">
        <f t="shared" si="223"/>
        <v>0</v>
      </c>
      <c r="AA620" s="51">
        <f t="shared" si="228"/>
        <v>0</v>
      </c>
      <c r="AB620" s="51">
        <f t="shared" si="229"/>
        <v>9</v>
      </c>
      <c r="AC620" s="51" t="str">
        <f t="shared" si="219"/>
        <v/>
      </c>
      <c r="AD620" s="51">
        <f t="shared" si="232"/>
        <v>0</v>
      </c>
      <c r="AE620" s="51" t="str">
        <f t="shared" si="224"/>
        <v/>
      </c>
      <c r="AF620" s="51" t="str">
        <f t="shared" si="225"/>
        <v/>
      </c>
      <c r="AG620" s="51">
        <f t="shared" si="233"/>
        <v>0</v>
      </c>
      <c r="AH620" s="51"/>
      <c r="AI620" s="51"/>
      <c r="AJ620" s="51"/>
      <c r="AK620" s="51"/>
      <c r="AL620" s="51"/>
    </row>
    <row r="621" spans="1:38" x14ac:dyDescent="0.25">
      <c r="A621" s="50">
        <f t="shared" si="226"/>
        <v>102</v>
      </c>
      <c r="B621" s="50">
        <f t="shared" si="214"/>
        <v>73193</v>
      </c>
      <c r="C621" s="50" t="str">
        <f t="shared" si="215"/>
        <v>20171114</v>
      </c>
      <c r="D621" s="50">
        <v>2017</v>
      </c>
      <c r="E621" s="50">
        <v>11</v>
      </c>
      <c r="F621" s="50">
        <v>14</v>
      </c>
      <c r="G621" s="50">
        <v>20</v>
      </c>
      <c r="H621" s="50">
        <v>19</v>
      </c>
      <c r="I621" s="50">
        <v>53</v>
      </c>
      <c r="J621" s="50">
        <v>354</v>
      </c>
      <c r="K621" s="50" t="s">
        <v>37</v>
      </c>
      <c r="L621" s="50">
        <v>1</v>
      </c>
      <c r="M621" s="50" t="s">
        <v>21</v>
      </c>
      <c r="N621" s="50" t="s">
        <v>27</v>
      </c>
      <c r="O621" s="50">
        <v>2</v>
      </c>
      <c r="P621" s="50" t="str">
        <f t="shared" si="220"/>
        <v/>
      </c>
      <c r="Q621" s="50" t="str">
        <f t="shared" si="213"/>
        <v/>
      </c>
      <c r="R621" s="50" t="str">
        <f t="shared" si="230"/>
        <v/>
      </c>
      <c r="S621" s="50" t="str">
        <f t="shared" si="221"/>
        <v/>
      </c>
      <c r="T621" s="50">
        <f t="shared" si="216"/>
        <v>32</v>
      </c>
      <c r="U621" s="50">
        <f t="shared" si="217"/>
        <v>30</v>
      </c>
      <c r="V621" s="50" t="str">
        <f t="shared" si="218"/>
        <v/>
      </c>
      <c r="W621" s="50" t="str">
        <f t="shared" si="222"/>
        <v/>
      </c>
      <c r="X621" s="50" t="str">
        <f t="shared" si="231"/>
        <v/>
      </c>
      <c r="Y621" s="50" t="str">
        <f t="shared" si="227"/>
        <v/>
      </c>
      <c r="Z621" s="50" t="str">
        <f t="shared" si="223"/>
        <v/>
      </c>
      <c r="AA621" s="50" t="str">
        <f t="shared" si="228"/>
        <v/>
      </c>
      <c r="AB621" s="50" t="str">
        <f t="shared" si="229"/>
        <v/>
      </c>
      <c r="AC621" s="50" t="str">
        <f t="shared" si="219"/>
        <v/>
      </c>
      <c r="AD621" s="50" t="str">
        <f t="shared" si="232"/>
        <v/>
      </c>
      <c r="AE621" s="50" t="str">
        <f t="shared" si="224"/>
        <v/>
      </c>
      <c r="AF621" s="50" t="str">
        <f t="shared" si="225"/>
        <v/>
      </c>
      <c r="AG621" s="50" t="str">
        <f t="shared" si="233"/>
        <v/>
      </c>
      <c r="AH621" s="50"/>
      <c r="AI621" s="50"/>
      <c r="AJ621" s="50"/>
      <c r="AK621" s="50"/>
      <c r="AL621" s="50"/>
    </row>
    <row r="622" spans="1:38" x14ac:dyDescent="0.25">
      <c r="A622" s="50">
        <f t="shared" si="226"/>
        <v>102</v>
      </c>
      <c r="B622" s="50">
        <f t="shared" si="214"/>
        <v>73193</v>
      </c>
      <c r="C622" s="50" t="str">
        <f t="shared" si="215"/>
        <v>20171114</v>
      </c>
      <c r="D622" s="50">
        <v>2017</v>
      </c>
      <c r="E622" s="50">
        <v>11</v>
      </c>
      <c r="F622" s="50">
        <v>14</v>
      </c>
      <c r="G622" s="50">
        <v>20</v>
      </c>
      <c r="H622" s="50">
        <v>19</v>
      </c>
      <c r="I622" s="50">
        <v>53</v>
      </c>
      <c r="J622" s="50">
        <v>386</v>
      </c>
      <c r="K622" s="50" t="s">
        <v>37</v>
      </c>
      <c r="L622" s="50">
        <v>1</v>
      </c>
      <c r="M622" s="50" t="s">
        <v>21</v>
      </c>
      <c r="N622" s="50" t="s">
        <v>27</v>
      </c>
      <c r="O622" s="50">
        <v>4</v>
      </c>
      <c r="P622" s="50" t="str">
        <f t="shared" si="220"/>
        <v/>
      </c>
      <c r="Q622" s="50" t="str">
        <f t="shared" si="213"/>
        <v/>
      </c>
      <c r="R622" s="50" t="str">
        <f t="shared" si="230"/>
        <v/>
      </c>
      <c r="S622" s="50" t="str">
        <f t="shared" si="221"/>
        <v/>
      </c>
      <c r="T622" s="50">
        <f t="shared" si="216"/>
        <v>24</v>
      </c>
      <c r="U622" s="50">
        <f t="shared" si="217"/>
        <v>20</v>
      </c>
      <c r="V622" s="50" t="str">
        <f t="shared" si="218"/>
        <v/>
      </c>
      <c r="W622" s="50" t="str">
        <f t="shared" si="222"/>
        <v/>
      </c>
      <c r="X622" s="50" t="str">
        <f t="shared" si="231"/>
        <v/>
      </c>
      <c r="Y622" s="50" t="str">
        <f t="shared" si="227"/>
        <v/>
      </c>
      <c r="Z622" s="50" t="str">
        <f t="shared" si="223"/>
        <v/>
      </c>
      <c r="AA622" s="50" t="str">
        <f t="shared" si="228"/>
        <v/>
      </c>
      <c r="AB622" s="50" t="str">
        <f t="shared" si="229"/>
        <v/>
      </c>
      <c r="AC622" s="50" t="str">
        <f t="shared" si="219"/>
        <v/>
      </c>
      <c r="AD622" s="50" t="str">
        <f t="shared" si="232"/>
        <v/>
      </c>
      <c r="AE622" s="50" t="str">
        <f t="shared" si="224"/>
        <v/>
      </c>
      <c r="AF622" s="50" t="str">
        <f t="shared" si="225"/>
        <v/>
      </c>
      <c r="AG622" s="50" t="str">
        <f t="shared" si="233"/>
        <v/>
      </c>
      <c r="AH622" s="50"/>
      <c r="AI622" s="50"/>
      <c r="AJ622" s="50"/>
      <c r="AK622" s="50"/>
      <c r="AL622" s="50"/>
    </row>
    <row r="623" spans="1:38" x14ac:dyDescent="0.25">
      <c r="A623" s="50">
        <f t="shared" si="226"/>
        <v>102</v>
      </c>
      <c r="B623" s="50">
        <f t="shared" si="214"/>
        <v>73193</v>
      </c>
      <c r="C623" s="50" t="str">
        <f t="shared" si="215"/>
        <v>20171114</v>
      </c>
      <c r="D623" s="50">
        <v>2017</v>
      </c>
      <c r="E623" s="50">
        <v>11</v>
      </c>
      <c r="F623" s="50">
        <v>14</v>
      </c>
      <c r="G623" s="50">
        <v>20</v>
      </c>
      <c r="H623" s="50">
        <v>19</v>
      </c>
      <c r="I623" s="50">
        <v>53</v>
      </c>
      <c r="J623" s="50">
        <v>410</v>
      </c>
      <c r="K623" s="50" t="s">
        <v>37</v>
      </c>
      <c r="L623" s="50">
        <v>1</v>
      </c>
      <c r="M623" s="50" t="s">
        <v>21</v>
      </c>
      <c r="N623" s="50" t="s">
        <v>27</v>
      </c>
      <c r="O623" s="50">
        <v>2</v>
      </c>
      <c r="P623" s="50" t="str">
        <f t="shared" si="220"/>
        <v/>
      </c>
      <c r="Q623" s="50" t="str">
        <f t="shared" si="213"/>
        <v/>
      </c>
      <c r="R623" s="50" t="str">
        <f t="shared" si="230"/>
        <v/>
      </c>
      <c r="S623" s="50" t="str">
        <f t="shared" si="221"/>
        <v/>
      </c>
      <c r="T623" s="50">
        <f t="shared" si="216"/>
        <v>11</v>
      </c>
      <c r="U623" s="50">
        <f t="shared" si="217"/>
        <v>9</v>
      </c>
      <c r="V623" s="50" t="str">
        <f t="shared" si="218"/>
        <v/>
      </c>
      <c r="W623" s="50" t="str">
        <f t="shared" si="222"/>
        <v/>
      </c>
      <c r="X623" s="50" t="str">
        <f t="shared" si="231"/>
        <v/>
      </c>
      <c r="Y623" s="50" t="str">
        <f t="shared" si="227"/>
        <v/>
      </c>
      <c r="Z623" s="50" t="str">
        <f t="shared" si="223"/>
        <v/>
      </c>
      <c r="AA623" s="50" t="str">
        <f t="shared" si="228"/>
        <v/>
      </c>
      <c r="AB623" s="50" t="str">
        <f t="shared" si="229"/>
        <v/>
      </c>
      <c r="AC623" s="50" t="str">
        <f t="shared" si="219"/>
        <v/>
      </c>
      <c r="AD623" s="50" t="str">
        <f t="shared" si="232"/>
        <v/>
      </c>
      <c r="AE623" s="50" t="str">
        <f t="shared" si="224"/>
        <v/>
      </c>
      <c r="AF623" s="50" t="str">
        <f t="shared" si="225"/>
        <v/>
      </c>
      <c r="AG623" s="50" t="str">
        <f t="shared" si="233"/>
        <v/>
      </c>
      <c r="AH623" s="50"/>
      <c r="AI623" s="50"/>
      <c r="AJ623" s="50"/>
      <c r="AK623" s="50"/>
      <c r="AL623" s="50"/>
    </row>
    <row r="624" spans="1:38" s="67" customFormat="1" x14ac:dyDescent="0.25">
      <c r="A624" s="50">
        <f t="shared" si="226"/>
        <v>102</v>
      </c>
      <c r="B624" s="50">
        <f t="shared" si="214"/>
        <v>73193</v>
      </c>
      <c r="C624" s="50" t="str">
        <f t="shared" si="215"/>
        <v>20171114</v>
      </c>
      <c r="D624" s="50">
        <v>2017</v>
      </c>
      <c r="E624" s="50">
        <v>11</v>
      </c>
      <c r="F624" s="50">
        <v>14</v>
      </c>
      <c r="G624" s="50">
        <v>20</v>
      </c>
      <c r="H624" s="50">
        <v>19</v>
      </c>
      <c r="I624" s="50">
        <v>53</v>
      </c>
      <c r="J624" s="50">
        <v>421</v>
      </c>
      <c r="K624" s="50" t="s">
        <v>37</v>
      </c>
      <c r="L624" s="50">
        <v>1</v>
      </c>
      <c r="M624" s="50" t="s">
        <v>21</v>
      </c>
      <c r="N624" s="50" t="s">
        <v>27</v>
      </c>
      <c r="O624" s="50">
        <v>1</v>
      </c>
      <c r="P624" s="50" t="str">
        <f t="shared" si="220"/>
        <v/>
      </c>
      <c r="Q624" s="50" t="str">
        <f t="shared" si="213"/>
        <v/>
      </c>
      <c r="R624" s="50" t="str">
        <f t="shared" si="230"/>
        <v/>
      </c>
      <c r="S624" s="50" t="str">
        <f t="shared" si="221"/>
        <v/>
      </c>
      <c r="T624" s="50">
        <f t="shared" si="216"/>
        <v>47</v>
      </c>
      <c r="U624" s="50">
        <f t="shared" si="217"/>
        <v>46</v>
      </c>
      <c r="V624" s="50" t="str">
        <f t="shared" si="218"/>
        <v/>
      </c>
      <c r="W624" s="50" t="str">
        <f t="shared" si="222"/>
        <v/>
      </c>
      <c r="X624" s="50" t="str">
        <f t="shared" si="231"/>
        <v/>
      </c>
      <c r="Y624" s="50" t="str">
        <f t="shared" si="227"/>
        <v/>
      </c>
      <c r="Z624" s="50" t="str">
        <f t="shared" si="223"/>
        <v/>
      </c>
      <c r="AA624" s="50" t="str">
        <f t="shared" si="228"/>
        <v/>
      </c>
      <c r="AB624" s="50" t="str">
        <f t="shared" si="229"/>
        <v/>
      </c>
      <c r="AC624" s="50" t="str">
        <f t="shared" si="219"/>
        <v/>
      </c>
      <c r="AD624" s="50" t="str">
        <f t="shared" si="232"/>
        <v/>
      </c>
      <c r="AE624" s="50" t="str">
        <f t="shared" si="224"/>
        <v/>
      </c>
      <c r="AF624" s="50" t="str">
        <f t="shared" si="225"/>
        <v/>
      </c>
      <c r="AG624" s="50" t="str">
        <f t="shared" si="233"/>
        <v/>
      </c>
      <c r="AH624" s="50"/>
      <c r="AI624" s="50"/>
      <c r="AJ624" s="50"/>
      <c r="AK624" s="50"/>
      <c r="AL624" s="50"/>
    </row>
    <row r="625" spans="1:38" x14ac:dyDescent="0.25">
      <c r="A625" s="50">
        <f t="shared" si="226"/>
        <v>102</v>
      </c>
      <c r="B625" s="50">
        <f t="shared" si="214"/>
        <v>73193</v>
      </c>
      <c r="C625" s="50" t="str">
        <f t="shared" si="215"/>
        <v>20171114</v>
      </c>
      <c r="D625" s="50">
        <v>2017</v>
      </c>
      <c r="E625" s="50">
        <v>11</v>
      </c>
      <c r="F625" s="50">
        <v>14</v>
      </c>
      <c r="G625" s="50">
        <v>20</v>
      </c>
      <c r="H625" s="50">
        <v>19</v>
      </c>
      <c r="I625" s="50">
        <v>53</v>
      </c>
      <c r="J625" s="50">
        <v>468</v>
      </c>
      <c r="K625" s="50" t="s">
        <v>37</v>
      </c>
      <c r="L625" s="50">
        <v>1</v>
      </c>
      <c r="M625" s="50" t="s">
        <v>21</v>
      </c>
      <c r="N625" s="50" t="s">
        <v>27</v>
      </c>
      <c r="O625" s="50">
        <v>4</v>
      </c>
      <c r="P625" s="50" t="str">
        <f t="shared" si="220"/>
        <v/>
      </c>
      <c r="Q625" s="50" t="str">
        <f t="shared" si="213"/>
        <v/>
      </c>
      <c r="R625" s="50" t="str">
        <f t="shared" si="230"/>
        <v/>
      </c>
      <c r="S625" s="50" t="str">
        <f t="shared" si="221"/>
        <v/>
      </c>
      <c r="T625" s="50">
        <f t="shared" si="216"/>
        <v>35</v>
      </c>
      <c r="U625" s="50">
        <f t="shared" si="217"/>
        <v>31</v>
      </c>
      <c r="V625" s="50" t="str">
        <f t="shared" si="218"/>
        <v/>
      </c>
      <c r="W625" s="50" t="str">
        <f t="shared" si="222"/>
        <v/>
      </c>
      <c r="X625" s="50" t="str">
        <f t="shared" si="231"/>
        <v/>
      </c>
      <c r="Y625" s="50" t="str">
        <f t="shared" si="227"/>
        <v/>
      </c>
      <c r="Z625" s="50" t="str">
        <f t="shared" si="223"/>
        <v/>
      </c>
      <c r="AA625" s="50" t="str">
        <f t="shared" si="228"/>
        <v/>
      </c>
      <c r="AB625" s="50" t="str">
        <f t="shared" si="229"/>
        <v/>
      </c>
      <c r="AC625" s="50" t="str">
        <f t="shared" si="219"/>
        <v/>
      </c>
      <c r="AD625" s="50" t="str">
        <f t="shared" si="232"/>
        <v/>
      </c>
      <c r="AE625" s="50" t="str">
        <f t="shared" si="224"/>
        <v/>
      </c>
      <c r="AF625" s="50" t="str">
        <f t="shared" si="225"/>
        <v/>
      </c>
      <c r="AG625" s="50" t="str">
        <f t="shared" si="233"/>
        <v/>
      </c>
      <c r="AH625" s="50"/>
      <c r="AI625" s="50"/>
      <c r="AJ625" s="50"/>
      <c r="AK625" s="50"/>
      <c r="AL625" s="50"/>
    </row>
    <row r="626" spans="1:38" x14ac:dyDescent="0.25">
      <c r="A626" s="50">
        <f t="shared" si="226"/>
        <v>102</v>
      </c>
      <c r="B626" s="50">
        <f t="shared" si="214"/>
        <v>73193</v>
      </c>
      <c r="C626" s="50" t="str">
        <f t="shared" si="215"/>
        <v>20171114</v>
      </c>
      <c r="D626" s="50">
        <v>2017</v>
      </c>
      <c r="E626" s="50">
        <v>11</v>
      </c>
      <c r="F626" s="50">
        <v>14</v>
      </c>
      <c r="G626" s="50">
        <v>20</v>
      </c>
      <c r="H626" s="50">
        <v>19</v>
      </c>
      <c r="I626" s="50">
        <v>53</v>
      </c>
      <c r="J626" s="50">
        <v>503</v>
      </c>
      <c r="K626" s="50" t="s">
        <v>37</v>
      </c>
      <c r="L626" s="50">
        <v>1</v>
      </c>
      <c r="M626" s="50" t="s">
        <v>21</v>
      </c>
      <c r="N626" s="50" t="s">
        <v>27</v>
      </c>
      <c r="O626" s="50">
        <v>2</v>
      </c>
      <c r="P626" s="50" t="str">
        <f t="shared" si="220"/>
        <v/>
      </c>
      <c r="Q626" s="50" t="str">
        <f t="shared" si="213"/>
        <v/>
      </c>
      <c r="R626" s="50" t="str">
        <f t="shared" si="230"/>
        <v/>
      </c>
      <c r="S626" s="50" t="str">
        <f t="shared" si="221"/>
        <v/>
      </c>
      <c r="T626" s="50">
        <f t="shared" si="216"/>
        <v>29</v>
      </c>
      <c r="U626" s="50">
        <f t="shared" si="217"/>
        <v>27</v>
      </c>
      <c r="V626" s="50" t="str">
        <f t="shared" si="218"/>
        <v/>
      </c>
      <c r="W626" s="50" t="str">
        <f t="shared" si="222"/>
        <v/>
      </c>
      <c r="X626" s="50" t="str">
        <f t="shared" si="231"/>
        <v/>
      </c>
      <c r="Y626" s="50" t="str">
        <f t="shared" si="227"/>
        <v/>
      </c>
      <c r="Z626" s="50" t="str">
        <f t="shared" si="223"/>
        <v/>
      </c>
      <c r="AA626" s="50" t="str">
        <f t="shared" si="228"/>
        <v/>
      </c>
      <c r="AB626" s="50" t="str">
        <f t="shared" si="229"/>
        <v/>
      </c>
      <c r="AC626" s="50" t="str">
        <f t="shared" si="219"/>
        <v/>
      </c>
      <c r="AD626" s="50" t="str">
        <f t="shared" si="232"/>
        <v/>
      </c>
      <c r="AE626" s="50" t="str">
        <f t="shared" si="224"/>
        <v/>
      </c>
      <c r="AF626" s="50" t="str">
        <f t="shared" si="225"/>
        <v/>
      </c>
      <c r="AG626" s="50" t="str">
        <f t="shared" si="233"/>
        <v/>
      </c>
      <c r="AH626" s="50"/>
      <c r="AI626" s="50"/>
      <c r="AJ626" s="50"/>
      <c r="AK626" s="50"/>
      <c r="AL626" s="50"/>
    </row>
    <row r="627" spans="1:38" x14ac:dyDescent="0.25">
      <c r="A627" s="50">
        <f t="shared" si="226"/>
        <v>102</v>
      </c>
      <c r="B627" s="50">
        <f t="shared" si="214"/>
        <v>73193</v>
      </c>
      <c r="C627" s="50" t="str">
        <f t="shared" si="215"/>
        <v>20171114</v>
      </c>
      <c r="D627" s="50">
        <v>2017</v>
      </c>
      <c r="E627" s="50">
        <v>11</v>
      </c>
      <c r="F627" s="50">
        <v>14</v>
      </c>
      <c r="G627" s="50">
        <v>20</v>
      </c>
      <c r="H627" s="50">
        <v>19</v>
      </c>
      <c r="I627" s="50">
        <v>53</v>
      </c>
      <c r="J627" s="50">
        <v>532</v>
      </c>
      <c r="K627" s="50" t="s">
        <v>37</v>
      </c>
      <c r="L627" s="50">
        <v>1</v>
      </c>
      <c r="M627" s="50" t="s">
        <v>21</v>
      </c>
      <c r="N627" s="50" t="s">
        <v>27</v>
      </c>
      <c r="O627" s="50">
        <v>2</v>
      </c>
      <c r="P627" s="50" t="str">
        <f t="shared" si="220"/>
        <v/>
      </c>
      <c r="Q627" s="50" t="str">
        <f t="shared" si="213"/>
        <v/>
      </c>
      <c r="R627" s="50" t="str">
        <f t="shared" si="230"/>
        <v/>
      </c>
      <c r="S627" s="50" t="str">
        <f t="shared" si="221"/>
        <v/>
      </c>
      <c r="T627" s="50">
        <f t="shared" si="216"/>
        <v>18</v>
      </c>
      <c r="U627" s="50">
        <f t="shared" si="217"/>
        <v>16</v>
      </c>
      <c r="V627" s="50" t="str">
        <f t="shared" si="218"/>
        <v/>
      </c>
      <c r="W627" s="50" t="str">
        <f t="shared" si="222"/>
        <v/>
      </c>
      <c r="X627" s="50" t="str">
        <f t="shared" si="231"/>
        <v/>
      </c>
      <c r="Y627" s="50" t="str">
        <f t="shared" si="227"/>
        <v/>
      </c>
      <c r="Z627" s="50" t="str">
        <f t="shared" si="223"/>
        <v/>
      </c>
      <c r="AA627" s="50" t="str">
        <f t="shared" si="228"/>
        <v/>
      </c>
      <c r="AB627" s="50" t="str">
        <f t="shared" si="229"/>
        <v/>
      </c>
      <c r="AC627" s="50" t="str">
        <f t="shared" si="219"/>
        <v/>
      </c>
      <c r="AD627" s="50" t="str">
        <f t="shared" si="232"/>
        <v/>
      </c>
      <c r="AE627" s="50" t="str">
        <f t="shared" si="224"/>
        <v/>
      </c>
      <c r="AF627" s="50" t="str">
        <f t="shared" si="225"/>
        <v/>
      </c>
      <c r="AG627" s="50" t="str">
        <f t="shared" si="233"/>
        <v/>
      </c>
      <c r="AH627" s="50"/>
      <c r="AI627" s="50"/>
      <c r="AJ627" s="50"/>
      <c r="AK627" s="50"/>
      <c r="AL627" s="50"/>
    </row>
    <row r="628" spans="1:38" x14ac:dyDescent="0.25">
      <c r="A628" s="50">
        <f t="shared" si="226"/>
        <v>102</v>
      </c>
      <c r="B628" s="50">
        <f t="shared" si="214"/>
        <v>73193</v>
      </c>
      <c r="C628" s="50" t="str">
        <f t="shared" si="215"/>
        <v>20171114</v>
      </c>
      <c r="D628" s="50">
        <v>2017</v>
      </c>
      <c r="E628" s="50">
        <v>11</v>
      </c>
      <c r="F628" s="50">
        <v>14</v>
      </c>
      <c r="G628" s="50">
        <v>20</v>
      </c>
      <c r="H628" s="50">
        <v>19</v>
      </c>
      <c r="I628" s="50">
        <v>53</v>
      </c>
      <c r="J628" s="50">
        <v>550</v>
      </c>
      <c r="K628" s="50" t="s">
        <v>37</v>
      </c>
      <c r="L628" s="50">
        <v>1</v>
      </c>
      <c r="M628" s="50" t="s">
        <v>21</v>
      </c>
      <c r="N628" s="50" t="s">
        <v>27</v>
      </c>
      <c r="O628" s="50">
        <v>753</v>
      </c>
      <c r="P628" s="50" t="str">
        <f t="shared" si="220"/>
        <v/>
      </c>
      <c r="Q628" s="50" t="str">
        <f t="shared" si="213"/>
        <v/>
      </c>
      <c r="R628" s="50" t="str">
        <f t="shared" si="230"/>
        <v/>
      </c>
      <c r="S628" s="50" t="str">
        <f t="shared" si="221"/>
        <v/>
      </c>
      <c r="T628" s="50" t="str">
        <f t="shared" si="216"/>
        <v/>
      </c>
      <c r="U628" s="50" t="str">
        <f t="shared" si="217"/>
        <v/>
      </c>
      <c r="V628" s="50" t="str">
        <f t="shared" si="218"/>
        <v/>
      </c>
      <c r="W628" s="50" t="str">
        <f t="shared" si="222"/>
        <v/>
      </c>
      <c r="X628" s="50" t="str">
        <f t="shared" si="231"/>
        <v/>
      </c>
      <c r="Y628" s="50" t="str">
        <f t="shared" si="227"/>
        <v/>
      </c>
      <c r="Z628" s="50" t="str">
        <f t="shared" si="223"/>
        <v/>
      </c>
      <c r="AA628" s="50" t="str">
        <f t="shared" si="228"/>
        <v/>
      </c>
      <c r="AB628" s="50" t="str">
        <f t="shared" si="229"/>
        <v/>
      </c>
      <c r="AC628" s="50" t="str">
        <f t="shared" si="219"/>
        <v/>
      </c>
      <c r="AD628" s="50" t="str">
        <f t="shared" si="232"/>
        <v/>
      </c>
      <c r="AE628" s="50" t="str">
        <f t="shared" si="224"/>
        <v/>
      </c>
      <c r="AF628" s="50" t="str">
        <f t="shared" si="225"/>
        <v/>
      </c>
      <c r="AG628" s="50" t="str">
        <f t="shared" si="233"/>
        <v/>
      </c>
      <c r="AH628" s="50"/>
      <c r="AI628" s="50"/>
      <c r="AJ628" s="50"/>
      <c r="AK628" s="50"/>
      <c r="AL628" s="50"/>
    </row>
    <row r="629" spans="1:38" s="67" customFormat="1" x14ac:dyDescent="0.25">
      <c r="A629" s="50">
        <f t="shared" si="226"/>
        <v>102</v>
      </c>
      <c r="B629" s="50">
        <f t="shared" si="214"/>
        <v>73193</v>
      </c>
      <c r="C629" s="50" t="str">
        <f t="shared" si="215"/>
        <v>20171114</v>
      </c>
      <c r="D629" s="50">
        <v>2017</v>
      </c>
      <c r="E629" s="50">
        <v>11</v>
      </c>
      <c r="F629" s="50">
        <v>14</v>
      </c>
      <c r="G629" s="50">
        <v>20</v>
      </c>
      <c r="H629" s="50">
        <v>19</v>
      </c>
      <c r="I629" s="50">
        <v>53</v>
      </c>
      <c r="J629" s="50">
        <v>555</v>
      </c>
      <c r="K629" s="50" t="s">
        <v>29</v>
      </c>
      <c r="L629" s="50">
        <v>1</v>
      </c>
      <c r="M629" s="50" t="s">
        <v>21</v>
      </c>
      <c r="N629" s="50" t="s">
        <v>27</v>
      </c>
      <c r="O629" s="50">
        <v>0</v>
      </c>
      <c r="P629" s="50" t="str">
        <f t="shared" si="220"/>
        <v/>
      </c>
      <c r="Q629" s="50" t="str">
        <f t="shared" si="213"/>
        <v/>
      </c>
      <c r="R629" s="50" t="str">
        <f t="shared" si="230"/>
        <v/>
      </c>
      <c r="S629" s="50" t="str">
        <f t="shared" si="221"/>
        <v/>
      </c>
      <c r="T629" s="50" t="str">
        <f t="shared" si="216"/>
        <v/>
      </c>
      <c r="U629" s="50" t="str">
        <f t="shared" si="217"/>
        <v/>
      </c>
      <c r="V629" s="50" t="str">
        <f t="shared" si="218"/>
        <v/>
      </c>
      <c r="W629" s="50" t="str">
        <f t="shared" si="222"/>
        <v/>
      </c>
      <c r="X629" s="50" t="str">
        <f t="shared" si="231"/>
        <v/>
      </c>
      <c r="Y629" s="50" t="str">
        <f t="shared" si="227"/>
        <v/>
      </c>
      <c r="Z629" s="50" t="str">
        <f t="shared" si="223"/>
        <v/>
      </c>
      <c r="AA629" s="50" t="str">
        <f t="shared" si="228"/>
        <v/>
      </c>
      <c r="AB629" s="50" t="str">
        <f t="shared" si="229"/>
        <v/>
      </c>
      <c r="AC629" s="50" t="str">
        <f t="shared" si="219"/>
        <v/>
      </c>
      <c r="AD629" s="50" t="str">
        <f t="shared" si="232"/>
        <v/>
      </c>
      <c r="AE629" s="50" t="str">
        <f t="shared" si="224"/>
        <v/>
      </c>
      <c r="AF629" s="50" t="str">
        <f t="shared" si="225"/>
        <v/>
      </c>
      <c r="AG629" s="50" t="str">
        <f t="shared" si="233"/>
        <v/>
      </c>
      <c r="AH629" s="50"/>
      <c r="AI629" s="50"/>
      <c r="AJ629" s="50"/>
      <c r="AK629" s="50"/>
      <c r="AL629" s="50"/>
    </row>
    <row r="630" spans="1:38" s="67" customFormat="1" x14ac:dyDescent="0.25">
      <c r="A630" s="50">
        <f t="shared" si="226"/>
        <v>102</v>
      </c>
      <c r="B630" s="50">
        <f t="shared" si="214"/>
        <v>73194</v>
      </c>
      <c r="C630" s="50" t="str">
        <f t="shared" si="215"/>
        <v>20171114</v>
      </c>
      <c r="D630" s="50">
        <v>2017</v>
      </c>
      <c r="E630" s="50">
        <v>11</v>
      </c>
      <c r="F630" s="50">
        <v>14</v>
      </c>
      <c r="G630" s="50">
        <v>20</v>
      </c>
      <c r="H630" s="50">
        <v>19</v>
      </c>
      <c r="I630" s="50">
        <v>54</v>
      </c>
      <c r="J630" s="50">
        <v>18</v>
      </c>
      <c r="K630" s="50" t="s">
        <v>29</v>
      </c>
      <c r="L630" s="50">
        <v>1</v>
      </c>
      <c r="M630" s="50" t="s">
        <v>21</v>
      </c>
      <c r="N630" s="50" t="s">
        <v>27</v>
      </c>
      <c r="O630" s="50">
        <v>0</v>
      </c>
      <c r="P630" s="50" t="str">
        <f t="shared" si="220"/>
        <v/>
      </c>
      <c r="Q630" s="50">
        <f t="shared" si="213"/>
        <v>73194.017999999996</v>
      </c>
      <c r="R630" s="50" t="str">
        <f t="shared" si="230"/>
        <v/>
      </c>
      <c r="S630" s="50" t="str">
        <f t="shared" si="221"/>
        <v/>
      </c>
      <c r="T630" s="50" t="str">
        <f t="shared" si="216"/>
        <v/>
      </c>
      <c r="U630" s="50" t="str">
        <f t="shared" si="217"/>
        <v/>
      </c>
      <c r="V630" s="50" t="str">
        <f t="shared" si="218"/>
        <v/>
      </c>
      <c r="W630" s="50" t="str">
        <f t="shared" si="222"/>
        <v/>
      </c>
      <c r="X630" s="50" t="str">
        <f t="shared" si="231"/>
        <v/>
      </c>
      <c r="Y630" s="50" t="str">
        <f t="shared" si="227"/>
        <v/>
      </c>
      <c r="Z630" s="50" t="str">
        <f t="shared" si="223"/>
        <v/>
      </c>
      <c r="AA630" s="50" t="str">
        <f t="shared" si="228"/>
        <v/>
      </c>
      <c r="AB630" s="50" t="str">
        <f t="shared" si="229"/>
        <v/>
      </c>
      <c r="AC630" s="50" t="str">
        <f t="shared" si="219"/>
        <v/>
      </c>
      <c r="AD630" s="50" t="str">
        <f t="shared" si="232"/>
        <v/>
      </c>
      <c r="AE630" s="50" t="str">
        <f t="shared" si="224"/>
        <v/>
      </c>
      <c r="AF630" s="50" t="str">
        <f t="shared" si="225"/>
        <v/>
      </c>
      <c r="AG630" s="50" t="str">
        <f t="shared" si="233"/>
        <v/>
      </c>
      <c r="AH630" s="50"/>
      <c r="AI630" s="50"/>
      <c r="AJ630" s="50"/>
      <c r="AK630" s="50"/>
      <c r="AL630" s="50"/>
    </row>
    <row r="631" spans="1:38" s="67" customFormat="1" x14ac:dyDescent="0.25">
      <c r="A631" s="51">
        <f t="shared" si="226"/>
        <v>103</v>
      </c>
      <c r="B631" s="51">
        <f t="shared" si="214"/>
        <v>73212</v>
      </c>
      <c r="C631" s="51" t="str">
        <f t="shared" si="215"/>
        <v>20171114</v>
      </c>
      <c r="D631" s="51">
        <v>2017</v>
      </c>
      <c r="E631" s="51">
        <v>11</v>
      </c>
      <c r="F631" s="51">
        <v>14</v>
      </c>
      <c r="G631" s="51">
        <v>20</v>
      </c>
      <c r="H631" s="51">
        <v>20</v>
      </c>
      <c r="I631" s="51">
        <v>12</v>
      </c>
      <c r="J631" s="51">
        <v>262</v>
      </c>
      <c r="K631" s="51" t="s">
        <v>37</v>
      </c>
      <c r="L631" s="51">
        <v>1</v>
      </c>
      <c r="M631" s="51" t="s">
        <v>21</v>
      </c>
      <c r="N631" s="51" t="s">
        <v>27</v>
      </c>
      <c r="O631" s="51">
        <v>8</v>
      </c>
      <c r="P631" s="51">
        <f t="shared" si="220"/>
        <v>73212.262000000002</v>
      </c>
      <c r="Q631" s="51" t="str">
        <f t="shared" si="213"/>
        <v/>
      </c>
      <c r="R631" s="51">
        <f t="shared" si="230"/>
        <v>73212.540999999997</v>
      </c>
      <c r="S631" s="51">
        <f t="shared" si="221"/>
        <v>278.99999999499414</v>
      </c>
      <c r="T631" s="51">
        <f t="shared" si="216"/>
        <v>59</v>
      </c>
      <c r="U631" s="51">
        <f t="shared" si="217"/>
        <v>51</v>
      </c>
      <c r="V631" s="51" t="str">
        <f t="shared" si="218"/>
        <v/>
      </c>
      <c r="W631" s="51">
        <f t="shared" si="222"/>
        <v>73212</v>
      </c>
      <c r="X631" s="51">
        <f t="shared" si="231"/>
        <v>6</v>
      </c>
      <c r="Y631" s="51">
        <f t="shared" si="227"/>
        <v>0</v>
      </c>
      <c r="Z631" s="51">
        <f t="shared" si="223"/>
        <v>0</v>
      </c>
      <c r="AA631" s="51">
        <f t="shared" si="228"/>
        <v>0</v>
      </c>
      <c r="AB631" s="51">
        <f t="shared" si="229"/>
        <v>6</v>
      </c>
      <c r="AC631" s="51" t="str">
        <f t="shared" si="219"/>
        <v/>
      </c>
      <c r="AD631" s="51">
        <f t="shared" si="232"/>
        <v>0</v>
      </c>
      <c r="AE631" s="51" t="str">
        <f t="shared" si="224"/>
        <v/>
      </c>
      <c r="AF631" s="51" t="str">
        <f t="shared" si="225"/>
        <v/>
      </c>
      <c r="AG631" s="51">
        <f t="shared" si="233"/>
        <v>0</v>
      </c>
      <c r="AH631" s="51"/>
      <c r="AI631" s="51"/>
      <c r="AJ631" s="51"/>
      <c r="AK631" s="51"/>
      <c r="AL631" s="51"/>
    </row>
    <row r="632" spans="1:38" s="67" customFormat="1" x14ac:dyDescent="0.25">
      <c r="A632" s="50">
        <f t="shared" si="226"/>
        <v>103</v>
      </c>
      <c r="B632" s="50">
        <f t="shared" si="214"/>
        <v>73212</v>
      </c>
      <c r="C632" s="50" t="str">
        <f t="shared" si="215"/>
        <v>20171114</v>
      </c>
      <c r="D632" s="50">
        <v>2017</v>
      </c>
      <c r="E632" s="50">
        <v>11</v>
      </c>
      <c r="F632" s="50">
        <v>14</v>
      </c>
      <c r="G632" s="50">
        <v>20</v>
      </c>
      <c r="H632" s="50">
        <v>20</v>
      </c>
      <c r="I632" s="50">
        <v>12</v>
      </c>
      <c r="J632" s="50">
        <v>321</v>
      </c>
      <c r="K632" s="50" t="s">
        <v>37</v>
      </c>
      <c r="L632" s="50">
        <v>1</v>
      </c>
      <c r="M632" s="50" t="s">
        <v>21</v>
      </c>
      <c r="N632" s="50" t="s">
        <v>27</v>
      </c>
      <c r="O632" s="50">
        <v>11</v>
      </c>
      <c r="P632" s="50" t="str">
        <f t="shared" si="220"/>
        <v/>
      </c>
      <c r="Q632" s="50" t="str">
        <f t="shared" si="213"/>
        <v/>
      </c>
      <c r="R632" s="50" t="str">
        <f t="shared" si="230"/>
        <v/>
      </c>
      <c r="S632" s="50" t="str">
        <f t="shared" si="221"/>
        <v/>
      </c>
      <c r="T632" s="50">
        <f t="shared" si="216"/>
        <v>61</v>
      </c>
      <c r="U632" s="50">
        <f t="shared" si="217"/>
        <v>50</v>
      </c>
      <c r="V632" s="50" t="str">
        <f t="shared" si="218"/>
        <v/>
      </c>
      <c r="W632" s="50" t="str">
        <f t="shared" si="222"/>
        <v/>
      </c>
      <c r="X632" s="50" t="str">
        <f t="shared" si="231"/>
        <v/>
      </c>
      <c r="Y632" s="50" t="str">
        <f t="shared" si="227"/>
        <v/>
      </c>
      <c r="Z632" s="50" t="str">
        <f t="shared" si="223"/>
        <v/>
      </c>
      <c r="AA632" s="50" t="str">
        <f t="shared" si="228"/>
        <v/>
      </c>
      <c r="AB632" s="50" t="str">
        <f t="shared" si="229"/>
        <v/>
      </c>
      <c r="AC632" s="50" t="str">
        <f t="shared" si="219"/>
        <v/>
      </c>
      <c r="AD632" s="50" t="str">
        <f t="shared" si="232"/>
        <v/>
      </c>
      <c r="AE632" s="50" t="str">
        <f t="shared" si="224"/>
        <v/>
      </c>
      <c r="AF632" s="50" t="str">
        <f t="shared" si="225"/>
        <v/>
      </c>
      <c r="AG632" s="50" t="str">
        <f t="shared" si="233"/>
        <v/>
      </c>
      <c r="AH632" s="50"/>
      <c r="AI632" s="50"/>
      <c r="AJ632" s="50"/>
      <c r="AK632" s="50"/>
      <c r="AL632" s="50"/>
    </row>
    <row r="633" spans="1:38" s="67" customFormat="1" x14ac:dyDescent="0.25">
      <c r="A633" s="50">
        <f t="shared" si="226"/>
        <v>103</v>
      </c>
      <c r="B633" s="50">
        <f t="shared" si="214"/>
        <v>73212</v>
      </c>
      <c r="C633" s="50" t="str">
        <f t="shared" si="215"/>
        <v>20171114</v>
      </c>
      <c r="D633" s="50">
        <v>2017</v>
      </c>
      <c r="E633" s="50">
        <v>11</v>
      </c>
      <c r="F633" s="50">
        <v>14</v>
      </c>
      <c r="G633" s="50">
        <v>20</v>
      </c>
      <c r="H633" s="50">
        <v>20</v>
      </c>
      <c r="I633" s="50">
        <v>12</v>
      </c>
      <c r="J633" s="50">
        <v>382</v>
      </c>
      <c r="K633" s="50" t="s">
        <v>37</v>
      </c>
      <c r="L633" s="50">
        <v>1</v>
      </c>
      <c r="M633" s="50" t="s">
        <v>21</v>
      </c>
      <c r="N633" s="50" t="s">
        <v>27</v>
      </c>
      <c r="O633" s="50">
        <v>4</v>
      </c>
      <c r="P633" s="50" t="str">
        <f t="shared" si="220"/>
        <v/>
      </c>
      <c r="Q633" s="50" t="str">
        <f t="shared" si="213"/>
        <v/>
      </c>
      <c r="R633" s="50" t="str">
        <f t="shared" si="230"/>
        <v/>
      </c>
      <c r="S633" s="50" t="str">
        <f t="shared" si="221"/>
        <v/>
      </c>
      <c r="T633" s="50">
        <f t="shared" si="216"/>
        <v>65</v>
      </c>
      <c r="U633" s="50">
        <f t="shared" si="217"/>
        <v>61</v>
      </c>
      <c r="V633" s="50" t="str">
        <f t="shared" si="218"/>
        <v/>
      </c>
      <c r="W633" s="50" t="str">
        <f t="shared" si="222"/>
        <v/>
      </c>
      <c r="X633" s="50" t="str">
        <f t="shared" si="231"/>
        <v/>
      </c>
      <c r="Y633" s="50" t="str">
        <f t="shared" si="227"/>
        <v/>
      </c>
      <c r="Z633" s="50" t="str">
        <f t="shared" si="223"/>
        <v/>
      </c>
      <c r="AA633" s="50" t="str">
        <f t="shared" si="228"/>
        <v/>
      </c>
      <c r="AB633" s="50" t="str">
        <f t="shared" si="229"/>
        <v/>
      </c>
      <c r="AC633" s="50" t="str">
        <f t="shared" si="219"/>
        <v/>
      </c>
      <c r="AD633" s="50" t="str">
        <f t="shared" si="232"/>
        <v/>
      </c>
      <c r="AE633" s="50" t="str">
        <f t="shared" si="224"/>
        <v/>
      </c>
      <c r="AF633" s="50" t="str">
        <f t="shared" si="225"/>
        <v/>
      </c>
      <c r="AG633" s="50" t="str">
        <f t="shared" si="233"/>
        <v/>
      </c>
      <c r="AH633" s="50"/>
      <c r="AI633" s="50"/>
      <c r="AJ633" s="50"/>
      <c r="AK633" s="50"/>
      <c r="AL633" s="50"/>
    </row>
    <row r="634" spans="1:38" s="67" customFormat="1" x14ac:dyDescent="0.25">
      <c r="A634" s="50">
        <f t="shared" si="226"/>
        <v>103</v>
      </c>
      <c r="B634" s="50">
        <f t="shared" si="214"/>
        <v>73212</v>
      </c>
      <c r="C634" s="50" t="str">
        <f t="shared" si="215"/>
        <v>20171114</v>
      </c>
      <c r="D634" s="50">
        <v>2017</v>
      </c>
      <c r="E634" s="50">
        <v>11</v>
      </c>
      <c r="F634" s="50">
        <v>14</v>
      </c>
      <c r="G634" s="50">
        <v>20</v>
      </c>
      <c r="H634" s="50">
        <v>20</v>
      </c>
      <c r="I634" s="50">
        <v>12</v>
      </c>
      <c r="J634" s="50">
        <v>447</v>
      </c>
      <c r="K634" s="50" t="s">
        <v>37</v>
      </c>
      <c r="L634" s="50">
        <v>1</v>
      </c>
      <c r="M634" s="50" t="s">
        <v>21</v>
      </c>
      <c r="N634" s="50" t="s">
        <v>27</v>
      </c>
      <c r="O634" s="50">
        <v>9</v>
      </c>
      <c r="P634" s="50" t="str">
        <f t="shared" si="220"/>
        <v/>
      </c>
      <c r="Q634" s="50" t="str">
        <f t="shared" si="213"/>
        <v/>
      </c>
      <c r="R634" s="50" t="str">
        <f t="shared" si="230"/>
        <v/>
      </c>
      <c r="S634" s="50" t="str">
        <f t="shared" si="221"/>
        <v/>
      </c>
      <c r="T634" s="50">
        <f t="shared" si="216"/>
        <v>38</v>
      </c>
      <c r="U634" s="50">
        <f t="shared" si="217"/>
        <v>29</v>
      </c>
      <c r="V634" s="50" t="str">
        <f t="shared" si="218"/>
        <v/>
      </c>
      <c r="W634" s="50" t="str">
        <f t="shared" si="222"/>
        <v/>
      </c>
      <c r="X634" s="50" t="str">
        <f t="shared" si="231"/>
        <v/>
      </c>
      <c r="Y634" s="50" t="str">
        <f t="shared" si="227"/>
        <v/>
      </c>
      <c r="Z634" s="50" t="str">
        <f t="shared" si="223"/>
        <v/>
      </c>
      <c r="AA634" s="50" t="str">
        <f t="shared" si="228"/>
        <v/>
      </c>
      <c r="AB634" s="50" t="str">
        <f t="shared" si="229"/>
        <v/>
      </c>
      <c r="AC634" s="50" t="str">
        <f t="shared" si="219"/>
        <v/>
      </c>
      <c r="AD634" s="50" t="str">
        <f t="shared" si="232"/>
        <v/>
      </c>
      <c r="AE634" s="50" t="str">
        <f t="shared" si="224"/>
        <v/>
      </c>
      <c r="AF634" s="50" t="str">
        <f t="shared" si="225"/>
        <v/>
      </c>
      <c r="AG634" s="50" t="str">
        <f t="shared" si="233"/>
        <v/>
      </c>
      <c r="AH634" s="50"/>
      <c r="AI634" s="50"/>
      <c r="AJ634" s="50"/>
      <c r="AK634" s="50"/>
      <c r="AL634" s="50"/>
    </row>
    <row r="635" spans="1:38" s="67" customFormat="1" x14ac:dyDescent="0.25">
      <c r="A635" s="50">
        <f t="shared" si="226"/>
        <v>103</v>
      </c>
      <c r="B635" s="50">
        <f t="shared" si="214"/>
        <v>73212</v>
      </c>
      <c r="C635" s="50" t="str">
        <f t="shared" si="215"/>
        <v>20171114</v>
      </c>
      <c r="D635" s="50">
        <v>2017</v>
      </c>
      <c r="E635" s="50">
        <v>11</v>
      </c>
      <c r="F635" s="50">
        <v>14</v>
      </c>
      <c r="G635" s="50">
        <v>20</v>
      </c>
      <c r="H635" s="50">
        <v>20</v>
      </c>
      <c r="I635" s="50">
        <v>12</v>
      </c>
      <c r="J635" s="50">
        <v>485</v>
      </c>
      <c r="K635" s="50" t="s">
        <v>37</v>
      </c>
      <c r="L635" s="50">
        <v>1</v>
      </c>
      <c r="M635" s="50" t="s">
        <v>21</v>
      </c>
      <c r="N635" s="50" t="s">
        <v>27</v>
      </c>
      <c r="O635" s="50">
        <v>3</v>
      </c>
      <c r="P635" s="50" t="str">
        <f t="shared" si="220"/>
        <v/>
      </c>
      <c r="Q635" s="50" t="str">
        <f t="shared" si="213"/>
        <v/>
      </c>
      <c r="R635" s="50" t="str">
        <f t="shared" si="230"/>
        <v/>
      </c>
      <c r="S635" s="50" t="str">
        <f t="shared" si="221"/>
        <v/>
      </c>
      <c r="T635" s="50">
        <f t="shared" si="216"/>
        <v>42</v>
      </c>
      <c r="U635" s="50">
        <f t="shared" si="217"/>
        <v>39</v>
      </c>
      <c r="V635" s="50" t="str">
        <f t="shared" si="218"/>
        <v/>
      </c>
      <c r="W635" s="50" t="str">
        <f t="shared" si="222"/>
        <v/>
      </c>
      <c r="X635" s="50" t="str">
        <f t="shared" si="231"/>
        <v/>
      </c>
      <c r="Y635" s="50" t="str">
        <f t="shared" si="227"/>
        <v/>
      </c>
      <c r="Z635" s="50" t="str">
        <f t="shared" si="223"/>
        <v/>
      </c>
      <c r="AA635" s="50" t="str">
        <f t="shared" si="228"/>
        <v/>
      </c>
      <c r="AB635" s="50" t="str">
        <f t="shared" si="229"/>
        <v/>
      </c>
      <c r="AC635" s="50" t="str">
        <f t="shared" si="219"/>
        <v/>
      </c>
      <c r="AD635" s="50" t="str">
        <f t="shared" si="232"/>
        <v/>
      </c>
      <c r="AE635" s="50" t="str">
        <f t="shared" si="224"/>
        <v/>
      </c>
      <c r="AF635" s="50" t="str">
        <f t="shared" si="225"/>
        <v/>
      </c>
      <c r="AG635" s="50" t="str">
        <f t="shared" si="233"/>
        <v/>
      </c>
      <c r="AH635" s="50"/>
      <c r="AI635" s="50"/>
      <c r="AJ635" s="50"/>
      <c r="AK635" s="50"/>
      <c r="AL635" s="50"/>
    </row>
    <row r="636" spans="1:38" s="67" customFormat="1" x14ac:dyDescent="0.25">
      <c r="A636" s="50">
        <f t="shared" si="226"/>
        <v>103</v>
      </c>
      <c r="B636" s="50">
        <f t="shared" si="214"/>
        <v>73212</v>
      </c>
      <c r="C636" s="50" t="str">
        <f t="shared" si="215"/>
        <v>20171114</v>
      </c>
      <c r="D636" s="50">
        <v>2017</v>
      </c>
      <c r="E636" s="50">
        <v>11</v>
      </c>
      <c r="F636" s="50">
        <v>14</v>
      </c>
      <c r="G636" s="50">
        <v>20</v>
      </c>
      <c r="H636" s="50">
        <v>20</v>
      </c>
      <c r="I636" s="50">
        <v>12</v>
      </c>
      <c r="J636" s="50">
        <v>527</v>
      </c>
      <c r="K636" s="50" t="s">
        <v>37</v>
      </c>
      <c r="L636" s="50">
        <v>1</v>
      </c>
      <c r="M636" s="50" t="s">
        <v>21</v>
      </c>
      <c r="N636" s="50" t="s">
        <v>27</v>
      </c>
      <c r="O636" s="50">
        <v>14</v>
      </c>
      <c r="P636" s="50" t="str">
        <f t="shared" si="220"/>
        <v/>
      </c>
      <c r="Q636" s="50">
        <f t="shared" si="213"/>
        <v>73212.540999999997</v>
      </c>
      <c r="R636" s="50" t="str">
        <f t="shared" si="230"/>
        <v/>
      </c>
      <c r="S636" s="50" t="str">
        <f t="shared" si="221"/>
        <v/>
      </c>
      <c r="T636" s="50" t="str">
        <f t="shared" si="216"/>
        <v/>
      </c>
      <c r="U636" s="50" t="str">
        <f t="shared" si="217"/>
        <v/>
      </c>
      <c r="V636" s="50" t="str">
        <f t="shared" si="218"/>
        <v/>
      </c>
      <c r="W636" s="50" t="str">
        <f t="shared" si="222"/>
        <v/>
      </c>
      <c r="X636" s="50" t="str">
        <f t="shared" si="231"/>
        <v/>
      </c>
      <c r="Y636" s="50" t="str">
        <f t="shared" si="227"/>
        <v/>
      </c>
      <c r="Z636" s="50" t="str">
        <f t="shared" si="223"/>
        <v/>
      </c>
      <c r="AA636" s="50" t="str">
        <f t="shared" si="228"/>
        <v/>
      </c>
      <c r="AB636" s="50" t="str">
        <f t="shared" si="229"/>
        <v/>
      </c>
      <c r="AC636" s="50" t="str">
        <f t="shared" si="219"/>
        <v/>
      </c>
      <c r="AD636" s="50" t="str">
        <f t="shared" si="232"/>
        <v/>
      </c>
      <c r="AE636" s="50" t="str">
        <f t="shared" si="224"/>
        <v/>
      </c>
      <c r="AF636" s="50" t="str">
        <f t="shared" si="225"/>
        <v/>
      </c>
      <c r="AG636" s="50" t="str">
        <f t="shared" si="233"/>
        <v/>
      </c>
      <c r="AH636" s="50"/>
      <c r="AI636" s="50"/>
      <c r="AJ636" s="50"/>
      <c r="AK636" s="50"/>
      <c r="AL636" s="50"/>
    </row>
    <row r="637" spans="1:38" s="67" customFormat="1" x14ac:dyDescent="0.25">
      <c r="A637" s="51">
        <f t="shared" si="226"/>
        <v>104</v>
      </c>
      <c r="B637" s="51">
        <f t="shared" si="214"/>
        <v>73238</v>
      </c>
      <c r="C637" s="51" t="str">
        <f t="shared" si="215"/>
        <v>20171114</v>
      </c>
      <c r="D637" s="51">
        <v>2017</v>
      </c>
      <c r="E637" s="51">
        <v>11</v>
      </c>
      <c r="F637" s="51">
        <v>14</v>
      </c>
      <c r="G637" s="51">
        <v>20</v>
      </c>
      <c r="H637" s="51">
        <v>20</v>
      </c>
      <c r="I637" s="51">
        <v>38</v>
      </c>
      <c r="J637" s="51">
        <v>561</v>
      </c>
      <c r="K637" s="51" t="s">
        <v>37</v>
      </c>
      <c r="L637" s="51">
        <v>1</v>
      </c>
      <c r="M637" s="51" t="s">
        <v>21</v>
      </c>
      <c r="N637" s="51" t="s">
        <v>27</v>
      </c>
      <c r="O637" s="51">
        <v>9</v>
      </c>
      <c r="P637" s="51">
        <f t="shared" si="220"/>
        <v>73238.561000000002</v>
      </c>
      <c r="Q637" s="51" t="str">
        <f t="shared" si="213"/>
        <v/>
      </c>
      <c r="R637" s="51">
        <f t="shared" si="230"/>
        <v>73238.933000000005</v>
      </c>
      <c r="S637" s="51">
        <f t="shared" si="221"/>
        <v>372.0000000030268</v>
      </c>
      <c r="T637" s="51">
        <f t="shared" si="216"/>
        <v>93</v>
      </c>
      <c r="U637" s="51" t="str">
        <f t="shared" si="217"/>
        <v/>
      </c>
      <c r="V637" s="51" t="str">
        <f t="shared" si="218"/>
        <v/>
      </c>
      <c r="W637" s="51">
        <f t="shared" si="222"/>
        <v>73238</v>
      </c>
      <c r="X637" s="51">
        <f t="shared" si="231"/>
        <v>8</v>
      </c>
      <c r="Y637" s="51">
        <f t="shared" si="227"/>
        <v>1</v>
      </c>
      <c r="Z637" s="51">
        <f t="shared" si="223"/>
        <v>0</v>
      </c>
      <c r="AA637" s="51">
        <f t="shared" si="228"/>
        <v>0</v>
      </c>
      <c r="AB637" s="51">
        <f t="shared" si="229"/>
        <v>8</v>
      </c>
      <c r="AC637" s="51" t="str">
        <f t="shared" si="219"/>
        <v/>
      </c>
      <c r="AD637" s="51">
        <f t="shared" si="232"/>
        <v>0</v>
      </c>
      <c r="AE637" s="51" t="str">
        <f t="shared" si="224"/>
        <v/>
      </c>
      <c r="AF637" s="51" t="str">
        <f t="shared" si="225"/>
        <v/>
      </c>
      <c r="AG637" s="51">
        <f t="shared" si="233"/>
        <v>0</v>
      </c>
      <c r="AH637" s="51"/>
      <c r="AI637" s="51"/>
      <c r="AJ637" s="51"/>
      <c r="AK637" s="51"/>
      <c r="AL637" s="51"/>
    </row>
    <row r="638" spans="1:38" x14ac:dyDescent="0.25">
      <c r="A638" s="50">
        <f t="shared" si="226"/>
        <v>104</v>
      </c>
      <c r="B638" s="50">
        <f t="shared" si="214"/>
        <v>73238</v>
      </c>
      <c r="C638" s="50" t="str">
        <f t="shared" si="215"/>
        <v>20171114</v>
      </c>
      <c r="D638" s="50">
        <v>2017</v>
      </c>
      <c r="E638" s="50">
        <v>11</v>
      </c>
      <c r="F638" s="50">
        <v>14</v>
      </c>
      <c r="G638" s="50">
        <v>20</v>
      </c>
      <c r="H638" s="50">
        <v>20</v>
      </c>
      <c r="I638" s="50">
        <v>38</v>
      </c>
      <c r="J638" s="50">
        <v>574</v>
      </c>
      <c r="K638" s="50" t="s">
        <v>40</v>
      </c>
      <c r="L638" s="50"/>
      <c r="M638" s="50" t="s">
        <v>21</v>
      </c>
      <c r="N638" s="50" t="s">
        <v>27</v>
      </c>
      <c r="O638" s="50">
        <v>0</v>
      </c>
      <c r="P638" s="50" t="str">
        <f t="shared" si="220"/>
        <v/>
      </c>
      <c r="Q638" s="50" t="str">
        <f t="shared" si="213"/>
        <v/>
      </c>
      <c r="R638" s="50" t="str">
        <f t="shared" si="230"/>
        <v/>
      </c>
      <c r="S638" s="50" t="str">
        <f t="shared" si="221"/>
        <v/>
      </c>
      <c r="T638" s="50" t="str">
        <f t="shared" si="216"/>
        <v/>
      </c>
      <c r="U638" s="50" t="str">
        <f t="shared" si="217"/>
        <v/>
      </c>
      <c r="V638" s="50" t="str">
        <f t="shared" si="218"/>
        <v/>
      </c>
      <c r="W638" s="50" t="str">
        <f t="shared" si="222"/>
        <v/>
      </c>
      <c r="X638" s="50" t="str">
        <f t="shared" si="231"/>
        <v/>
      </c>
      <c r="Y638" s="50" t="str">
        <f t="shared" si="227"/>
        <v/>
      </c>
      <c r="Z638" s="50" t="str">
        <f t="shared" si="223"/>
        <v/>
      </c>
      <c r="AA638" s="50" t="str">
        <f t="shared" si="228"/>
        <v/>
      </c>
      <c r="AB638" s="50" t="str">
        <f t="shared" si="229"/>
        <v/>
      </c>
      <c r="AC638" s="50" t="str">
        <f t="shared" si="219"/>
        <v/>
      </c>
      <c r="AD638" s="50" t="str">
        <f t="shared" si="232"/>
        <v/>
      </c>
      <c r="AE638" s="50" t="str">
        <f t="shared" si="224"/>
        <v/>
      </c>
      <c r="AF638" s="50" t="str">
        <f t="shared" si="225"/>
        <v/>
      </c>
      <c r="AG638" s="50" t="str">
        <f t="shared" si="233"/>
        <v/>
      </c>
      <c r="AH638" s="50"/>
      <c r="AI638" s="50"/>
      <c r="AJ638" s="50"/>
      <c r="AK638" s="50"/>
      <c r="AL638" s="50"/>
    </row>
    <row r="639" spans="1:38" x14ac:dyDescent="0.25">
      <c r="A639" s="50">
        <f t="shared" si="226"/>
        <v>104</v>
      </c>
      <c r="B639" s="50">
        <f t="shared" si="214"/>
        <v>73238</v>
      </c>
      <c r="C639" s="50" t="str">
        <f t="shared" si="215"/>
        <v>20171114</v>
      </c>
      <c r="D639" s="50">
        <v>2017</v>
      </c>
      <c r="E639" s="50">
        <v>11</v>
      </c>
      <c r="F639" s="50">
        <v>14</v>
      </c>
      <c r="G639" s="50">
        <v>20</v>
      </c>
      <c r="H639" s="50">
        <v>20</v>
      </c>
      <c r="I639" s="50">
        <v>38</v>
      </c>
      <c r="J639" s="50">
        <v>586</v>
      </c>
      <c r="K639" s="50" t="s">
        <v>40</v>
      </c>
      <c r="L639" s="50"/>
      <c r="M639" s="50" t="s">
        <v>21</v>
      </c>
      <c r="N639" s="50" t="s">
        <v>27</v>
      </c>
      <c r="O639" s="50">
        <v>0</v>
      </c>
      <c r="P639" s="50" t="str">
        <f t="shared" si="220"/>
        <v/>
      </c>
      <c r="Q639" s="50" t="str">
        <f t="shared" si="213"/>
        <v/>
      </c>
      <c r="R639" s="50" t="str">
        <f t="shared" si="230"/>
        <v/>
      </c>
      <c r="S639" s="50" t="str">
        <f t="shared" si="221"/>
        <v/>
      </c>
      <c r="T639" s="50" t="str">
        <f t="shared" si="216"/>
        <v/>
      </c>
      <c r="U639" s="50" t="str">
        <f t="shared" si="217"/>
        <v/>
      </c>
      <c r="V639" s="50" t="str">
        <f t="shared" si="218"/>
        <v/>
      </c>
      <c r="W639" s="50" t="str">
        <f t="shared" si="222"/>
        <v/>
      </c>
      <c r="X639" s="50" t="str">
        <f t="shared" si="231"/>
        <v/>
      </c>
      <c r="Y639" s="50" t="str">
        <f t="shared" si="227"/>
        <v/>
      </c>
      <c r="Z639" s="50" t="str">
        <f t="shared" si="223"/>
        <v/>
      </c>
      <c r="AA639" s="50" t="str">
        <f t="shared" si="228"/>
        <v/>
      </c>
      <c r="AB639" s="50" t="str">
        <f t="shared" si="229"/>
        <v/>
      </c>
      <c r="AC639" s="50" t="str">
        <f t="shared" si="219"/>
        <v/>
      </c>
      <c r="AD639" s="50" t="str">
        <f t="shared" si="232"/>
        <v/>
      </c>
      <c r="AE639" s="50" t="str">
        <f t="shared" si="224"/>
        <v/>
      </c>
      <c r="AF639" s="50" t="str">
        <f t="shared" si="225"/>
        <v/>
      </c>
      <c r="AG639" s="50" t="str">
        <f t="shared" si="233"/>
        <v/>
      </c>
      <c r="AH639" s="50"/>
      <c r="AI639" s="50"/>
      <c r="AJ639" s="50"/>
      <c r="AK639" s="50"/>
      <c r="AL639" s="50"/>
    </row>
    <row r="640" spans="1:38" x14ac:dyDescent="0.25">
      <c r="A640" s="50">
        <f t="shared" si="226"/>
        <v>104</v>
      </c>
      <c r="B640" s="50">
        <f t="shared" si="214"/>
        <v>73238</v>
      </c>
      <c r="C640" s="50" t="str">
        <f t="shared" si="215"/>
        <v>20171114</v>
      </c>
      <c r="D640" s="50">
        <v>2017</v>
      </c>
      <c r="E640" s="50">
        <v>11</v>
      </c>
      <c r="F640" s="50">
        <v>14</v>
      </c>
      <c r="G640" s="50">
        <v>20</v>
      </c>
      <c r="H640" s="50">
        <v>20</v>
      </c>
      <c r="I640" s="50">
        <v>38</v>
      </c>
      <c r="J640" s="50">
        <v>597</v>
      </c>
      <c r="K640" s="50" t="s">
        <v>40</v>
      </c>
      <c r="L640" s="50"/>
      <c r="M640" s="50" t="s">
        <v>21</v>
      </c>
      <c r="N640" s="50" t="s">
        <v>27</v>
      </c>
      <c r="O640" s="50">
        <v>0</v>
      </c>
      <c r="P640" s="50" t="str">
        <f t="shared" si="220"/>
        <v/>
      </c>
      <c r="Q640" s="50" t="str">
        <f t="shared" si="213"/>
        <v/>
      </c>
      <c r="R640" s="50" t="str">
        <f t="shared" si="230"/>
        <v/>
      </c>
      <c r="S640" s="50" t="str">
        <f t="shared" si="221"/>
        <v/>
      </c>
      <c r="T640" s="50" t="str">
        <f t="shared" si="216"/>
        <v/>
      </c>
      <c r="U640" s="50" t="str">
        <f t="shared" si="217"/>
        <v/>
      </c>
      <c r="V640" s="50" t="str">
        <f t="shared" si="218"/>
        <v/>
      </c>
      <c r="W640" s="50" t="str">
        <f t="shared" si="222"/>
        <v/>
      </c>
      <c r="X640" s="50" t="str">
        <f t="shared" si="231"/>
        <v/>
      </c>
      <c r="Y640" s="50" t="str">
        <f t="shared" si="227"/>
        <v/>
      </c>
      <c r="Z640" s="50" t="str">
        <f t="shared" si="223"/>
        <v/>
      </c>
      <c r="AA640" s="50" t="str">
        <f t="shared" si="228"/>
        <v/>
      </c>
      <c r="AB640" s="50" t="str">
        <f t="shared" si="229"/>
        <v/>
      </c>
      <c r="AC640" s="50" t="str">
        <f t="shared" si="219"/>
        <v/>
      </c>
      <c r="AD640" s="50" t="str">
        <f t="shared" si="232"/>
        <v/>
      </c>
      <c r="AE640" s="50" t="str">
        <f t="shared" si="224"/>
        <v/>
      </c>
      <c r="AF640" s="50" t="str">
        <f t="shared" si="225"/>
        <v/>
      </c>
      <c r="AG640" s="50" t="str">
        <f t="shared" si="233"/>
        <v/>
      </c>
      <c r="AH640" s="50"/>
      <c r="AI640" s="50"/>
      <c r="AJ640" s="50"/>
      <c r="AK640" s="50"/>
      <c r="AL640" s="50"/>
    </row>
    <row r="641" spans="1:38" x14ac:dyDescent="0.25">
      <c r="A641" s="50">
        <f t="shared" si="226"/>
        <v>104</v>
      </c>
      <c r="B641" s="50">
        <f t="shared" si="214"/>
        <v>73238</v>
      </c>
      <c r="C641" s="50" t="str">
        <f t="shared" si="215"/>
        <v>20171114</v>
      </c>
      <c r="D641" s="50">
        <v>2017</v>
      </c>
      <c r="E641" s="50">
        <v>11</v>
      </c>
      <c r="F641" s="50">
        <v>14</v>
      </c>
      <c r="G641" s="50">
        <v>20</v>
      </c>
      <c r="H641" s="50">
        <v>20</v>
      </c>
      <c r="I641" s="50">
        <v>38</v>
      </c>
      <c r="J641" s="50">
        <v>605</v>
      </c>
      <c r="K641" s="50" t="s">
        <v>40</v>
      </c>
      <c r="L641" s="50"/>
      <c r="M641" s="50" t="s">
        <v>21</v>
      </c>
      <c r="N641" s="50" t="s">
        <v>27</v>
      </c>
      <c r="O641" s="50">
        <v>0</v>
      </c>
      <c r="P641" s="50" t="str">
        <f t="shared" si="220"/>
        <v/>
      </c>
      <c r="Q641" s="50" t="str">
        <f t="shared" si="213"/>
        <v/>
      </c>
      <c r="R641" s="50" t="str">
        <f t="shared" si="230"/>
        <v/>
      </c>
      <c r="S641" s="50" t="str">
        <f t="shared" si="221"/>
        <v/>
      </c>
      <c r="T641" s="50" t="str">
        <f t="shared" si="216"/>
        <v/>
      </c>
      <c r="U641" s="50" t="str">
        <f t="shared" si="217"/>
        <v/>
      </c>
      <c r="V641" s="50" t="str">
        <f t="shared" si="218"/>
        <v/>
      </c>
      <c r="W641" s="50" t="str">
        <f t="shared" si="222"/>
        <v/>
      </c>
      <c r="X641" s="50" t="str">
        <f t="shared" si="231"/>
        <v/>
      </c>
      <c r="Y641" s="50" t="str">
        <f t="shared" si="227"/>
        <v/>
      </c>
      <c r="Z641" s="50" t="str">
        <f t="shared" si="223"/>
        <v/>
      </c>
      <c r="AA641" s="50" t="str">
        <f t="shared" si="228"/>
        <v/>
      </c>
      <c r="AB641" s="50" t="str">
        <f t="shared" si="229"/>
        <v/>
      </c>
      <c r="AC641" s="50" t="str">
        <f t="shared" si="219"/>
        <v/>
      </c>
      <c r="AD641" s="50" t="str">
        <f t="shared" si="232"/>
        <v/>
      </c>
      <c r="AE641" s="50" t="str">
        <f t="shared" si="224"/>
        <v/>
      </c>
      <c r="AF641" s="50" t="str">
        <f t="shared" si="225"/>
        <v/>
      </c>
      <c r="AG641" s="50" t="str">
        <f t="shared" si="233"/>
        <v/>
      </c>
      <c r="AH641" s="50"/>
      <c r="AI641" s="50"/>
      <c r="AJ641" s="50"/>
      <c r="AK641" s="50"/>
      <c r="AL641" s="50"/>
    </row>
    <row r="642" spans="1:38" s="67" customFormat="1" x14ac:dyDescent="0.25">
      <c r="A642" s="50">
        <f t="shared" si="226"/>
        <v>104</v>
      </c>
      <c r="B642" s="50">
        <f t="shared" si="214"/>
        <v>73238</v>
      </c>
      <c r="C642" s="50" t="str">
        <f t="shared" si="215"/>
        <v>20171114</v>
      </c>
      <c r="D642" s="50">
        <v>2017</v>
      </c>
      <c r="E642" s="50">
        <v>11</v>
      </c>
      <c r="F642" s="50">
        <v>14</v>
      </c>
      <c r="G642" s="50">
        <v>20</v>
      </c>
      <c r="H642" s="50">
        <v>20</v>
      </c>
      <c r="I642" s="50">
        <v>38</v>
      </c>
      <c r="J642" s="50">
        <v>627</v>
      </c>
      <c r="K642" s="50" t="s">
        <v>40</v>
      </c>
      <c r="L642" s="50"/>
      <c r="M642" s="50" t="s">
        <v>21</v>
      </c>
      <c r="N642" s="50" t="s">
        <v>27</v>
      </c>
      <c r="O642" s="50">
        <v>0</v>
      </c>
      <c r="P642" s="50" t="str">
        <f t="shared" si="220"/>
        <v/>
      </c>
      <c r="Q642" s="50" t="str">
        <f t="shared" si="213"/>
        <v/>
      </c>
      <c r="R642" s="50" t="str">
        <f t="shared" si="230"/>
        <v/>
      </c>
      <c r="S642" s="50" t="str">
        <f t="shared" si="221"/>
        <v/>
      </c>
      <c r="T642" s="50" t="str">
        <f t="shared" si="216"/>
        <v/>
      </c>
      <c r="U642" s="50" t="str">
        <f t="shared" si="217"/>
        <v/>
      </c>
      <c r="V642" s="50" t="str">
        <f t="shared" si="218"/>
        <v/>
      </c>
      <c r="W642" s="50" t="str">
        <f t="shared" si="222"/>
        <v/>
      </c>
      <c r="X642" s="50" t="str">
        <f t="shared" si="231"/>
        <v/>
      </c>
      <c r="Y642" s="50" t="str">
        <f t="shared" si="227"/>
        <v/>
      </c>
      <c r="Z642" s="50" t="str">
        <f t="shared" si="223"/>
        <v/>
      </c>
      <c r="AA642" s="50" t="str">
        <f t="shared" si="228"/>
        <v/>
      </c>
      <c r="AB642" s="50" t="str">
        <f t="shared" si="229"/>
        <v/>
      </c>
      <c r="AC642" s="50" t="str">
        <f t="shared" si="219"/>
        <v/>
      </c>
      <c r="AD642" s="50" t="str">
        <f t="shared" si="232"/>
        <v/>
      </c>
      <c r="AE642" s="50" t="str">
        <f t="shared" si="224"/>
        <v/>
      </c>
      <c r="AF642" s="50" t="str">
        <f t="shared" si="225"/>
        <v/>
      </c>
      <c r="AG642" s="50" t="str">
        <f t="shared" si="233"/>
        <v/>
      </c>
      <c r="AH642" s="50"/>
      <c r="AI642" s="50"/>
      <c r="AJ642" s="50"/>
      <c r="AK642" s="50"/>
      <c r="AL642" s="50"/>
    </row>
    <row r="643" spans="1:38" s="67" customFormat="1" x14ac:dyDescent="0.25">
      <c r="A643" s="50">
        <f t="shared" si="226"/>
        <v>104</v>
      </c>
      <c r="B643" s="50">
        <f t="shared" si="214"/>
        <v>73238</v>
      </c>
      <c r="C643" s="50" t="str">
        <f t="shared" si="215"/>
        <v>20171114</v>
      </c>
      <c r="D643" s="50">
        <v>2017</v>
      </c>
      <c r="E643" s="50">
        <v>11</v>
      </c>
      <c r="F643" s="50">
        <v>14</v>
      </c>
      <c r="G643" s="50">
        <v>20</v>
      </c>
      <c r="H643" s="50">
        <v>20</v>
      </c>
      <c r="I643" s="50">
        <v>38</v>
      </c>
      <c r="J643" s="50">
        <v>654</v>
      </c>
      <c r="K643" s="50" t="s">
        <v>37</v>
      </c>
      <c r="L643" s="50">
        <v>2</v>
      </c>
      <c r="M643" s="50" t="s">
        <v>21</v>
      </c>
      <c r="N643" s="50" t="s">
        <v>27</v>
      </c>
      <c r="O643" s="50">
        <v>1</v>
      </c>
      <c r="P643" s="50" t="str">
        <f t="shared" si="220"/>
        <v/>
      </c>
      <c r="Q643" s="50" t="str">
        <f t="shared" si="213"/>
        <v/>
      </c>
      <c r="R643" s="50" t="str">
        <f t="shared" si="230"/>
        <v/>
      </c>
      <c r="S643" s="50" t="str">
        <f t="shared" si="221"/>
        <v/>
      </c>
      <c r="T643" s="50">
        <f t="shared" si="216"/>
        <v>20</v>
      </c>
      <c r="U643" s="50">
        <f t="shared" si="217"/>
        <v>19</v>
      </c>
      <c r="V643" s="50" t="str">
        <f t="shared" si="218"/>
        <v/>
      </c>
      <c r="W643" s="50" t="str">
        <f t="shared" si="222"/>
        <v/>
      </c>
      <c r="X643" s="50" t="str">
        <f t="shared" si="231"/>
        <v/>
      </c>
      <c r="Y643" s="50" t="str">
        <f t="shared" si="227"/>
        <v/>
      </c>
      <c r="Z643" s="50" t="str">
        <f t="shared" si="223"/>
        <v/>
      </c>
      <c r="AA643" s="50" t="str">
        <f t="shared" si="228"/>
        <v/>
      </c>
      <c r="AB643" s="50" t="str">
        <f t="shared" si="229"/>
        <v/>
      </c>
      <c r="AC643" s="50" t="str">
        <f t="shared" si="219"/>
        <v/>
      </c>
      <c r="AD643" s="50" t="str">
        <f t="shared" si="232"/>
        <v/>
      </c>
      <c r="AE643" s="50" t="str">
        <f t="shared" si="224"/>
        <v/>
      </c>
      <c r="AF643" s="50" t="str">
        <f t="shared" si="225"/>
        <v/>
      </c>
      <c r="AG643" s="50" t="str">
        <f t="shared" si="233"/>
        <v/>
      </c>
      <c r="AH643" s="50"/>
      <c r="AI643" s="50"/>
      <c r="AJ643" s="50"/>
      <c r="AK643" s="50"/>
      <c r="AL643" s="50"/>
    </row>
    <row r="644" spans="1:38" s="67" customFormat="1" x14ac:dyDescent="0.25">
      <c r="A644" s="50">
        <f t="shared" si="226"/>
        <v>104</v>
      </c>
      <c r="B644" s="50">
        <f t="shared" si="214"/>
        <v>73238</v>
      </c>
      <c r="C644" s="50" t="str">
        <f t="shared" si="215"/>
        <v>20171114</v>
      </c>
      <c r="D644" s="50">
        <v>2017</v>
      </c>
      <c r="E644" s="50">
        <v>11</v>
      </c>
      <c r="F644" s="50">
        <v>14</v>
      </c>
      <c r="G644" s="50">
        <v>20</v>
      </c>
      <c r="H644" s="50">
        <v>20</v>
      </c>
      <c r="I644" s="50">
        <v>38</v>
      </c>
      <c r="J644" s="50">
        <v>674</v>
      </c>
      <c r="K644" s="50" t="s">
        <v>37</v>
      </c>
      <c r="L644" s="50">
        <v>2</v>
      </c>
      <c r="M644" s="50" t="s">
        <v>21</v>
      </c>
      <c r="N644" s="50" t="s">
        <v>27</v>
      </c>
      <c r="O644" s="50">
        <v>58</v>
      </c>
      <c r="P644" s="50" t="str">
        <f t="shared" si="220"/>
        <v/>
      </c>
      <c r="Q644" s="50" t="str">
        <f t="shared" ref="Q644:Q707" si="234">IF(A645&lt;&gt;A644,(B644+(J644*0.001)+(O644*0.001)),"")</f>
        <v/>
      </c>
      <c r="R644" s="50" t="str">
        <f t="shared" si="230"/>
        <v/>
      </c>
      <c r="S644" s="50" t="str">
        <f t="shared" si="221"/>
        <v/>
      </c>
      <c r="T644" s="50">
        <f t="shared" si="216"/>
        <v>70</v>
      </c>
      <c r="U644" s="50">
        <f t="shared" si="217"/>
        <v>12</v>
      </c>
      <c r="V644" s="50" t="str">
        <f t="shared" si="218"/>
        <v/>
      </c>
      <c r="W644" s="50" t="str">
        <f t="shared" si="222"/>
        <v/>
      </c>
      <c r="X644" s="50" t="str">
        <f t="shared" si="231"/>
        <v/>
      </c>
      <c r="Y644" s="50" t="str">
        <f t="shared" si="227"/>
        <v/>
      </c>
      <c r="Z644" s="50" t="str">
        <f t="shared" si="223"/>
        <v/>
      </c>
      <c r="AA644" s="50" t="str">
        <f t="shared" si="228"/>
        <v/>
      </c>
      <c r="AB644" s="50" t="str">
        <f t="shared" si="229"/>
        <v/>
      </c>
      <c r="AC644" s="50" t="str">
        <f t="shared" si="219"/>
        <v/>
      </c>
      <c r="AD644" s="50" t="str">
        <f t="shared" si="232"/>
        <v/>
      </c>
      <c r="AE644" s="50" t="str">
        <f t="shared" si="224"/>
        <v/>
      </c>
      <c r="AF644" s="50" t="str">
        <f t="shared" si="225"/>
        <v/>
      </c>
      <c r="AG644" s="50" t="str">
        <f t="shared" si="233"/>
        <v/>
      </c>
      <c r="AH644" s="50"/>
      <c r="AI644" s="50"/>
      <c r="AJ644" s="50"/>
      <c r="AK644" s="50"/>
      <c r="AL644" s="50"/>
    </row>
    <row r="645" spans="1:38" s="67" customFormat="1" x14ac:dyDescent="0.25">
      <c r="A645" s="50">
        <f t="shared" si="226"/>
        <v>104</v>
      </c>
      <c r="B645" s="50">
        <f t="shared" si="214"/>
        <v>73238</v>
      </c>
      <c r="C645" s="50" t="str">
        <f t="shared" si="215"/>
        <v>20171114</v>
      </c>
      <c r="D645" s="50">
        <v>2017</v>
      </c>
      <c r="E645" s="50">
        <v>11</v>
      </c>
      <c r="F645" s="50">
        <v>14</v>
      </c>
      <c r="G645" s="50">
        <v>20</v>
      </c>
      <c r="H645" s="50">
        <v>20</v>
      </c>
      <c r="I645" s="50">
        <v>38</v>
      </c>
      <c r="J645" s="50">
        <v>744</v>
      </c>
      <c r="K645" s="50" t="s">
        <v>37</v>
      </c>
      <c r="L645" s="50">
        <v>2</v>
      </c>
      <c r="M645" s="50" t="s">
        <v>21</v>
      </c>
      <c r="N645" s="50" t="s">
        <v>27</v>
      </c>
      <c r="O645" s="50">
        <v>6</v>
      </c>
      <c r="P645" s="50" t="str">
        <f t="shared" si="220"/>
        <v/>
      </c>
      <c r="Q645" s="50" t="str">
        <f t="shared" si="234"/>
        <v/>
      </c>
      <c r="R645" s="50" t="str">
        <f t="shared" si="230"/>
        <v/>
      </c>
      <c r="S645" s="50" t="str">
        <f t="shared" si="221"/>
        <v/>
      </c>
      <c r="T645" s="50">
        <f t="shared" si="216"/>
        <v>45</v>
      </c>
      <c r="U645" s="50">
        <f t="shared" si="217"/>
        <v>39</v>
      </c>
      <c r="V645" s="50" t="str">
        <f t="shared" si="218"/>
        <v/>
      </c>
      <c r="W645" s="50" t="str">
        <f t="shared" si="222"/>
        <v/>
      </c>
      <c r="X645" s="50" t="str">
        <f t="shared" si="231"/>
        <v/>
      </c>
      <c r="Y645" s="50" t="str">
        <f t="shared" si="227"/>
        <v/>
      </c>
      <c r="Z645" s="50" t="str">
        <f t="shared" si="223"/>
        <v/>
      </c>
      <c r="AA645" s="50" t="str">
        <f t="shared" si="228"/>
        <v/>
      </c>
      <c r="AB645" s="50" t="str">
        <f t="shared" si="229"/>
        <v/>
      </c>
      <c r="AC645" s="50" t="str">
        <f t="shared" si="219"/>
        <v/>
      </c>
      <c r="AD645" s="50" t="str">
        <f t="shared" si="232"/>
        <v/>
      </c>
      <c r="AE645" s="50" t="str">
        <f t="shared" si="224"/>
        <v/>
      </c>
      <c r="AF645" s="50" t="str">
        <f t="shared" si="225"/>
        <v/>
      </c>
      <c r="AG645" s="50" t="str">
        <f t="shared" si="233"/>
        <v/>
      </c>
      <c r="AH645" s="50"/>
      <c r="AI645" s="50"/>
      <c r="AJ645" s="50"/>
      <c r="AK645" s="50"/>
      <c r="AL645" s="50"/>
    </row>
    <row r="646" spans="1:38" s="67" customFormat="1" x14ac:dyDescent="0.25">
      <c r="A646" s="50">
        <f t="shared" si="226"/>
        <v>104</v>
      </c>
      <c r="B646" s="50">
        <f t="shared" si="214"/>
        <v>73238</v>
      </c>
      <c r="C646" s="50" t="str">
        <f t="shared" si="215"/>
        <v>20171114</v>
      </c>
      <c r="D646" s="50">
        <v>2017</v>
      </c>
      <c r="E646" s="50">
        <v>11</v>
      </c>
      <c r="F646" s="50">
        <v>14</v>
      </c>
      <c r="G646" s="50">
        <v>20</v>
      </c>
      <c r="H646" s="50">
        <v>20</v>
      </c>
      <c r="I646" s="50">
        <v>38</v>
      </c>
      <c r="J646" s="50">
        <v>789</v>
      </c>
      <c r="K646" s="50" t="s">
        <v>37</v>
      </c>
      <c r="L646" s="50">
        <v>2</v>
      </c>
      <c r="M646" s="50" t="s">
        <v>21</v>
      </c>
      <c r="N646" s="50" t="s">
        <v>27</v>
      </c>
      <c r="O646" s="50">
        <v>8</v>
      </c>
      <c r="P646" s="50" t="str">
        <f t="shared" si="220"/>
        <v/>
      </c>
      <c r="Q646" s="50" t="str">
        <f t="shared" si="234"/>
        <v/>
      </c>
      <c r="R646" s="50" t="str">
        <f t="shared" si="230"/>
        <v/>
      </c>
      <c r="S646" s="50" t="str">
        <f t="shared" si="221"/>
        <v/>
      </c>
      <c r="T646" s="50">
        <f t="shared" si="216"/>
        <v>29</v>
      </c>
      <c r="U646" s="50">
        <f t="shared" si="217"/>
        <v>21</v>
      </c>
      <c r="V646" s="50" t="str">
        <f t="shared" si="218"/>
        <v/>
      </c>
      <c r="W646" s="50" t="str">
        <f t="shared" si="222"/>
        <v/>
      </c>
      <c r="X646" s="50" t="str">
        <f t="shared" si="231"/>
        <v/>
      </c>
      <c r="Y646" s="50" t="str">
        <f t="shared" si="227"/>
        <v/>
      </c>
      <c r="Z646" s="50" t="str">
        <f t="shared" si="223"/>
        <v/>
      </c>
      <c r="AA646" s="50" t="str">
        <f t="shared" si="228"/>
        <v/>
      </c>
      <c r="AB646" s="50" t="str">
        <f t="shared" si="229"/>
        <v/>
      </c>
      <c r="AC646" s="50" t="str">
        <f t="shared" si="219"/>
        <v/>
      </c>
      <c r="AD646" s="50" t="str">
        <f t="shared" si="232"/>
        <v/>
      </c>
      <c r="AE646" s="50" t="str">
        <f t="shared" si="224"/>
        <v/>
      </c>
      <c r="AF646" s="50" t="str">
        <f t="shared" si="225"/>
        <v/>
      </c>
      <c r="AG646" s="50" t="str">
        <f t="shared" si="233"/>
        <v/>
      </c>
      <c r="AH646" s="50"/>
      <c r="AI646" s="50"/>
      <c r="AJ646" s="50"/>
      <c r="AK646" s="50"/>
      <c r="AL646" s="50"/>
    </row>
    <row r="647" spans="1:38" s="67" customFormat="1" x14ac:dyDescent="0.25">
      <c r="A647" s="50">
        <f t="shared" si="226"/>
        <v>104</v>
      </c>
      <c r="B647" s="50">
        <f t="shared" si="214"/>
        <v>73238</v>
      </c>
      <c r="C647" s="50" t="str">
        <f t="shared" si="215"/>
        <v>20171114</v>
      </c>
      <c r="D647" s="50">
        <v>2017</v>
      </c>
      <c r="E647" s="50">
        <v>11</v>
      </c>
      <c r="F647" s="50">
        <v>14</v>
      </c>
      <c r="G647" s="50">
        <v>20</v>
      </c>
      <c r="H647" s="50">
        <v>20</v>
      </c>
      <c r="I647" s="50">
        <v>38</v>
      </c>
      <c r="J647" s="50">
        <v>818</v>
      </c>
      <c r="K647" s="50" t="s">
        <v>37</v>
      </c>
      <c r="L647" s="50">
        <v>2</v>
      </c>
      <c r="M647" s="50" t="s">
        <v>21</v>
      </c>
      <c r="N647" s="50" t="s">
        <v>27</v>
      </c>
      <c r="O647" s="50">
        <v>3</v>
      </c>
      <c r="P647" s="50" t="str">
        <f t="shared" si="220"/>
        <v/>
      </c>
      <c r="Q647" s="50" t="str">
        <f t="shared" si="234"/>
        <v/>
      </c>
      <c r="R647" s="50" t="str">
        <f t="shared" si="230"/>
        <v/>
      </c>
      <c r="S647" s="50" t="str">
        <f t="shared" si="221"/>
        <v/>
      </c>
      <c r="T647" s="50">
        <f t="shared" si="216"/>
        <v>30</v>
      </c>
      <c r="U647" s="50">
        <f t="shared" si="217"/>
        <v>27</v>
      </c>
      <c r="V647" s="50" t="str">
        <f t="shared" si="218"/>
        <v/>
      </c>
      <c r="W647" s="50" t="str">
        <f t="shared" si="222"/>
        <v/>
      </c>
      <c r="X647" s="50" t="str">
        <f t="shared" si="231"/>
        <v/>
      </c>
      <c r="Y647" s="50" t="str">
        <f t="shared" si="227"/>
        <v/>
      </c>
      <c r="Z647" s="50" t="str">
        <f t="shared" si="223"/>
        <v/>
      </c>
      <c r="AA647" s="50" t="str">
        <f t="shared" si="228"/>
        <v/>
      </c>
      <c r="AB647" s="50" t="str">
        <f t="shared" si="229"/>
        <v/>
      </c>
      <c r="AC647" s="50" t="str">
        <f t="shared" si="219"/>
        <v/>
      </c>
      <c r="AD647" s="50" t="str">
        <f t="shared" si="232"/>
        <v/>
      </c>
      <c r="AE647" s="50" t="str">
        <f t="shared" si="224"/>
        <v/>
      </c>
      <c r="AF647" s="50" t="str">
        <f t="shared" si="225"/>
        <v/>
      </c>
      <c r="AG647" s="50" t="str">
        <f t="shared" si="233"/>
        <v/>
      </c>
      <c r="AH647" s="50"/>
      <c r="AI647" s="50"/>
      <c r="AJ647" s="50"/>
      <c r="AK647" s="50"/>
      <c r="AL647" s="50"/>
    </row>
    <row r="648" spans="1:38" s="67" customFormat="1" x14ac:dyDescent="0.25">
      <c r="A648" s="50">
        <f t="shared" si="226"/>
        <v>104</v>
      </c>
      <c r="B648" s="50">
        <f t="shared" si="214"/>
        <v>73238</v>
      </c>
      <c r="C648" s="50" t="str">
        <f t="shared" si="215"/>
        <v>20171114</v>
      </c>
      <c r="D648" s="50">
        <v>2017</v>
      </c>
      <c r="E648" s="50">
        <v>11</v>
      </c>
      <c r="F648" s="50">
        <v>14</v>
      </c>
      <c r="G648" s="50">
        <v>20</v>
      </c>
      <c r="H648" s="50">
        <v>20</v>
      </c>
      <c r="I648" s="50">
        <v>38</v>
      </c>
      <c r="J648" s="50">
        <v>848</v>
      </c>
      <c r="K648" s="50" t="s">
        <v>37</v>
      </c>
      <c r="L648" s="50">
        <v>2</v>
      </c>
      <c r="M648" s="50" t="s">
        <v>21</v>
      </c>
      <c r="N648" s="50" t="s">
        <v>27</v>
      </c>
      <c r="O648" s="50">
        <v>12</v>
      </c>
      <c r="P648" s="50" t="str">
        <f t="shared" si="220"/>
        <v/>
      </c>
      <c r="Q648" s="50" t="str">
        <f t="shared" si="234"/>
        <v/>
      </c>
      <c r="R648" s="50" t="str">
        <f t="shared" si="230"/>
        <v/>
      </c>
      <c r="S648" s="50" t="str">
        <f t="shared" si="221"/>
        <v/>
      </c>
      <c r="T648" s="50">
        <f t="shared" si="216"/>
        <v>80</v>
      </c>
      <c r="U648" s="50">
        <f t="shared" si="217"/>
        <v>68</v>
      </c>
      <c r="V648" s="50" t="str">
        <f t="shared" si="218"/>
        <v/>
      </c>
      <c r="W648" s="50" t="str">
        <f t="shared" si="222"/>
        <v/>
      </c>
      <c r="X648" s="50" t="str">
        <f t="shared" si="231"/>
        <v/>
      </c>
      <c r="Y648" s="50" t="str">
        <f t="shared" si="227"/>
        <v/>
      </c>
      <c r="Z648" s="50" t="str">
        <f t="shared" si="223"/>
        <v/>
      </c>
      <c r="AA648" s="50" t="str">
        <f t="shared" si="228"/>
        <v/>
      </c>
      <c r="AB648" s="50" t="str">
        <f t="shared" si="229"/>
        <v/>
      </c>
      <c r="AC648" s="50" t="str">
        <f t="shared" si="219"/>
        <v/>
      </c>
      <c r="AD648" s="50" t="str">
        <f t="shared" si="232"/>
        <v/>
      </c>
      <c r="AE648" s="50" t="str">
        <f t="shared" si="224"/>
        <v/>
      </c>
      <c r="AF648" s="50" t="str">
        <f t="shared" si="225"/>
        <v/>
      </c>
      <c r="AG648" s="50" t="str">
        <f t="shared" si="233"/>
        <v/>
      </c>
      <c r="AH648" s="50"/>
      <c r="AI648" s="50"/>
      <c r="AJ648" s="50"/>
      <c r="AK648" s="50"/>
      <c r="AL648" s="50"/>
    </row>
    <row r="649" spans="1:38" s="67" customFormat="1" x14ac:dyDescent="0.25">
      <c r="A649" s="50">
        <f t="shared" si="226"/>
        <v>104</v>
      </c>
      <c r="B649" s="50">
        <f t="shared" si="214"/>
        <v>73238</v>
      </c>
      <c r="C649" s="50" t="str">
        <f t="shared" si="215"/>
        <v>20171114</v>
      </c>
      <c r="D649" s="50">
        <v>2017</v>
      </c>
      <c r="E649" s="50">
        <v>11</v>
      </c>
      <c r="F649" s="50">
        <v>14</v>
      </c>
      <c r="G649" s="50">
        <v>20</v>
      </c>
      <c r="H649" s="50">
        <v>20</v>
      </c>
      <c r="I649" s="50">
        <v>38</v>
      </c>
      <c r="J649" s="50">
        <v>928</v>
      </c>
      <c r="K649" s="50" t="s">
        <v>37</v>
      </c>
      <c r="L649" s="50">
        <v>2</v>
      </c>
      <c r="M649" s="50" t="s">
        <v>21</v>
      </c>
      <c r="N649" s="50" t="s">
        <v>27</v>
      </c>
      <c r="O649" s="50">
        <v>5</v>
      </c>
      <c r="P649" s="50" t="str">
        <f t="shared" si="220"/>
        <v/>
      </c>
      <c r="Q649" s="50">
        <f t="shared" si="234"/>
        <v>73238.933000000005</v>
      </c>
      <c r="R649" s="50" t="str">
        <f t="shared" si="230"/>
        <v/>
      </c>
      <c r="S649" s="50" t="str">
        <f t="shared" si="221"/>
        <v/>
      </c>
      <c r="T649" s="50" t="str">
        <f t="shared" si="216"/>
        <v/>
      </c>
      <c r="U649" s="50" t="str">
        <f t="shared" si="217"/>
        <v/>
      </c>
      <c r="V649" s="50" t="str">
        <f t="shared" si="218"/>
        <v/>
      </c>
      <c r="W649" s="50" t="str">
        <f t="shared" si="222"/>
        <v/>
      </c>
      <c r="X649" s="50" t="str">
        <f t="shared" si="231"/>
        <v/>
      </c>
      <c r="Y649" s="50" t="str">
        <f t="shared" si="227"/>
        <v/>
      </c>
      <c r="Z649" s="50" t="str">
        <f t="shared" si="223"/>
        <v/>
      </c>
      <c r="AA649" s="50" t="str">
        <f t="shared" si="228"/>
        <v/>
      </c>
      <c r="AB649" s="50" t="str">
        <f t="shared" si="229"/>
        <v/>
      </c>
      <c r="AC649" s="50" t="str">
        <f t="shared" si="219"/>
        <v/>
      </c>
      <c r="AD649" s="50" t="str">
        <f t="shared" si="232"/>
        <v/>
      </c>
      <c r="AE649" s="50" t="str">
        <f t="shared" si="224"/>
        <v/>
      </c>
      <c r="AF649" s="50" t="str">
        <f t="shared" si="225"/>
        <v/>
      </c>
      <c r="AG649" s="50" t="str">
        <f t="shared" si="233"/>
        <v/>
      </c>
      <c r="AH649" s="50"/>
      <c r="AI649" s="50"/>
      <c r="AJ649" s="50"/>
      <c r="AK649" s="50"/>
      <c r="AL649" s="50"/>
    </row>
    <row r="650" spans="1:38" s="67" customFormat="1" x14ac:dyDescent="0.25">
      <c r="A650" s="58">
        <f t="shared" si="226"/>
        <v>105</v>
      </c>
      <c r="B650" s="58">
        <f t="shared" si="214"/>
        <v>73351</v>
      </c>
      <c r="C650" s="51" t="str">
        <f t="shared" si="215"/>
        <v>20171114</v>
      </c>
      <c r="D650" s="51">
        <v>2017</v>
      </c>
      <c r="E650" s="51">
        <v>11</v>
      </c>
      <c r="F650" s="51">
        <v>14</v>
      </c>
      <c r="G650" s="51">
        <v>20</v>
      </c>
      <c r="H650" s="51">
        <v>22</v>
      </c>
      <c r="I650" s="51">
        <v>31</v>
      </c>
      <c r="J650" s="51">
        <v>637</v>
      </c>
      <c r="K650" s="51" t="s">
        <v>37</v>
      </c>
      <c r="L650" s="51">
        <v>1</v>
      </c>
      <c r="M650" s="51" t="s">
        <v>21</v>
      </c>
      <c r="N650" s="51" t="s">
        <v>27</v>
      </c>
      <c r="O650" s="51">
        <v>14</v>
      </c>
      <c r="P650" s="51">
        <f t="shared" si="220"/>
        <v>73351.637000000002</v>
      </c>
      <c r="Q650" s="51" t="str">
        <f t="shared" si="234"/>
        <v/>
      </c>
      <c r="R650" s="51">
        <f t="shared" si="230"/>
        <v>73351.937999999995</v>
      </c>
      <c r="S650" s="51">
        <f t="shared" si="221"/>
        <v>300.99999999220017</v>
      </c>
      <c r="T650" s="51">
        <f t="shared" si="216"/>
        <v>20</v>
      </c>
      <c r="U650" s="51">
        <f t="shared" si="217"/>
        <v>6</v>
      </c>
      <c r="V650" s="51" t="str">
        <f t="shared" si="218"/>
        <v/>
      </c>
      <c r="W650" s="51">
        <f t="shared" si="222"/>
        <v>73351</v>
      </c>
      <c r="X650" s="51">
        <f t="shared" si="231"/>
        <v>6</v>
      </c>
      <c r="Y650" s="51">
        <f t="shared" si="227"/>
        <v>1</v>
      </c>
      <c r="Z650" s="51">
        <f t="shared" si="223"/>
        <v>0</v>
      </c>
      <c r="AA650" s="51">
        <f t="shared" si="228"/>
        <v>0</v>
      </c>
      <c r="AB650" s="51">
        <f t="shared" si="229"/>
        <v>6</v>
      </c>
      <c r="AC650" s="51" t="str">
        <f t="shared" si="219"/>
        <v/>
      </c>
      <c r="AD650" s="51">
        <f t="shared" si="232"/>
        <v>0</v>
      </c>
      <c r="AE650" s="51" t="str">
        <f t="shared" si="224"/>
        <v/>
      </c>
      <c r="AF650" s="51" t="str">
        <f t="shared" si="225"/>
        <v/>
      </c>
      <c r="AG650" s="51">
        <f t="shared" si="233"/>
        <v>0</v>
      </c>
      <c r="AH650" s="51"/>
      <c r="AI650" s="51"/>
      <c r="AJ650" s="51"/>
      <c r="AK650" s="51"/>
      <c r="AL650" s="51"/>
    </row>
    <row r="651" spans="1:38" s="67" customFormat="1" x14ac:dyDescent="0.25">
      <c r="A651" s="50">
        <f t="shared" si="226"/>
        <v>105</v>
      </c>
      <c r="B651" s="50">
        <f t="shared" si="214"/>
        <v>73351</v>
      </c>
      <c r="C651" s="50" t="str">
        <f t="shared" si="215"/>
        <v>20171114</v>
      </c>
      <c r="D651" s="50">
        <v>2017</v>
      </c>
      <c r="E651" s="50">
        <v>11</v>
      </c>
      <c r="F651" s="50">
        <v>14</v>
      </c>
      <c r="G651" s="50">
        <v>20</v>
      </c>
      <c r="H651" s="50">
        <v>22</v>
      </c>
      <c r="I651" s="50">
        <v>31</v>
      </c>
      <c r="J651" s="50">
        <v>657</v>
      </c>
      <c r="K651" s="50" t="s">
        <v>37</v>
      </c>
      <c r="L651" s="50">
        <v>1</v>
      </c>
      <c r="M651" s="50" t="s">
        <v>21</v>
      </c>
      <c r="N651" s="50" t="s">
        <v>27</v>
      </c>
      <c r="O651" s="50">
        <v>17</v>
      </c>
      <c r="P651" s="50" t="str">
        <f t="shared" si="220"/>
        <v/>
      </c>
      <c r="Q651" s="50" t="str">
        <f t="shared" si="234"/>
        <v/>
      </c>
      <c r="R651" s="50" t="str">
        <f t="shared" si="230"/>
        <v/>
      </c>
      <c r="S651" s="50" t="str">
        <f t="shared" si="221"/>
        <v/>
      </c>
      <c r="T651" s="50">
        <f t="shared" si="216"/>
        <v>84</v>
      </c>
      <c r="U651" s="50">
        <f t="shared" si="217"/>
        <v>67</v>
      </c>
      <c r="V651" s="50" t="str">
        <f t="shared" si="218"/>
        <v/>
      </c>
      <c r="W651" s="50" t="str">
        <f t="shared" si="222"/>
        <v/>
      </c>
      <c r="X651" s="50" t="str">
        <f t="shared" si="231"/>
        <v/>
      </c>
      <c r="Y651" s="50" t="str">
        <f t="shared" si="227"/>
        <v/>
      </c>
      <c r="Z651" s="50" t="str">
        <f t="shared" si="223"/>
        <v/>
      </c>
      <c r="AA651" s="50" t="str">
        <f t="shared" si="228"/>
        <v/>
      </c>
      <c r="AB651" s="50" t="str">
        <f t="shared" si="229"/>
        <v/>
      </c>
      <c r="AC651" s="50" t="str">
        <f t="shared" si="219"/>
        <v/>
      </c>
      <c r="AD651" s="50" t="str">
        <f t="shared" si="232"/>
        <v/>
      </c>
      <c r="AE651" s="50" t="str">
        <f t="shared" si="224"/>
        <v/>
      </c>
      <c r="AF651" s="50" t="str">
        <f t="shared" si="225"/>
        <v/>
      </c>
      <c r="AG651" s="50" t="str">
        <f t="shared" si="233"/>
        <v/>
      </c>
      <c r="AH651" s="50"/>
      <c r="AI651" s="50"/>
      <c r="AJ651" s="50"/>
      <c r="AK651" s="50"/>
      <c r="AL651" s="50"/>
    </row>
    <row r="652" spans="1:38" s="67" customFormat="1" x14ac:dyDescent="0.25">
      <c r="A652" s="50">
        <f t="shared" si="226"/>
        <v>105</v>
      </c>
      <c r="B652" s="50">
        <f t="shared" si="214"/>
        <v>73351</v>
      </c>
      <c r="C652" s="50" t="str">
        <f t="shared" si="215"/>
        <v>20171114</v>
      </c>
      <c r="D652" s="50">
        <v>2017</v>
      </c>
      <c r="E652" s="50">
        <v>11</v>
      </c>
      <c r="F652" s="50">
        <v>14</v>
      </c>
      <c r="G652" s="50">
        <v>20</v>
      </c>
      <c r="H652" s="50">
        <v>22</v>
      </c>
      <c r="I652" s="50">
        <v>31</v>
      </c>
      <c r="J652" s="50">
        <v>662</v>
      </c>
      <c r="K652" s="50" t="s">
        <v>29</v>
      </c>
      <c r="L652" s="50">
        <v>1</v>
      </c>
      <c r="M652" s="50" t="s">
        <v>21</v>
      </c>
      <c r="N652" s="50" t="s">
        <v>27</v>
      </c>
      <c r="O652" s="50">
        <v>0</v>
      </c>
      <c r="P652" s="50" t="str">
        <f t="shared" si="220"/>
        <v/>
      </c>
      <c r="Q652" s="50" t="str">
        <f t="shared" si="234"/>
        <v/>
      </c>
      <c r="R652" s="50" t="str">
        <f t="shared" si="230"/>
        <v/>
      </c>
      <c r="S652" s="50" t="str">
        <f t="shared" si="221"/>
        <v/>
      </c>
      <c r="T652" s="50" t="str">
        <f t="shared" si="216"/>
        <v/>
      </c>
      <c r="U652" s="50" t="str">
        <f t="shared" si="217"/>
        <v/>
      </c>
      <c r="V652" s="50" t="str">
        <f t="shared" si="218"/>
        <v/>
      </c>
      <c r="W652" s="50" t="str">
        <f t="shared" si="222"/>
        <v/>
      </c>
      <c r="X652" s="50" t="str">
        <f t="shared" si="231"/>
        <v/>
      </c>
      <c r="Y652" s="50" t="str">
        <f t="shared" si="227"/>
        <v/>
      </c>
      <c r="Z652" s="50" t="str">
        <f t="shared" si="223"/>
        <v/>
      </c>
      <c r="AA652" s="50" t="str">
        <f t="shared" si="228"/>
        <v/>
      </c>
      <c r="AB652" s="50" t="str">
        <f t="shared" si="229"/>
        <v/>
      </c>
      <c r="AC652" s="50" t="str">
        <f t="shared" si="219"/>
        <v/>
      </c>
      <c r="AD652" s="50" t="str">
        <f t="shared" si="232"/>
        <v/>
      </c>
      <c r="AE652" s="50" t="str">
        <f t="shared" si="224"/>
        <v/>
      </c>
      <c r="AF652" s="50" t="str">
        <f t="shared" si="225"/>
        <v/>
      </c>
      <c r="AG652" s="50" t="str">
        <f t="shared" si="233"/>
        <v/>
      </c>
      <c r="AH652" s="50"/>
      <c r="AI652" s="50"/>
      <c r="AJ652" s="50"/>
      <c r="AK652" s="50"/>
      <c r="AL652" s="50"/>
    </row>
    <row r="653" spans="1:38" s="67" customFormat="1" x14ac:dyDescent="0.25">
      <c r="A653" s="50">
        <f t="shared" si="226"/>
        <v>105</v>
      </c>
      <c r="B653" s="50">
        <f t="shared" si="214"/>
        <v>73351</v>
      </c>
      <c r="C653" s="50" t="str">
        <f t="shared" si="215"/>
        <v>20171114</v>
      </c>
      <c r="D653" s="50">
        <v>2017</v>
      </c>
      <c r="E653" s="50">
        <v>11</v>
      </c>
      <c r="F653" s="50">
        <v>14</v>
      </c>
      <c r="G653" s="50">
        <v>20</v>
      </c>
      <c r="H653" s="50">
        <v>22</v>
      </c>
      <c r="I653" s="50">
        <v>31</v>
      </c>
      <c r="J653" s="50">
        <v>741</v>
      </c>
      <c r="K653" s="50" t="s">
        <v>37</v>
      </c>
      <c r="L653" s="50">
        <v>1</v>
      </c>
      <c r="M653" s="50" t="s">
        <v>21</v>
      </c>
      <c r="N653" s="50" t="s">
        <v>27</v>
      </c>
      <c r="O653" s="50">
        <v>14</v>
      </c>
      <c r="P653" s="50" t="str">
        <f t="shared" si="220"/>
        <v/>
      </c>
      <c r="Q653" s="50" t="str">
        <f t="shared" si="234"/>
        <v/>
      </c>
      <c r="R653" s="50" t="str">
        <f t="shared" si="230"/>
        <v/>
      </c>
      <c r="S653" s="50" t="str">
        <f t="shared" si="221"/>
        <v/>
      </c>
      <c r="T653" s="50">
        <f t="shared" si="216"/>
        <v>19</v>
      </c>
      <c r="U653" s="50">
        <f t="shared" si="217"/>
        <v>5</v>
      </c>
      <c r="V653" s="50" t="str">
        <f t="shared" si="218"/>
        <v/>
      </c>
      <c r="W653" s="50" t="str">
        <f t="shared" si="222"/>
        <v/>
      </c>
      <c r="X653" s="50" t="str">
        <f t="shared" si="231"/>
        <v/>
      </c>
      <c r="Y653" s="50" t="str">
        <f t="shared" si="227"/>
        <v/>
      </c>
      <c r="Z653" s="50" t="str">
        <f t="shared" si="223"/>
        <v/>
      </c>
      <c r="AA653" s="50" t="str">
        <f t="shared" si="228"/>
        <v/>
      </c>
      <c r="AB653" s="50" t="str">
        <f t="shared" si="229"/>
        <v/>
      </c>
      <c r="AC653" s="50" t="str">
        <f t="shared" si="219"/>
        <v/>
      </c>
      <c r="AD653" s="50" t="str">
        <f t="shared" si="232"/>
        <v/>
      </c>
      <c r="AE653" s="50" t="str">
        <f t="shared" si="224"/>
        <v/>
      </c>
      <c r="AF653" s="50" t="str">
        <f t="shared" si="225"/>
        <v/>
      </c>
      <c r="AG653" s="50" t="str">
        <f t="shared" si="233"/>
        <v/>
      </c>
      <c r="AH653" s="50"/>
      <c r="AI653" s="50"/>
      <c r="AJ653" s="50"/>
      <c r="AK653" s="50"/>
      <c r="AL653" s="50"/>
    </row>
    <row r="654" spans="1:38" s="67" customFormat="1" x14ac:dyDescent="0.25">
      <c r="A654" s="50">
        <f t="shared" si="226"/>
        <v>105</v>
      </c>
      <c r="B654" s="50">
        <f t="shared" si="214"/>
        <v>73351</v>
      </c>
      <c r="C654" s="50" t="str">
        <f t="shared" si="215"/>
        <v>20171114</v>
      </c>
      <c r="D654" s="50">
        <v>2017</v>
      </c>
      <c r="E654" s="50">
        <v>11</v>
      </c>
      <c r="F654" s="50">
        <v>14</v>
      </c>
      <c r="G654" s="50">
        <v>20</v>
      </c>
      <c r="H654" s="50">
        <v>22</v>
      </c>
      <c r="I654" s="50">
        <v>31</v>
      </c>
      <c r="J654" s="50">
        <v>760</v>
      </c>
      <c r="K654" s="50" t="s">
        <v>37</v>
      </c>
      <c r="L654" s="50">
        <v>1</v>
      </c>
      <c r="M654" s="50" t="s">
        <v>21</v>
      </c>
      <c r="N654" s="50" t="s">
        <v>27</v>
      </c>
      <c r="O654" s="50">
        <v>12</v>
      </c>
      <c r="P654" s="50" t="str">
        <f t="shared" si="220"/>
        <v/>
      </c>
      <c r="Q654" s="50" t="str">
        <f t="shared" si="234"/>
        <v/>
      </c>
      <c r="R654" s="50" t="str">
        <f t="shared" si="230"/>
        <v/>
      </c>
      <c r="S654" s="50" t="str">
        <f t="shared" si="221"/>
        <v/>
      </c>
      <c r="T654" s="50">
        <f t="shared" si="216"/>
        <v>23</v>
      </c>
      <c r="U654" s="50">
        <f t="shared" si="217"/>
        <v>11</v>
      </c>
      <c r="V654" s="50" t="str">
        <f t="shared" si="218"/>
        <v/>
      </c>
      <c r="W654" s="50" t="str">
        <f t="shared" si="222"/>
        <v/>
      </c>
      <c r="X654" s="50" t="str">
        <f t="shared" si="231"/>
        <v/>
      </c>
      <c r="Y654" s="50" t="str">
        <f t="shared" si="227"/>
        <v/>
      </c>
      <c r="Z654" s="50" t="str">
        <f t="shared" si="223"/>
        <v/>
      </c>
      <c r="AA654" s="50" t="str">
        <f t="shared" si="228"/>
        <v/>
      </c>
      <c r="AB654" s="50" t="str">
        <f t="shared" si="229"/>
        <v/>
      </c>
      <c r="AC654" s="50" t="str">
        <f t="shared" si="219"/>
        <v/>
      </c>
      <c r="AD654" s="50" t="str">
        <f t="shared" si="232"/>
        <v/>
      </c>
      <c r="AE654" s="50" t="str">
        <f t="shared" si="224"/>
        <v/>
      </c>
      <c r="AF654" s="50" t="str">
        <f t="shared" si="225"/>
        <v/>
      </c>
      <c r="AG654" s="50" t="str">
        <f t="shared" si="233"/>
        <v/>
      </c>
      <c r="AH654" s="50"/>
      <c r="AI654" s="50"/>
      <c r="AJ654" s="50"/>
      <c r="AK654" s="50"/>
      <c r="AL654" s="50"/>
    </row>
    <row r="655" spans="1:38" s="67" customFormat="1" x14ac:dyDescent="0.25">
      <c r="A655" s="50">
        <f t="shared" si="226"/>
        <v>105</v>
      </c>
      <c r="B655" s="50">
        <f t="shared" si="214"/>
        <v>73351</v>
      </c>
      <c r="C655" s="50" t="str">
        <f t="shared" si="215"/>
        <v>20171114</v>
      </c>
      <c r="D655" s="50">
        <v>2017</v>
      </c>
      <c r="E655" s="50">
        <v>11</v>
      </c>
      <c r="F655" s="50">
        <v>14</v>
      </c>
      <c r="G655" s="50">
        <v>20</v>
      </c>
      <c r="H655" s="50">
        <v>22</v>
      </c>
      <c r="I655" s="50">
        <v>31</v>
      </c>
      <c r="J655" s="50">
        <v>783</v>
      </c>
      <c r="K655" s="50" t="s">
        <v>37</v>
      </c>
      <c r="L655" s="50">
        <v>1</v>
      </c>
      <c r="M655" s="50" t="s">
        <v>21</v>
      </c>
      <c r="N655" s="50" t="s">
        <v>27</v>
      </c>
      <c r="O655" s="50">
        <v>134</v>
      </c>
      <c r="P655" s="50" t="str">
        <f t="shared" si="220"/>
        <v/>
      </c>
      <c r="Q655" s="50" t="str">
        <f t="shared" si="234"/>
        <v/>
      </c>
      <c r="R655" s="50" t="str">
        <f t="shared" si="230"/>
        <v/>
      </c>
      <c r="S655" s="50" t="str">
        <f t="shared" si="221"/>
        <v/>
      </c>
      <c r="T655" s="50">
        <f t="shared" si="216"/>
        <v>139</v>
      </c>
      <c r="U655" s="50">
        <f t="shared" si="217"/>
        <v>5</v>
      </c>
      <c r="V655" s="50" t="str">
        <f t="shared" si="218"/>
        <v/>
      </c>
      <c r="W655" s="50" t="str">
        <f t="shared" si="222"/>
        <v/>
      </c>
      <c r="X655" s="50" t="str">
        <f t="shared" si="231"/>
        <v/>
      </c>
      <c r="Y655" s="50" t="str">
        <f t="shared" si="227"/>
        <v/>
      </c>
      <c r="Z655" s="50" t="str">
        <f t="shared" si="223"/>
        <v/>
      </c>
      <c r="AA655" s="50" t="str">
        <f t="shared" si="228"/>
        <v/>
      </c>
      <c r="AB655" s="50" t="str">
        <f t="shared" si="229"/>
        <v/>
      </c>
      <c r="AC655" s="50" t="str">
        <f t="shared" si="219"/>
        <v/>
      </c>
      <c r="AD655" s="50" t="str">
        <f t="shared" si="232"/>
        <v/>
      </c>
      <c r="AE655" s="50" t="str">
        <f t="shared" si="224"/>
        <v/>
      </c>
      <c r="AF655" s="50" t="str">
        <f t="shared" si="225"/>
        <v/>
      </c>
      <c r="AG655" s="50" t="str">
        <f t="shared" si="233"/>
        <v/>
      </c>
      <c r="AH655" s="50"/>
      <c r="AI655" s="50"/>
      <c r="AJ655" s="50"/>
      <c r="AK655" s="50"/>
      <c r="AL655" s="50"/>
    </row>
    <row r="656" spans="1:38" s="67" customFormat="1" x14ac:dyDescent="0.25">
      <c r="A656" s="50">
        <f t="shared" si="226"/>
        <v>105</v>
      </c>
      <c r="B656" s="50">
        <f t="shared" si="214"/>
        <v>73351</v>
      </c>
      <c r="C656" s="50" t="str">
        <f t="shared" si="215"/>
        <v>20171114</v>
      </c>
      <c r="D656" s="50">
        <v>2017</v>
      </c>
      <c r="E656" s="50">
        <v>11</v>
      </c>
      <c r="F656" s="50">
        <v>14</v>
      </c>
      <c r="G656" s="50">
        <v>20</v>
      </c>
      <c r="H656" s="50">
        <v>22</v>
      </c>
      <c r="I656" s="50">
        <v>31</v>
      </c>
      <c r="J656" s="50">
        <v>796</v>
      </c>
      <c r="K656" s="50" t="s">
        <v>29</v>
      </c>
      <c r="L656" s="50">
        <v>1</v>
      </c>
      <c r="M656" s="50" t="s">
        <v>21</v>
      </c>
      <c r="N656" s="50" t="s">
        <v>27</v>
      </c>
      <c r="O656" s="50">
        <v>0</v>
      </c>
      <c r="P656" s="50" t="str">
        <f t="shared" si="220"/>
        <v/>
      </c>
      <c r="Q656" s="50" t="str">
        <f t="shared" si="234"/>
        <v/>
      </c>
      <c r="R656" s="50" t="str">
        <f t="shared" si="230"/>
        <v/>
      </c>
      <c r="S656" s="50" t="str">
        <f t="shared" si="221"/>
        <v/>
      </c>
      <c r="T656" s="50" t="str">
        <f t="shared" si="216"/>
        <v/>
      </c>
      <c r="U656" s="50" t="str">
        <f t="shared" si="217"/>
        <v/>
      </c>
      <c r="V656" s="50" t="str">
        <f t="shared" si="218"/>
        <v/>
      </c>
      <c r="W656" s="50" t="str">
        <f t="shared" si="222"/>
        <v/>
      </c>
      <c r="X656" s="50" t="str">
        <f t="shared" si="231"/>
        <v/>
      </c>
      <c r="Y656" s="50" t="str">
        <f t="shared" si="227"/>
        <v/>
      </c>
      <c r="Z656" s="50" t="str">
        <f t="shared" si="223"/>
        <v/>
      </c>
      <c r="AA656" s="50" t="str">
        <f t="shared" si="228"/>
        <v/>
      </c>
      <c r="AB656" s="50" t="str">
        <f t="shared" si="229"/>
        <v/>
      </c>
      <c r="AC656" s="50" t="str">
        <f t="shared" si="219"/>
        <v/>
      </c>
      <c r="AD656" s="50" t="str">
        <f t="shared" si="232"/>
        <v/>
      </c>
      <c r="AE656" s="50" t="str">
        <f t="shared" si="224"/>
        <v/>
      </c>
      <c r="AF656" s="50" t="str">
        <f t="shared" si="225"/>
        <v/>
      </c>
      <c r="AG656" s="50" t="str">
        <f t="shared" si="233"/>
        <v/>
      </c>
      <c r="AH656" s="50"/>
      <c r="AI656" s="50"/>
      <c r="AJ656" s="50"/>
      <c r="AK656" s="50"/>
      <c r="AL656" s="50"/>
    </row>
    <row r="657" spans="1:38" s="67" customFormat="1" x14ac:dyDescent="0.25">
      <c r="A657" s="50">
        <f t="shared" si="226"/>
        <v>105</v>
      </c>
      <c r="B657" s="50">
        <f t="shared" si="214"/>
        <v>73351</v>
      </c>
      <c r="C657" s="50" t="str">
        <f t="shared" si="215"/>
        <v>20171114</v>
      </c>
      <c r="D657" s="50">
        <v>2017</v>
      </c>
      <c r="E657" s="50">
        <v>11</v>
      </c>
      <c r="F657" s="50">
        <v>14</v>
      </c>
      <c r="G657" s="50">
        <v>20</v>
      </c>
      <c r="H657" s="50">
        <v>22</v>
      </c>
      <c r="I657" s="50">
        <v>31</v>
      </c>
      <c r="J657" s="50">
        <v>805</v>
      </c>
      <c r="K657" s="50" t="s">
        <v>29</v>
      </c>
      <c r="L657" s="50">
        <v>1</v>
      </c>
      <c r="M657" s="50" t="s">
        <v>21</v>
      </c>
      <c r="N657" s="50" t="s">
        <v>27</v>
      </c>
      <c r="O657" s="50">
        <v>0</v>
      </c>
      <c r="P657" s="50" t="str">
        <f t="shared" si="220"/>
        <v/>
      </c>
      <c r="Q657" s="50" t="str">
        <f t="shared" si="234"/>
        <v/>
      </c>
      <c r="R657" s="50" t="str">
        <f t="shared" si="230"/>
        <v/>
      </c>
      <c r="S657" s="50" t="str">
        <f t="shared" si="221"/>
        <v/>
      </c>
      <c r="T657" s="50" t="str">
        <f t="shared" si="216"/>
        <v/>
      </c>
      <c r="U657" s="50" t="str">
        <f t="shared" si="217"/>
        <v/>
      </c>
      <c r="V657" s="50" t="str">
        <f t="shared" si="218"/>
        <v/>
      </c>
      <c r="W657" s="50" t="str">
        <f t="shared" si="222"/>
        <v/>
      </c>
      <c r="X657" s="50" t="str">
        <f t="shared" si="231"/>
        <v/>
      </c>
      <c r="Y657" s="50" t="str">
        <f t="shared" si="227"/>
        <v/>
      </c>
      <c r="Z657" s="50" t="str">
        <f t="shared" si="223"/>
        <v/>
      </c>
      <c r="AA657" s="50" t="str">
        <f t="shared" si="228"/>
        <v/>
      </c>
      <c r="AB657" s="50" t="str">
        <f t="shared" si="229"/>
        <v/>
      </c>
      <c r="AC657" s="50" t="str">
        <f t="shared" si="219"/>
        <v/>
      </c>
      <c r="AD657" s="50" t="str">
        <f t="shared" si="232"/>
        <v/>
      </c>
      <c r="AE657" s="50" t="str">
        <f t="shared" si="224"/>
        <v/>
      </c>
      <c r="AF657" s="50" t="str">
        <f t="shared" si="225"/>
        <v/>
      </c>
      <c r="AG657" s="50" t="str">
        <f t="shared" si="233"/>
        <v/>
      </c>
      <c r="AH657" s="50"/>
      <c r="AI657" s="50"/>
      <c r="AJ657" s="50"/>
      <c r="AK657" s="50"/>
      <c r="AL657" s="50"/>
    </row>
    <row r="658" spans="1:38" s="67" customFormat="1" x14ac:dyDescent="0.25">
      <c r="A658" s="50">
        <f t="shared" si="226"/>
        <v>105</v>
      </c>
      <c r="B658" s="50">
        <f t="shared" si="214"/>
        <v>73351</v>
      </c>
      <c r="C658" s="50" t="str">
        <f t="shared" si="215"/>
        <v>20171114</v>
      </c>
      <c r="D658" s="50">
        <v>2017</v>
      </c>
      <c r="E658" s="50">
        <v>11</v>
      </c>
      <c r="F658" s="50">
        <v>14</v>
      </c>
      <c r="G658" s="50">
        <v>20</v>
      </c>
      <c r="H658" s="50">
        <v>22</v>
      </c>
      <c r="I658" s="50">
        <v>31</v>
      </c>
      <c r="J658" s="50">
        <v>922</v>
      </c>
      <c r="K658" s="50" t="s">
        <v>37</v>
      </c>
      <c r="L658" s="50">
        <v>1</v>
      </c>
      <c r="M658" s="50" t="s">
        <v>21</v>
      </c>
      <c r="N658" s="50" t="s">
        <v>27</v>
      </c>
      <c r="O658" s="50">
        <v>27</v>
      </c>
      <c r="P658" s="50" t="str">
        <f t="shared" si="220"/>
        <v/>
      </c>
      <c r="Q658" s="50" t="str">
        <f t="shared" si="234"/>
        <v/>
      </c>
      <c r="R658" s="50" t="str">
        <f t="shared" si="230"/>
        <v/>
      </c>
      <c r="S658" s="50" t="str">
        <f t="shared" si="221"/>
        <v/>
      </c>
      <c r="T658" s="50" t="str">
        <f t="shared" si="216"/>
        <v/>
      </c>
      <c r="U658" s="50" t="str">
        <f t="shared" si="217"/>
        <v/>
      </c>
      <c r="V658" s="50" t="str">
        <f t="shared" si="218"/>
        <v/>
      </c>
      <c r="W658" s="50" t="str">
        <f t="shared" si="222"/>
        <v/>
      </c>
      <c r="X658" s="50" t="str">
        <f t="shared" si="231"/>
        <v/>
      </c>
      <c r="Y658" s="50" t="str">
        <f t="shared" si="227"/>
        <v/>
      </c>
      <c r="Z658" s="50" t="str">
        <f t="shared" si="223"/>
        <v/>
      </c>
      <c r="AA658" s="50" t="str">
        <f t="shared" si="228"/>
        <v/>
      </c>
      <c r="AB658" s="50" t="str">
        <f t="shared" si="229"/>
        <v/>
      </c>
      <c r="AC658" s="50" t="str">
        <f t="shared" si="219"/>
        <v/>
      </c>
      <c r="AD658" s="50" t="str">
        <f t="shared" si="232"/>
        <v/>
      </c>
      <c r="AE658" s="50" t="str">
        <f t="shared" si="224"/>
        <v/>
      </c>
      <c r="AF658" s="50" t="str">
        <f t="shared" si="225"/>
        <v/>
      </c>
      <c r="AG658" s="50" t="str">
        <f t="shared" si="233"/>
        <v/>
      </c>
      <c r="AH658" s="50"/>
      <c r="AI658" s="50"/>
      <c r="AJ658" s="50"/>
      <c r="AK658" s="50"/>
      <c r="AL658" s="50"/>
    </row>
    <row r="659" spans="1:38" s="67" customFormat="1" x14ac:dyDescent="0.25">
      <c r="A659" s="50">
        <f t="shared" si="226"/>
        <v>105</v>
      </c>
      <c r="B659" s="50">
        <f t="shared" si="214"/>
        <v>73351</v>
      </c>
      <c r="C659" s="50" t="str">
        <f t="shared" si="215"/>
        <v>20171114</v>
      </c>
      <c r="D659" s="50">
        <v>2017</v>
      </c>
      <c r="E659" s="50">
        <v>11</v>
      </c>
      <c r="F659" s="50">
        <v>14</v>
      </c>
      <c r="G659" s="50">
        <v>20</v>
      </c>
      <c r="H659" s="50">
        <v>22</v>
      </c>
      <c r="I659" s="50">
        <v>31</v>
      </c>
      <c r="J659" s="50">
        <v>938</v>
      </c>
      <c r="K659" s="50" t="s">
        <v>29</v>
      </c>
      <c r="L659" s="50">
        <v>1</v>
      </c>
      <c r="M659" s="50" t="s">
        <v>21</v>
      </c>
      <c r="N659" s="50" t="s">
        <v>27</v>
      </c>
      <c r="O659" s="50">
        <v>0</v>
      </c>
      <c r="P659" s="50" t="str">
        <f t="shared" si="220"/>
        <v/>
      </c>
      <c r="Q659" s="50">
        <f t="shared" si="234"/>
        <v>73351.937999999995</v>
      </c>
      <c r="R659" s="50" t="str">
        <f t="shared" si="230"/>
        <v/>
      </c>
      <c r="S659" s="50" t="str">
        <f t="shared" si="221"/>
        <v/>
      </c>
      <c r="T659" s="50" t="str">
        <f t="shared" si="216"/>
        <v/>
      </c>
      <c r="U659" s="50" t="str">
        <f t="shared" si="217"/>
        <v/>
      </c>
      <c r="V659" s="50" t="str">
        <f t="shared" si="218"/>
        <v/>
      </c>
      <c r="W659" s="50" t="str">
        <f t="shared" si="222"/>
        <v/>
      </c>
      <c r="X659" s="50" t="str">
        <f t="shared" si="231"/>
        <v/>
      </c>
      <c r="Y659" s="50" t="str">
        <f t="shared" si="227"/>
        <v/>
      </c>
      <c r="Z659" s="50" t="str">
        <f t="shared" si="223"/>
        <v/>
      </c>
      <c r="AA659" s="50" t="str">
        <f t="shared" si="228"/>
        <v/>
      </c>
      <c r="AB659" s="50" t="str">
        <f t="shared" si="229"/>
        <v/>
      </c>
      <c r="AC659" s="50" t="str">
        <f t="shared" si="219"/>
        <v/>
      </c>
      <c r="AD659" s="50" t="str">
        <f t="shared" si="232"/>
        <v/>
      </c>
      <c r="AE659" s="50" t="str">
        <f t="shared" si="224"/>
        <v/>
      </c>
      <c r="AF659" s="50" t="str">
        <f t="shared" si="225"/>
        <v/>
      </c>
      <c r="AG659" s="50" t="str">
        <f t="shared" si="233"/>
        <v/>
      </c>
      <c r="AH659" s="50"/>
      <c r="AI659" s="50"/>
      <c r="AJ659" s="50"/>
      <c r="AK659" s="50"/>
      <c r="AL659" s="50"/>
    </row>
    <row r="660" spans="1:38" s="67" customFormat="1" x14ac:dyDescent="0.25">
      <c r="A660" s="51">
        <f t="shared" si="226"/>
        <v>106</v>
      </c>
      <c r="B660" s="51">
        <f t="shared" si="214"/>
        <v>73448</v>
      </c>
      <c r="C660" s="51" t="str">
        <f t="shared" si="215"/>
        <v>20171114</v>
      </c>
      <c r="D660" s="51">
        <v>2017</v>
      </c>
      <c r="E660" s="51">
        <v>11</v>
      </c>
      <c r="F660" s="51">
        <v>14</v>
      </c>
      <c r="G660" s="51">
        <v>20</v>
      </c>
      <c r="H660" s="51">
        <v>24</v>
      </c>
      <c r="I660" s="51">
        <v>8</v>
      </c>
      <c r="J660" s="51">
        <v>175</v>
      </c>
      <c r="K660" s="51" t="s">
        <v>37</v>
      </c>
      <c r="L660" s="51">
        <v>1</v>
      </c>
      <c r="M660" s="51" t="s">
        <v>21</v>
      </c>
      <c r="N660" s="51" t="s">
        <v>27</v>
      </c>
      <c r="O660" s="51">
        <v>17</v>
      </c>
      <c r="P660" s="51">
        <f t="shared" si="220"/>
        <v>73448.175000000003</v>
      </c>
      <c r="Q660" s="51" t="str">
        <f t="shared" si="234"/>
        <v/>
      </c>
      <c r="R660" s="51">
        <f t="shared" si="230"/>
        <v>73448.826000000001</v>
      </c>
      <c r="S660" s="51">
        <f t="shared" si="221"/>
        <v>650.99999999802094</v>
      </c>
      <c r="T660" s="51">
        <f t="shared" si="216"/>
        <v>87</v>
      </c>
      <c r="U660" s="51">
        <f t="shared" si="217"/>
        <v>70</v>
      </c>
      <c r="V660" s="51" t="str">
        <f t="shared" si="218"/>
        <v/>
      </c>
      <c r="W660" s="51">
        <f t="shared" si="222"/>
        <v>73448</v>
      </c>
      <c r="X660" s="51">
        <f t="shared" si="231"/>
        <v>8</v>
      </c>
      <c r="Y660" s="51">
        <f t="shared" si="227"/>
        <v>2</v>
      </c>
      <c r="Z660" s="51">
        <f t="shared" si="223"/>
        <v>0</v>
      </c>
      <c r="AA660" s="51">
        <f t="shared" si="228"/>
        <v>0</v>
      </c>
      <c r="AB660" s="51">
        <f t="shared" si="229"/>
        <v>8</v>
      </c>
      <c r="AC660" s="51" t="str">
        <f t="shared" si="219"/>
        <v/>
      </c>
      <c r="AD660" s="51">
        <f t="shared" si="232"/>
        <v>0</v>
      </c>
      <c r="AE660" s="51" t="str">
        <f t="shared" si="224"/>
        <v/>
      </c>
      <c r="AF660" s="51" t="str">
        <f t="shared" si="225"/>
        <v/>
      </c>
      <c r="AG660" s="51">
        <f t="shared" si="233"/>
        <v>0</v>
      </c>
      <c r="AH660" s="51"/>
      <c r="AI660" s="51"/>
      <c r="AJ660" s="51"/>
      <c r="AK660" s="51"/>
      <c r="AL660" s="51"/>
    </row>
    <row r="661" spans="1:38" s="67" customFormat="1" x14ac:dyDescent="0.25">
      <c r="A661" s="50">
        <f t="shared" si="226"/>
        <v>106</v>
      </c>
      <c r="B661" s="50">
        <f t="shared" si="214"/>
        <v>73448</v>
      </c>
      <c r="C661" s="50" t="str">
        <f t="shared" si="215"/>
        <v>20171114</v>
      </c>
      <c r="D661" s="50">
        <v>2017</v>
      </c>
      <c r="E661" s="50">
        <v>11</v>
      </c>
      <c r="F661" s="50">
        <v>14</v>
      </c>
      <c r="G661" s="50">
        <v>20</v>
      </c>
      <c r="H661" s="50">
        <v>24</v>
      </c>
      <c r="I661" s="50">
        <v>8</v>
      </c>
      <c r="J661" s="50">
        <v>262</v>
      </c>
      <c r="K661" s="50" t="s">
        <v>37</v>
      </c>
      <c r="L661" s="50">
        <v>1</v>
      </c>
      <c r="M661" s="50" t="s">
        <v>21</v>
      </c>
      <c r="N661" s="50" t="s">
        <v>27</v>
      </c>
      <c r="O661" s="50">
        <v>33</v>
      </c>
      <c r="P661" s="50" t="str">
        <f t="shared" si="220"/>
        <v/>
      </c>
      <c r="Q661" s="50" t="str">
        <f t="shared" si="234"/>
        <v/>
      </c>
      <c r="R661" s="50" t="str">
        <f t="shared" si="230"/>
        <v/>
      </c>
      <c r="S661" s="50" t="str">
        <f t="shared" si="221"/>
        <v/>
      </c>
      <c r="T661" s="50">
        <f t="shared" si="216"/>
        <v>43</v>
      </c>
      <c r="U661" s="50">
        <f t="shared" si="217"/>
        <v>10</v>
      </c>
      <c r="V661" s="50" t="str">
        <f t="shared" si="218"/>
        <v/>
      </c>
      <c r="W661" s="50" t="str">
        <f t="shared" si="222"/>
        <v/>
      </c>
      <c r="X661" s="50" t="str">
        <f t="shared" si="231"/>
        <v/>
      </c>
      <c r="Y661" s="50" t="str">
        <f t="shared" si="227"/>
        <v/>
      </c>
      <c r="Z661" s="50" t="str">
        <f t="shared" si="223"/>
        <v/>
      </c>
      <c r="AA661" s="50" t="str">
        <f t="shared" si="228"/>
        <v/>
      </c>
      <c r="AB661" s="50" t="str">
        <f t="shared" si="229"/>
        <v/>
      </c>
      <c r="AC661" s="50" t="str">
        <f t="shared" si="219"/>
        <v/>
      </c>
      <c r="AD661" s="50" t="str">
        <f t="shared" si="232"/>
        <v/>
      </c>
      <c r="AE661" s="50" t="str">
        <f t="shared" si="224"/>
        <v/>
      </c>
      <c r="AF661" s="50" t="str">
        <f t="shared" si="225"/>
        <v/>
      </c>
      <c r="AG661" s="50" t="str">
        <f t="shared" si="233"/>
        <v/>
      </c>
      <c r="AH661" s="50"/>
      <c r="AI661" s="50"/>
      <c r="AJ661" s="50"/>
      <c r="AK661" s="50"/>
      <c r="AL661" s="50"/>
    </row>
    <row r="662" spans="1:38" s="67" customFormat="1" x14ac:dyDescent="0.25">
      <c r="A662" s="50">
        <f t="shared" si="226"/>
        <v>106</v>
      </c>
      <c r="B662" s="50">
        <f t="shared" si="214"/>
        <v>73448</v>
      </c>
      <c r="C662" s="50" t="str">
        <f t="shared" si="215"/>
        <v>20171114</v>
      </c>
      <c r="D662" s="50">
        <v>2017</v>
      </c>
      <c r="E662" s="50">
        <v>11</v>
      </c>
      <c r="F662" s="50">
        <v>14</v>
      </c>
      <c r="G662" s="50">
        <v>20</v>
      </c>
      <c r="H662" s="50">
        <v>24</v>
      </c>
      <c r="I662" s="50">
        <v>8</v>
      </c>
      <c r="J662" s="50">
        <v>305</v>
      </c>
      <c r="K662" s="50" t="s">
        <v>37</v>
      </c>
      <c r="L662" s="50">
        <v>1</v>
      </c>
      <c r="M662" s="50" t="s">
        <v>21</v>
      </c>
      <c r="N662" s="50" t="s">
        <v>27</v>
      </c>
      <c r="O662" s="50">
        <v>222</v>
      </c>
      <c r="P662" s="50" t="str">
        <f t="shared" si="220"/>
        <v/>
      </c>
      <c r="Q662" s="50" t="str">
        <f t="shared" si="234"/>
        <v/>
      </c>
      <c r="R662" s="50" t="str">
        <f t="shared" si="230"/>
        <v/>
      </c>
      <c r="S662" s="50" t="str">
        <f t="shared" si="221"/>
        <v/>
      </c>
      <c r="T662" s="50">
        <f t="shared" si="216"/>
        <v>259</v>
      </c>
      <c r="U662" s="50">
        <f t="shared" si="217"/>
        <v>37</v>
      </c>
      <c r="V662" s="50" t="str">
        <f t="shared" si="218"/>
        <v/>
      </c>
      <c r="W662" s="50" t="str">
        <f t="shared" si="222"/>
        <v/>
      </c>
      <c r="X662" s="50" t="str">
        <f t="shared" si="231"/>
        <v/>
      </c>
      <c r="Y662" s="50" t="str">
        <f t="shared" si="227"/>
        <v/>
      </c>
      <c r="Z662" s="50" t="str">
        <f t="shared" si="223"/>
        <v/>
      </c>
      <c r="AA662" s="50" t="str">
        <f t="shared" si="228"/>
        <v/>
      </c>
      <c r="AB662" s="50" t="str">
        <f t="shared" si="229"/>
        <v/>
      </c>
      <c r="AC662" s="50" t="str">
        <f t="shared" si="219"/>
        <v/>
      </c>
      <c r="AD662" s="50" t="str">
        <f t="shared" si="232"/>
        <v/>
      </c>
      <c r="AE662" s="50" t="str">
        <f t="shared" si="224"/>
        <v/>
      </c>
      <c r="AF662" s="50" t="str">
        <f t="shared" si="225"/>
        <v/>
      </c>
      <c r="AG662" s="50" t="str">
        <f t="shared" si="233"/>
        <v/>
      </c>
      <c r="AH662" s="50"/>
      <c r="AI662" s="50" t="s">
        <v>39</v>
      </c>
      <c r="AJ662" s="50"/>
      <c r="AK662" s="50"/>
      <c r="AL662" s="50"/>
    </row>
    <row r="663" spans="1:38" s="67" customFormat="1" x14ac:dyDescent="0.25">
      <c r="A663" s="50">
        <f t="shared" si="226"/>
        <v>106</v>
      </c>
      <c r="B663" s="50">
        <f t="shared" si="214"/>
        <v>73448</v>
      </c>
      <c r="C663" s="50" t="str">
        <f t="shared" si="215"/>
        <v>20171114</v>
      </c>
      <c r="D663" s="50">
        <v>2017</v>
      </c>
      <c r="E663" s="50">
        <v>11</v>
      </c>
      <c r="F663" s="50">
        <v>14</v>
      </c>
      <c r="G663" s="50">
        <v>20</v>
      </c>
      <c r="H663" s="50">
        <v>24</v>
      </c>
      <c r="I663" s="50">
        <v>8</v>
      </c>
      <c r="J663" s="50">
        <v>502</v>
      </c>
      <c r="K663" s="50" t="s">
        <v>29</v>
      </c>
      <c r="L663" s="50">
        <v>1</v>
      </c>
      <c r="M663" s="50" t="s">
        <v>21</v>
      </c>
      <c r="N663" s="50" t="s">
        <v>27</v>
      </c>
      <c r="O663" s="50">
        <v>0</v>
      </c>
      <c r="P663" s="50" t="str">
        <f t="shared" si="220"/>
        <v/>
      </c>
      <c r="Q663" s="50" t="str">
        <f t="shared" si="234"/>
        <v/>
      </c>
      <c r="R663" s="50" t="str">
        <f t="shared" si="230"/>
        <v/>
      </c>
      <c r="S663" s="50" t="str">
        <f t="shared" si="221"/>
        <v/>
      </c>
      <c r="T663" s="50" t="str">
        <f t="shared" si="216"/>
        <v/>
      </c>
      <c r="U663" s="50" t="str">
        <f t="shared" si="217"/>
        <v/>
      </c>
      <c r="V663" s="50" t="str">
        <f t="shared" si="218"/>
        <v/>
      </c>
      <c r="W663" s="50" t="str">
        <f t="shared" si="222"/>
        <v/>
      </c>
      <c r="X663" s="50" t="str">
        <f t="shared" si="231"/>
        <v/>
      </c>
      <c r="Y663" s="50" t="str">
        <f t="shared" si="227"/>
        <v/>
      </c>
      <c r="Z663" s="50" t="str">
        <f t="shared" si="223"/>
        <v/>
      </c>
      <c r="AA663" s="50" t="str">
        <f t="shared" si="228"/>
        <v/>
      </c>
      <c r="AB663" s="50" t="str">
        <f t="shared" si="229"/>
        <v/>
      </c>
      <c r="AC663" s="50" t="str">
        <f t="shared" si="219"/>
        <v/>
      </c>
      <c r="AD663" s="50" t="str">
        <f t="shared" si="232"/>
        <v/>
      </c>
      <c r="AE663" s="50" t="str">
        <f t="shared" si="224"/>
        <v/>
      </c>
      <c r="AF663" s="50" t="str">
        <f t="shared" si="225"/>
        <v/>
      </c>
      <c r="AG663" s="50" t="str">
        <f t="shared" si="233"/>
        <v/>
      </c>
      <c r="AH663" s="50"/>
      <c r="AI663" s="50"/>
      <c r="AJ663" s="50"/>
      <c r="AK663" s="50"/>
      <c r="AL663" s="50"/>
    </row>
    <row r="664" spans="1:38" s="67" customFormat="1" x14ac:dyDescent="0.25">
      <c r="A664" s="50">
        <f t="shared" si="226"/>
        <v>106</v>
      </c>
      <c r="B664" s="50">
        <f t="shared" si="214"/>
        <v>73448</v>
      </c>
      <c r="C664" s="50" t="str">
        <f t="shared" si="215"/>
        <v>20171114</v>
      </c>
      <c r="D664" s="50">
        <v>2017</v>
      </c>
      <c r="E664" s="50">
        <v>11</v>
      </c>
      <c r="F664" s="50">
        <v>14</v>
      </c>
      <c r="G664" s="50">
        <v>20</v>
      </c>
      <c r="H664" s="50">
        <v>24</v>
      </c>
      <c r="I664" s="50">
        <v>8</v>
      </c>
      <c r="J664" s="50">
        <v>564</v>
      </c>
      <c r="K664" s="50" t="s">
        <v>37</v>
      </c>
      <c r="L664" s="50">
        <v>1</v>
      </c>
      <c r="M664" s="50" t="s">
        <v>21</v>
      </c>
      <c r="N664" s="50" t="s">
        <v>27</v>
      </c>
      <c r="O664" s="50">
        <v>28</v>
      </c>
      <c r="P664" s="50" t="str">
        <f t="shared" si="220"/>
        <v/>
      </c>
      <c r="Q664" s="50" t="str">
        <f t="shared" si="234"/>
        <v/>
      </c>
      <c r="R664" s="50" t="str">
        <f t="shared" si="230"/>
        <v/>
      </c>
      <c r="S664" s="50" t="str">
        <f t="shared" si="221"/>
        <v/>
      </c>
      <c r="T664" s="50">
        <f t="shared" si="216"/>
        <v>73</v>
      </c>
      <c r="U664" s="50">
        <f t="shared" si="217"/>
        <v>45</v>
      </c>
      <c r="V664" s="50" t="str">
        <f t="shared" si="218"/>
        <v/>
      </c>
      <c r="W664" s="50" t="str">
        <f t="shared" si="222"/>
        <v/>
      </c>
      <c r="X664" s="50" t="str">
        <f t="shared" si="231"/>
        <v/>
      </c>
      <c r="Y664" s="50" t="str">
        <f t="shared" si="227"/>
        <v/>
      </c>
      <c r="Z664" s="50" t="str">
        <f t="shared" si="223"/>
        <v/>
      </c>
      <c r="AA664" s="50" t="str">
        <f t="shared" si="228"/>
        <v/>
      </c>
      <c r="AB664" s="50" t="str">
        <f t="shared" si="229"/>
        <v/>
      </c>
      <c r="AC664" s="50" t="str">
        <f t="shared" si="219"/>
        <v/>
      </c>
      <c r="AD664" s="50" t="str">
        <f t="shared" si="232"/>
        <v/>
      </c>
      <c r="AE664" s="50" t="str">
        <f t="shared" si="224"/>
        <v/>
      </c>
      <c r="AF664" s="50" t="str">
        <f t="shared" si="225"/>
        <v/>
      </c>
      <c r="AG664" s="50" t="str">
        <f t="shared" si="233"/>
        <v/>
      </c>
      <c r="AH664" s="50"/>
      <c r="AI664" s="50"/>
      <c r="AJ664" s="50"/>
      <c r="AK664" s="50"/>
      <c r="AL664" s="50"/>
    </row>
    <row r="665" spans="1:38" x14ac:dyDescent="0.25">
      <c r="A665" s="50">
        <f t="shared" si="226"/>
        <v>106</v>
      </c>
      <c r="B665" s="50">
        <f t="shared" si="214"/>
        <v>73448</v>
      </c>
      <c r="C665" s="50" t="str">
        <f t="shared" si="215"/>
        <v>20171114</v>
      </c>
      <c r="D665" s="50">
        <v>2017</v>
      </c>
      <c r="E665" s="50">
        <v>11</v>
      </c>
      <c r="F665" s="50">
        <v>14</v>
      </c>
      <c r="G665" s="50">
        <v>20</v>
      </c>
      <c r="H665" s="50">
        <v>24</v>
      </c>
      <c r="I665" s="50">
        <v>8</v>
      </c>
      <c r="J665" s="50">
        <v>575</v>
      </c>
      <c r="K665" s="50" t="s">
        <v>29</v>
      </c>
      <c r="L665" s="50">
        <v>1</v>
      </c>
      <c r="M665" s="50" t="s">
        <v>21</v>
      </c>
      <c r="N665" s="50" t="s">
        <v>27</v>
      </c>
      <c r="O665" s="50">
        <v>0</v>
      </c>
      <c r="P665" s="50" t="str">
        <f t="shared" si="220"/>
        <v/>
      </c>
      <c r="Q665" s="50" t="str">
        <f t="shared" si="234"/>
        <v/>
      </c>
      <c r="R665" s="50" t="str">
        <f t="shared" si="230"/>
        <v/>
      </c>
      <c r="S665" s="50" t="str">
        <f t="shared" si="221"/>
        <v/>
      </c>
      <c r="T665" s="50" t="str">
        <f t="shared" si="216"/>
        <v/>
      </c>
      <c r="U665" s="50" t="str">
        <f t="shared" si="217"/>
        <v/>
      </c>
      <c r="V665" s="50" t="str">
        <f t="shared" si="218"/>
        <v/>
      </c>
      <c r="W665" s="50" t="str">
        <f t="shared" si="222"/>
        <v/>
      </c>
      <c r="X665" s="50" t="str">
        <f t="shared" si="231"/>
        <v/>
      </c>
      <c r="Y665" s="50" t="str">
        <f t="shared" si="227"/>
        <v/>
      </c>
      <c r="Z665" s="50" t="str">
        <f t="shared" si="223"/>
        <v/>
      </c>
      <c r="AA665" s="50" t="str">
        <f t="shared" si="228"/>
        <v/>
      </c>
      <c r="AB665" s="50" t="str">
        <f t="shared" si="229"/>
        <v/>
      </c>
      <c r="AC665" s="50" t="str">
        <f t="shared" si="219"/>
        <v/>
      </c>
      <c r="AD665" s="50" t="str">
        <f t="shared" si="232"/>
        <v/>
      </c>
      <c r="AE665" s="50" t="str">
        <f t="shared" si="224"/>
        <v/>
      </c>
      <c r="AF665" s="50" t="str">
        <f t="shared" si="225"/>
        <v/>
      </c>
      <c r="AG665" s="50" t="str">
        <f t="shared" si="233"/>
        <v/>
      </c>
      <c r="AH665" s="50"/>
      <c r="AI665" s="50"/>
      <c r="AJ665" s="50"/>
      <c r="AK665" s="50"/>
      <c r="AL665" s="50"/>
    </row>
    <row r="666" spans="1:38" x14ac:dyDescent="0.25">
      <c r="A666" s="50">
        <f t="shared" si="226"/>
        <v>106</v>
      </c>
      <c r="B666" s="50">
        <f t="shared" si="214"/>
        <v>73448</v>
      </c>
      <c r="C666" s="50" t="str">
        <f t="shared" si="215"/>
        <v>20171114</v>
      </c>
      <c r="D666" s="50">
        <v>2017</v>
      </c>
      <c r="E666" s="50">
        <v>11</v>
      </c>
      <c r="F666" s="50">
        <v>14</v>
      </c>
      <c r="G666" s="50">
        <v>20</v>
      </c>
      <c r="H666" s="50">
        <v>24</v>
      </c>
      <c r="I666" s="50">
        <v>8</v>
      </c>
      <c r="J666" s="50">
        <v>637</v>
      </c>
      <c r="K666" s="50" t="s">
        <v>37</v>
      </c>
      <c r="L666" s="50">
        <v>1</v>
      </c>
      <c r="M666" s="50" t="s">
        <v>21</v>
      </c>
      <c r="N666" s="50" t="s">
        <v>27</v>
      </c>
      <c r="O666" s="50">
        <v>98</v>
      </c>
      <c r="P666" s="50" t="str">
        <f t="shared" si="220"/>
        <v/>
      </c>
      <c r="Q666" s="50" t="str">
        <f t="shared" si="234"/>
        <v/>
      </c>
      <c r="R666" s="50" t="str">
        <f t="shared" si="230"/>
        <v/>
      </c>
      <c r="S666" s="50" t="str">
        <f t="shared" si="221"/>
        <v/>
      </c>
      <c r="T666" s="50">
        <f t="shared" si="216"/>
        <v>114</v>
      </c>
      <c r="U666" s="50">
        <f t="shared" si="217"/>
        <v>16</v>
      </c>
      <c r="V666" s="50" t="str">
        <f t="shared" si="218"/>
        <v/>
      </c>
      <c r="W666" s="50" t="str">
        <f t="shared" si="222"/>
        <v/>
      </c>
      <c r="X666" s="50" t="str">
        <f t="shared" si="231"/>
        <v/>
      </c>
      <c r="Y666" s="50" t="str">
        <f t="shared" si="227"/>
        <v/>
      </c>
      <c r="Z666" s="50" t="str">
        <f t="shared" si="223"/>
        <v/>
      </c>
      <c r="AA666" s="50" t="str">
        <f t="shared" si="228"/>
        <v/>
      </c>
      <c r="AB666" s="50" t="str">
        <f t="shared" si="229"/>
        <v/>
      </c>
      <c r="AC666" s="50" t="str">
        <f t="shared" si="219"/>
        <v/>
      </c>
      <c r="AD666" s="50" t="str">
        <f t="shared" si="232"/>
        <v/>
      </c>
      <c r="AE666" s="50" t="str">
        <f t="shared" si="224"/>
        <v/>
      </c>
      <c r="AF666" s="50" t="str">
        <f t="shared" si="225"/>
        <v/>
      </c>
      <c r="AG666" s="50" t="str">
        <f t="shared" si="233"/>
        <v/>
      </c>
      <c r="AH666" s="50"/>
      <c r="AI666" s="50"/>
      <c r="AJ666" s="50"/>
      <c r="AK666" s="50"/>
      <c r="AL666" s="50"/>
    </row>
    <row r="667" spans="1:38" x14ac:dyDescent="0.25">
      <c r="A667" s="50">
        <f t="shared" si="226"/>
        <v>106</v>
      </c>
      <c r="B667" s="50">
        <f t="shared" si="214"/>
        <v>73448</v>
      </c>
      <c r="C667" s="50" t="str">
        <f t="shared" si="215"/>
        <v>20171114</v>
      </c>
      <c r="D667" s="50">
        <v>2017</v>
      </c>
      <c r="E667" s="50">
        <v>11</v>
      </c>
      <c r="F667" s="50">
        <v>14</v>
      </c>
      <c r="G667" s="50">
        <v>20</v>
      </c>
      <c r="H667" s="50">
        <v>24</v>
      </c>
      <c r="I667" s="50">
        <v>8</v>
      </c>
      <c r="J667" s="50">
        <v>751</v>
      </c>
      <c r="K667" s="50" t="s">
        <v>37</v>
      </c>
      <c r="L667" s="50">
        <v>1</v>
      </c>
      <c r="M667" s="50" t="s">
        <v>21</v>
      </c>
      <c r="N667" s="50" t="s">
        <v>27</v>
      </c>
      <c r="O667" s="50">
        <v>12</v>
      </c>
      <c r="P667" s="50" t="str">
        <f t="shared" si="220"/>
        <v/>
      </c>
      <c r="Q667" s="50" t="str">
        <f t="shared" si="234"/>
        <v/>
      </c>
      <c r="R667" s="50" t="str">
        <f t="shared" si="230"/>
        <v/>
      </c>
      <c r="S667" s="50" t="str">
        <f t="shared" si="221"/>
        <v/>
      </c>
      <c r="T667" s="50">
        <f t="shared" si="216"/>
        <v>59</v>
      </c>
      <c r="U667" s="50">
        <f t="shared" si="217"/>
        <v>47</v>
      </c>
      <c r="V667" s="50" t="str">
        <f t="shared" si="218"/>
        <v/>
      </c>
      <c r="W667" s="50" t="str">
        <f t="shared" si="222"/>
        <v/>
      </c>
      <c r="X667" s="50" t="str">
        <f t="shared" si="231"/>
        <v/>
      </c>
      <c r="Y667" s="50" t="str">
        <f t="shared" si="227"/>
        <v/>
      </c>
      <c r="Z667" s="50" t="str">
        <f t="shared" si="223"/>
        <v/>
      </c>
      <c r="AA667" s="50" t="str">
        <f t="shared" si="228"/>
        <v/>
      </c>
      <c r="AB667" s="50" t="str">
        <f t="shared" si="229"/>
        <v/>
      </c>
      <c r="AC667" s="50" t="str">
        <f t="shared" si="219"/>
        <v/>
      </c>
      <c r="AD667" s="50" t="str">
        <f t="shared" si="232"/>
        <v/>
      </c>
      <c r="AE667" s="50" t="str">
        <f t="shared" si="224"/>
        <v/>
      </c>
      <c r="AF667" s="50" t="str">
        <f t="shared" si="225"/>
        <v/>
      </c>
      <c r="AG667" s="50" t="str">
        <f t="shared" si="233"/>
        <v/>
      </c>
      <c r="AH667" s="50"/>
      <c r="AI667" s="50"/>
      <c r="AJ667" s="50"/>
      <c r="AK667" s="50"/>
      <c r="AL667" s="50"/>
    </row>
    <row r="668" spans="1:38" x14ac:dyDescent="0.25">
      <c r="A668" s="50">
        <f t="shared" si="226"/>
        <v>106</v>
      </c>
      <c r="B668" s="50">
        <f t="shared" si="214"/>
        <v>73448</v>
      </c>
      <c r="C668" s="50" t="str">
        <f t="shared" si="215"/>
        <v>20171114</v>
      </c>
      <c r="D668" s="50">
        <v>2017</v>
      </c>
      <c r="E668" s="50">
        <v>11</v>
      </c>
      <c r="F668" s="50">
        <v>14</v>
      </c>
      <c r="G668" s="50">
        <v>20</v>
      </c>
      <c r="H668" s="50">
        <v>24</v>
      </c>
      <c r="I668" s="50">
        <v>8</v>
      </c>
      <c r="J668" s="50">
        <v>810</v>
      </c>
      <c r="K668" s="50" t="s">
        <v>37</v>
      </c>
      <c r="L668" s="50">
        <v>1</v>
      </c>
      <c r="M668" s="50" t="s">
        <v>21</v>
      </c>
      <c r="N668" s="50" t="s">
        <v>27</v>
      </c>
      <c r="O668" s="50">
        <v>6</v>
      </c>
      <c r="P668" s="50" t="str">
        <f t="shared" si="220"/>
        <v/>
      </c>
      <c r="Q668" s="50" t="str">
        <f t="shared" si="234"/>
        <v/>
      </c>
      <c r="R668" s="50" t="str">
        <f t="shared" si="230"/>
        <v/>
      </c>
      <c r="S668" s="50" t="str">
        <f t="shared" si="221"/>
        <v/>
      </c>
      <c r="T668" s="50">
        <f t="shared" si="216"/>
        <v>12</v>
      </c>
      <c r="U668" s="50">
        <f t="shared" si="217"/>
        <v>6</v>
      </c>
      <c r="V668" s="50" t="str">
        <f t="shared" si="218"/>
        <v/>
      </c>
      <c r="W668" s="50" t="str">
        <f t="shared" si="222"/>
        <v/>
      </c>
      <c r="X668" s="50" t="str">
        <f t="shared" si="231"/>
        <v/>
      </c>
      <c r="Y668" s="50" t="str">
        <f t="shared" si="227"/>
        <v/>
      </c>
      <c r="Z668" s="50" t="str">
        <f t="shared" si="223"/>
        <v/>
      </c>
      <c r="AA668" s="50" t="str">
        <f t="shared" si="228"/>
        <v/>
      </c>
      <c r="AB668" s="50" t="str">
        <f t="shared" si="229"/>
        <v/>
      </c>
      <c r="AC668" s="50" t="str">
        <f t="shared" si="219"/>
        <v/>
      </c>
      <c r="AD668" s="50" t="str">
        <f t="shared" si="232"/>
        <v/>
      </c>
      <c r="AE668" s="50" t="str">
        <f t="shared" si="224"/>
        <v/>
      </c>
      <c r="AF668" s="50" t="str">
        <f t="shared" si="225"/>
        <v/>
      </c>
      <c r="AG668" s="50" t="str">
        <f t="shared" si="233"/>
        <v/>
      </c>
      <c r="AH668" s="50"/>
      <c r="AI668" s="50"/>
      <c r="AJ668" s="50"/>
      <c r="AK668" s="50"/>
      <c r="AL668" s="50"/>
    </row>
    <row r="669" spans="1:38" x14ac:dyDescent="0.25">
      <c r="A669" s="50">
        <f t="shared" si="226"/>
        <v>106</v>
      </c>
      <c r="B669" s="50">
        <f t="shared" si="214"/>
        <v>73448</v>
      </c>
      <c r="C669" s="50" t="str">
        <f t="shared" si="215"/>
        <v>20171114</v>
      </c>
      <c r="D669" s="50">
        <v>2017</v>
      </c>
      <c r="E669" s="50">
        <v>11</v>
      </c>
      <c r="F669" s="50">
        <v>14</v>
      </c>
      <c r="G669" s="50">
        <v>20</v>
      </c>
      <c r="H669" s="50">
        <v>24</v>
      </c>
      <c r="I669" s="50">
        <v>8</v>
      </c>
      <c r="J669" s="50">
        <v>822</v>
      </c>
      <c r="K669" s="50" t="s">
        <v>37</v>
      </c>
      <c r="L669" s="50">
        <v>1</v>
      </c>
      <c r="M669" s="50" t="s">
        <v>21</v>
      </c>
      <c r="N669" s="50" t="s">
        <v>27</v>
      </c>
      <c r="O669" s="50">
        <v>4</v>
      </c>
      <c r="P669" s="50" t="str">
        <f t="shared" si="220"/>
        <v/>
      </c>
      <c r="Q669" s="50">
        <f t="shared" si="234"/>
        <v>73448.826000000001</v>
      </c>
      <c r="R669" s="50" t="str">
        <f t="shared" si="230"/>
        <v/>
      </c>
      <c r="S669" s="50" t="str">
        <f t="shared" si="221"/>
        <v/>
      </c>
      <c r="T669" s="50" t="str">
        <f t="shared" si="216"/>
        <v/>
      </c>
      <c r="U669" s="50" t="str">
        <f t="shared" si="217"/>
        <v/>
      </c>
      <c r="V669" s="50" t="str">
        <f t="shared" si="218"/>
        <v/>
      </c>
      <c r="W669" s="50" t="str">
        <f t="shared" si="222"/>
        <v/>
      </c>
      <c r="X669" s="50" t="str">
        <f t="shared" si="231"/>
        <v/>
      </c>
      <c r="Y669" s="50" t="str">
        <f t="shared" si="227"/>
        <v/>
      </c>
      <c r="Z669" s="50" t="str">
        <f t="shared" si="223"/>
        <v/>
      </c>
      <c r="AA669" s="50" t="str">
        <f t="shared" si="228"/>
        <v/>
      </c>
      <c r="AB669" s="50" t="str">
        <f t="shared" si="229"/>
        <v/>
      </c>
      <c r="AC669" s="50" t="str">
        <f t="shared" si="219"/>
        <v/>
      </c>
      <c r="AD669" s="50" t="str">
        <f t="shared" si="232"/>
        <v/>
      </c>
      <c r="AE669" s="50" t="str">
        <f t="shared" si="224"/>
        <v/>
      </c>
      <c r="AF669" s="50" t="str">
        <f t="shared" si="225"/>
        <v/>
      </c>
      <c r="AG669" s="50" t="str">
        <f t="shared" si="233"/>
        <v/>
      </c>
      <c r="AH669" s="50"/>
      <c r="AI669" s="50"/>
      <c r="AJ669" s="50"/>
      <c r="AK669" s="50"/>
      <c r="AL669" s="50"/>
    </row>
    <row r="670" spans="1:38" x14ac:dyDescent="0.25">
      <c r="A670" s="51">
        <f t="shared" si="226"/>
        <v>107</v>
      </c>
      <c r="B670" s="51">
        <f t="shared" si="214"/>
        <v>73487</v>
      </c>
      <c r="C670" s="51" t="str">
        <f t="shared" si="215"/>
        <v>20171114</v>
      </c>
      <c r="D670" s="51">
        <v>2017</v>
      </c>
      <c r="E670" s="51">
        <v>11</v>
      </c>
      <c r="F670" s="51">
        <v>14</v>
      </c>
      <c r="G670" s="51">
        <v>20</v>
      </c>
      <c r="H670" s="51">
        <v>24</v>
      </c>
      <c r="I670" s="51">
        <v>47</v>
      </c>
      <c r="J670" s="51">
        <v>39</v>
      </c>
      <c r="K670" s="51" t="s">
        <v>37</v>
      </c>
      <c r="L670" s="51">
        <v>1</v>
      </c>
      <c r="M670" s="51" t="s">
        <v>21</v>
      </c>
      <c r="N670" s="51" t="s">
        <v>27</v>
      </c>
      <c r="O670" s="51">
        <v>7</v>
      </c>
      <c r="P670" s="51">
        <f t="shared" si="220"/>
        <v>73487.039000000004</v>
      </c>
      <c r="Q670" s="51" t="str">
        <f t="shared" si="234"/>
        <v/>
      </c>
      <c r="R670" s="51">
        <f t="shared" si="230"/>
        <v>73487.767999999996</v>
      </c>
      <c r="S670" s="51">
        <f t="shared" si="221"/>
        <v>728.99999999208376</v>
      </c>
      <c r="T670" s="51">
        <f t="shared" si="216"/>
        <v>29</v>
      </c>
      <c r="U670" s="51">
        <f t="shared" si="217"/>
        <v>22</v>
      </c>
      <c r="V670" s="51" t="str">
        <f t="shared" si="218"/>
        <v/>
      </c>
      <c r="W670" s="51">
        <f t="shared" si="222"/>
        <v>73487</v>
      </c>
      <c r="X670" s="51">
        <f t="shared" si="231"/>
        <v>7</v>
      </c>
      <c r="Y670" s="51">
        <f t="shared" si="227"/>
        <v>2</v>
      </c>
      <c r="Z670" s="51">
        <f t="shared" si="223"/>
        <v>0</v>
      </c>
      <c r="AA670" s="51">
        <f t="shared" si="228"/>
        <v>0</v>
      </c>
      <c r="AB670" s="51">
        <f t="shared" si="229"/>
        <v>7</v>
      </c>
      <c r="AC670" s="51" t="str">
        <f t="shared" si="219"/>
        <v/>
      </c>
      <c r="AD670" s="51">
        <f t="shared" si="232"/>
        <v>0</v>
      </c>
      <c r="AE670" s="51" t="str">
        <f t="shared" si="224"/>
        <v/>
      </c>
      <c r="AF670" s="51" t="str">
        <f t="shared" si="225"/>
        <v/>
      </c>
      <c r="AG670" s="51">
        <f t="shared" si="233"/>
        <v>0</v>
      </c>
      <c r="AH670" s="51"/>
      <c r="AI670" s="51"/>
      <c r="AJ670" s="51"/>
      <c r="AK670" s="51"/>
      <c r="AL670" s="51"/>
    </row>
    <row r="671" spans="1:38" x14ac:dyDescent="0.25">
      <c r="A671" s="50">
        <f t="shared" si="226"/>
        <v>107</v>
      </c>
      <c r="B671" s="50">
        <f t="shared" ref="B671:B734" si="235">I671+(H671*60)+(G671*3600)</f>
        <v>73487</v>
      </c>
      <c r="C671" s="50" t="str">
        <f t="shared" ref="C671:C734" si="236">CONCATENATE(D671,E671,F671)</f>
        <v>20171114</v>
      </c>
      <c r="D671" s="50">
        <v>2017</v>
      </c>
      <c r="E671" s="50">
        <v>11</v>
      </c>
      <c r="F671" s="50">
        <v>14</v>
      </c>
      <c r="G671" s="50">
        <v>20</v>
      </c>
      <c r="H671" s="50">
        <v>24</v>
      </c>
      <c r="I671" s="50">
        <v>47</v>
      </c>
      <c r="J671" s="50">
        <v>54</v>
      </c>
      <c r="K671" s="50" t="s">
        <v>40</v>
      </c>
      <c r="L671" s="50"/>
      <c r="M671" s="50" t="s">
        <v>21</v>
      </c>
      <c r="N671" s="50" t="s">
        <v>27</v>
      </c>
      <c r="O671" s="50">
        <v>0</v>
      </c>
      <c r="P671" s="50" t="str">
        <f t="shared" si="220"/>
        <v/>
      </c>
      <c r="Q671" s="50" t="str">
        <f t="shared" si="234"/>
        <v/>
      </c>
      <c r="R671" s="50" t="str">
        <f t="shared" si="230"/>
        <v/>
      </c>
      <c r="S671" s="50" t="str">
        <f t="shared" si="221"/>
        <v/>
      </c>
      <c r="T671" s="50" t="str">
        <f t="shared" ref="T671:T734" si="237">IF(A671=A672,IF(K671="Stroke",IF(K672="Stroke",IF((J672-J671)&lt;0,1000+J672-J671,J672-J671),IF(A673=A671,IF(K673="stroke",IF((J673-J671)&lt;0,1000+J673-J671,J673-J671),IF(A674=A671,IF(K674="stroke",IF((J674-J671)&lt;0,1000+J674-J671,J674-J671),IF(A675=A671,IF(K675="stroke",IF((J675-J671)&lt;0,1000+J675-J671,J675-J671),IF(A676=A671,IF(K676="stroke",IF((J676-J671)&lt;0,1000+J676-J671,J676-J671),IF(A677=A671,IF(K677="Stroke",IF((J677-J671)&lt;0,1000+J677-J671,J677-J671),IF(A678=A671,IF(K678="stroke",IF((J678-J671)&lt;0,1000+J678-J671,J673-J671),IF(A679=A671,IF(K679="stroke",IF((J679-J671)&lt;0,1000+J679-J671,J679-J671),IF(A680=A671,IF(K680="stroke",IF((J680-J671)&lt;0,1000+J680-J671,J680-J671),IF(A681=A671,IF(K681="stroke",IF((J681-J671)&lt;0,1000+J681-J671,J681-J671),""),"")),"")),"")),"")),"")),"")),"")),"")),"")),""),"")</f>
        <v/>
      </c>
      <c r="U671" s="50" t="str">
        <f t="shared" ref="U671:U734" si="238">IF(A671=A672,IF(K671="Stroke",IF(K672="Stroke",IF(L672=L671,T671-O671,""),IF(A673=A671,IF(K673="stroke",IF(L673=L671,T671-O671,""),IF(A674=A671,IF(K674="stroke",IF(L674=L671,T671-O671,""),IF(A675=A671,IF(K675="stroke",IF(L675=L671,T671-O671,""),IF(A676=A671,IF(K676="stroke",IF(L676=L671,T671-O671,""),""),"")),"")),"")),"")),""),"")</f>
        <v/>
      </c>
      <c r="V671" s="50" t="str">
        <f t="shared" ref="V671:V734" si="239">IF(A671=A672,IF(K671="SRS",IF(K672="SRS",IF((J672-J671)&lt;0,1000+J672-J671,J672-J671),IF(A673=A671,IF(K673="SRS",IF((J673-J671)&lt;0,1000+J673-J671,J673-J671),IF(A674=A671,IF(K674="SRS",IF((J674-J671)&lt;0,1000+J674-J671,J674-J671),IF(A675=A671,IF(K675="SRS",IF((J675-J671)&lt;0,1000+J675-J671,J675-J671),IF(A676=A671,IF(K676="SRS",IF((J676-J671)&lt;0,1000+J676-J671,J676-J671),""),"")),"")),"")),"")),""),"")</f>
        <v/>
      </c>
      <c r="W671" s="50" t="str">
        <f t="shared" si="222"/>
        <v/>
      </c>
      <c r="X671" s="50" t="str">
        <f t="shared" si="231"/>
        <v/>
      </c>
      <c r="Y671" s="50" t="str">
        <f t="shared" si="227"/>
        <v/>
      </c>
      <c r="Z671" s="50" t="str">
        <f t="shared" si="223"/>
        <v/>
      </c>
      <c r="AA671" s="50" t="str">
        <f t="shared" si="228"/>
        <v/>
      </c>
      <c r="AB671" s="50" t="str">
        <f t="shared" si="229"/>
        <v/>
      </c>
      <c r="AC671" s="50" t="str">
        <f t="shared" ref="AC671:AC734" si="240">IF(A671&lt;&gt;A670,IF(A671=A672,IF(K672="stroke",IF(M671="positive",IF(M672="negative",SUM(AA671:AB671),""),""),""),""),"")</f>
        <v/>
      </c>
      <c r="AD671" s="50" t="str">
        <f t="shared" si="232"/>
        <v/>
      </c>
      <c r="AE671" s="50" t="str">
        <f t="shared" si="224"/>
        <v/>
      </c>
      <c r="AF671" s="50" t="str">
        <f t="shared" si="225"/>
        <v/>
      </c>
      <c r="AG671" s="50" t="str">
        <f t="shared" si="233"/>
        <v/>
      </c>
      <c r="AH671" s="50"/>
      <c r="AI671" s="50"/>
      <c r="AJ671" s="50"/>
      <c r="AK671" s="50"/>
      <c r="AL671" s="50"/>
    </row>
    <row r="672" spans="1:38" x14ac:dyDescent="0.25">
      <c r="A672" s="50">
        <f t="shared" si="226"/>
        <v>107</v>
      </c>
      <c r="B672" s="50">
        <f t="shared" si="235"/>
        <v>73487</v>
      </c>
      <c r="C672" s="50" t="str">
        <f t="shared" si="236"/>
        <v>20171114</v>
      </c>
      <c r="D672" s="50">
        <v>2017</v>
      </c>
      <c r="E672" s="50">
        <v>11</v>
      </c>
      <c r="F672" s="50">
        <v>14</v>
      </c>
      <c r="G672" s="50">
        <v>20</v>
      </c>
      <c r="H672" s="50">
        <v>24</v>
      </c>
      <c r="I672" s="50">
        <v>47</v>
      </c>
      <c r="J672" s="50">
        <v>68</v>
      </c>
      <c r="K672" s="50" t="s">
        <v>37</v>
      </c>
      <c r="L672" s="50">
        <v>1</v>
      </c>
      <c r="M672" s="50" t="s">
        <v>21</v>
      </c>
      <c r="N672" s="50" t="s">
        <v>27</v>
      </c>
      <c r="O672" s="50">
        <v>12</v>
      </c>
      <c r="P672" s="50" t="str">
        <f t="shared" ref="P672:P735" si="241">IF(A672&lt;&gt;A671,(B672+J672*0.001),"")</f>
        <v/>
      </c>
      <c r="Q672" s="50" t="str">
        <f t="shared" si="234"/>
        <v/>
      </c>
      <c r="R672" s="50" t="str">
        <f t="shared" si="230"/>
        <v/>
      </c>
      <c r="S672" s="50" t="str">
        <f t="shared" ref="S672:S735" si="242">IF(AND(P672&lt;&gt;"",R672&lt;&gt;""),(R672-P672)/0.001,"")</f>
        <v/>
      </c>
      <c r="T672" s="50">
        <f t="shared" si="237"/>
        <v>32</v>
      </c>
      <c r="U672" s="50">
        <f t="shared" si="238"/>
        <v>20</v>
      </c>
      <c r="V672" s="50" t="str">
        <f t="shared" si="239"/>
        <v/>
      </c>
      <c r="W672" s="50" t="str">
        <f t="shared" ref="W672:W735" si="243">IF(A672&lt;&gt;A671,B672,"")</f>
        <v/>
      </c>
      <c r="X672" s="50" t="str">
        <f t="shared" si="231"/>
        <v/>
      </c>
      <c r="Y672" s="50" t="str">
        <f t="shared" si="227"/>
        <v/>
      </c>
      <c r="Z672" s="50" t="str">
        <f t="shared" ref="Z672:Z735" si="244">IF(AA672="","",COUNTIFS(AA672,0,AB672,0,AC672,"",AD672,0))</f>
        <v/>
      </c>
      <c r="AA672" s="50" t="str">
        <f t="shared" si="228"/>
        <v/>
      </c>
      <c r="AB672" s="50" t="str">
        <f t="shared" si="229"/>
        <v/>
      </c>
      <c r="AC672" s="50" t="str">
        <f t="shared" si="240"/>
        <v/>
      </c>
      <c r="AD672" s="50" t="str">
        <f t="shared" si="232"/>
        <v/>
      </c>
      <c r="AE672" s="50" t="str">
        <f t="shared" ref="AE672:AE735" si="245">IF(K672="up",C672,"")</f>
        <v/>
      </c>
      <c r="AF672" s="50" t="str">
        <f t="shared" ref="AF672:AF735" si="246">IF(AD672="","",IF(AD672&gt;0,IF(AA672&gt;0,"yes",""),""))</f>
        <v/>
      </c>
      <c r="AG672" s="50" t="str">
        <f t="shared" si="233"/>
        <v/>
      </c>
      <c r="AH672" s="50"/>
      <c r="AI672" s="50"/>
      <c r="AJ672" s="50"/>
      <c r="AK672" s="50"/>
      <c r="AL672" s="50"/>
    </row>
    <row r="673" spans="1:38" x14ac:dyDescent="0.25">
      <c r="A673" s="50">
        <f t="shared" ref="A673:A736" si="247">IF(B673=B672,A672,IF(B673=(B672+1),A672,(A672+1)))</f>
        <v>107</v>
      </c>
      <c r="B673" s="50">
        <f t="shared" si="235"/>
        <v>73487</v>
      </c>
      <c r="C673" s="50" t="str">
        <f t="shared" si="236"/>
        <v>20171114</v>
      </c>
      <c r="D673" s="50">
        <v>2017</v>
      </c>
      <c r="E673" s="50">
        <v>11</v>
      </c>
      <c r="F673" s="50">
        <v>14</v>
      </c>
      <c r="G673" s="50">
        <v>20</v>
      </c>
      <c r="H673" s="50">
        <v>24</v>
      </c>
      <c r="I673" s="50">
        <v>47</v>
      </c>
      <c r="J673" s="50">
        <v>100</v>
      </c>
      <c r="K673" s="50" t="s">
        <v>37</v>
      </c>
      <c r="L673" s="50">
        <v>1</v>
      </c>
      <c r="M673" s="50" t="s">
        <v>21</v>
      </c>
      <c r="N673" s="50" t="s">
        <v>27</v>
      </c>
      <c r="O673" s="50">
        <v>10</v>
      </c>
      <c r="P673" s="50" t="str">
        <f t="shared" si="241"/>
        <v/>
      </c>
      <c r="Q673" s="50" t="str">
        <f t="shared" si="234"/>
        <v/>
      </c>
      <c r="R673" s="50" t="str">
        <f t="shared" si="230"/>
        <v/>
      </c>
      <c r="S673" s="50" t="str">
        <f t="shared" si="242"/>
        <v/>
      </c>
      <c r="T673" s="50">
        <f t="shared" si="237"/>
        <v>37</v>
      </c>
      <c r="U673" s="50">
        <f t="shared" si="238"/>
        <v>27</v>
      </c>
      <c r="V673" s="50" t="str">
        <f t="shared" si="239"/>
        <v/>
      </c>
      <c r="W673" s="50" t="str">
        <f t="shared" si="243"/>
        <v/>
      </c>
      <c r="X673" s="50" t="str">
        <f t="shared" si="231"/>
        <v/>
      </c>
      <c r="Y673" s="50" t="str">
        <f t="shared" ref="Y673:Y736" si="248">IF(X673&lt;&gt;"",IF(X673=1,"",COUNTIFS($O$2:$O$1413,"&gt;40",$A$2:$A$1413,A673)),"")</f>
        <v/>
      </c>
      <c r="Z673" s="50" t="str">
        <f t="shared" si="244"/>
        <v/>
      </c>
      <c r="AA673" s="50" t="str">
        <f t="shared" ref="AA673:AA736" si="249">IF(X673&lt;&gt;"",COUNTIFS($M$2:$M$1413,"Positive",$K$2:$K$1413,"stroke",A$2:A$1413,A673),"")</f>
        <v/>
      </c>
      <c r="AB673" s="50" t="str">
        <f t="shared" ref="AB673:AB736" si="250">IF(X673&lt;&gt;"",COUNTIFS($M$2:$M$1413,"Negative",$K$2:$K$1413,"stroke",A$2:A$1413,A673),"")</f>
        <v/>
      </c>
      <c r="AC673" s="50" t="str">
        <f t="shared" si="240"/>
        <v/>
      </c>
      <c r="AD673" s="50" t="str">
        <f t="shared" si="232"/>
        <v/>
      </c>
      <c r="AE673" s="50" t="str">
        <f t="shared" si="245"/>
        <v/>
      </c>
      <c r="AF673" s="50" t="str">
        <f t="shared" si="246"/>
        <v/>
      </c>
      <c r="AG673" s="50" t="str">
        <f t="shared" si="233"/>
        <v/>
      </c>
      <c r="AH673" s="50"/>
      <c r="AI673" s="50"/>
      <c r="AJ673" s="50"/>
      <c r="AK673" s="50"/>
      <c r="AL673" s="50"/>
    </row>
    <row r="674" spans="1:38" x14ac:dyDescent="0.25">
      <c r="A674" s="50">
        <f t="shared" si="247"/>
        <v>107</v>
      </c>
      <c r="B674" s="50">
        <f t="shared" si="235"/>
        <v>73487</v>
      </c>
      <c r="C674" s="50" t="str">
        <f t="shared" si="236"/>
        <v>20171114</v>
      </c>
      <c r="D674" s="50">
        <v>2017</v>
      </c>
      <c r="E674" s="50">
        <v>11</v>
      </c>
      <c r="F674" s="50">
        <v>14</v>
      </c>
      <c r="G674" s="50">
        <v>20</v>
      </c>
      <c r="H674" s="50">
        <v>24</v>
      </c>
      <c r="I674" s="50">
        <v>47</v>
      </c>
      <c r="J674" s="50">
        <v>123</v>
      </c>
      <c r="K674" s="50" t="s">
        <v>40</v>
      </c>
      <c r="L674" s="50"/>
      <c r="M674" s="50" t="s">
        <v>21</v>
      </c>
      <c r="N674" s="50" t="s">
        <v>27</v>
      </c>
      <c r="O674" s="50">
        <v>0</v>
      </c>
      <c r="P674" s="50" t="str">
        <f t="shared" si="241"/>
        <v/>
      </c>
      <c r="Q674" s="50" t="str">
        <f t="shared" si="234"/>
        <v/>
      </c>
      <c r="R674" s="50" t="str">
        <f t="shared" ref="R674:R737" si="251">IF(A674&lt;&gt;A673,LOOKUP(A674,A$2:A$1413,Q$2:Q$1413),"")</f>
        <v/>
      </c>
      <c r="S674" s="50" t="str">
        <f t="shared" si="242"/>
        <v/>
      </c>
      <c r="T674" s="50" t="str">
        <f t="shared" si="237"/>
        <v/>
      </c>
      <c r="U674" s="50" t="str">
        <f t="shared" si="238"/>
        <v/>
      </c>
      <c r="V674" s="50" t="str">
        <f t="shared" si="239"/>
        <v/>
      </c>
      <c r="W674" s="50" t="str">
        <f t="shared" si="243"/>
        <v/>
      </c>
      <c r="X674" s="50" t="str">
        <f t="shared" ref="X674:X737" si="252">IF(A674&lt;&gt;A673,COUNTIFS($K$2:$K$1413,$K$2,$A$2:$A$1413,A674),"")</f>
        <v/>
      </c>
      <c r="Y674" s="50" t="str">
        <f t="shared" si="248"/>
        <v/>
      </c>
      <c r="Z674" s="50" t="str">
        <f t="shared" si="244"/>
        <v/>
      </c>
      <c r="AA674" s="50" t="str">
        <f t="shared" si="249"/>
        <v/>
      </c>
      <c r="AB674" s="50" t="str">
        <f t="shared" si="250"/>
        <v/>
      </c>
      <c r="AC674" s="50" t="str">
        <f t="shared" si="240"/>
        <v/>
      </c>
      <c r="AD674" s="50" t="str">
        <f t="shared" ref="AD674:AD737" si="253">IF(A674=A673,"",COUNTIFS(A:A,A674,K:K,"up"))</f>
        <v/>
      </c>
      <c r="AE674" s="50" t="str">
        <f t="shared" si="245"/>
        <v/>
      </c>
      <c r="AF674" s="50" t="str">
        <f t="shared" si="246"/>
        <v/>
      </c>
      <c r="AG674" s="50" t="str">
        <f t="shared" ref="AG674:AG737" si="254">IF(A674=A673,"",COUNTIFS(A:A,A674,K:K,"SRS"))</f>
        <v/>
      </c>
      <c r="AH674" s="50"/>
      <c r="AI674" s="50"/>
      <c r="AJ674" s="50"/>
      <c r="AK674" s="50"/>
      <c r="AL674" s="50"/>
    </row>
    <row r="675" spans="1:38" x14ac:dyDescent="0.25">
      <c r="A675" s="50">
        <f t="shared" si="247"/>
        <v>107</v>
      </c>
      <c r="B675" s="50">
        <f t="shared" si="235"/>
        <v>73487</v>
      </c>
      <c r="C675" s="50" t="str">
        <f t="shared" si="236"/>
        <v>20171114</v>
      </c>
      <c r="D675" s="50">
        <v>2017</v>
      </c>
      <c r="E675" s="50">
        <v>11</v>
      </c>
      <c r="F675" s="50">
        <v>14</v>
      </c>
      <c r="G675" s="50">
        <v>20</v>
      </c>
      <c r="H675" s="50">
        <v>24</v>
      </c>
      <c r="I675" s="50">
        <v>47</v>
      </c>
      <c r="J675" s="50">
        <v>137</v>
      </c>
      <c r="K675" s="50" t="s">
        <v>37</v>
      </c>
      <c r="L675" s="50">
        <v>1</v>
      </c>
      <c r="M675" s="50" t="s">
        <v>21</v>
      </c>
      <c r="N675" s="50" t="s">
        <v>27</v>
      </c>
      <c r="O675" s="50">
        <v>9</v>
      </c>
      <c r="P675" s="50" t="str">
        <f t="shared" si="241"/>
        <v/>
      </c>
      <c r="Q675" s="50" t="str">
        <f t="shared" si="234"/>
        <v/>
      </c>
      <c r="R675" s="50" t="str">
        <f t="shared" si="251"/>
        <v/>
      </c>
      <c r="S675" s="50" t="str">
        <f t="shared" si="242"/>
        <v/>
      </c>
      <c r="T675" s="50">
        <f t="shared" si="237"/>
        <v>183</v>
      </c>
      <c r="U675" s="50">
        <f t="shared" si="238"/>
        <v>174</v>
      </c>
      <c r="V675" s="50" t="str">
        <f t="shared" si="239"/>
        <v/>
      </c>
      <c r="W675" s="50" t="str">
        <f t="shared" si="243"/>
        <v/>
      </c>
      <c r="X675" s="50" t="str">
        <f t="shared" si="252"/>
        <v/>
      </c>
      <c r="Y675" s="50" t="str">
        <f t="shared" si="248"/>
        <v/>
      </c>
      <c r="Z675" s="50" t="str">
        <f t="shared" si="244"/>
        <v/>
      </c>
      <c r="AA675" s="50" t="str">
        <f t="shared" si="249"/>
        <v/>
      </c>
      <c r="AB675" s="50" t="str">
        <f t="shared" si="250"/>
        <v/>
      </c>
      <c r="AC675" s="50" t="str">
        <f t="shared" si="240"/>
        <v/>
      </c>
      <c r="AD675" s="50" t="str">
        <f t="shared" si="253"/>
        <v/>
      </c>
      <c r="AE675" s="50" t="str">
        <f t="shared" si="245"/>
        <v/>
      </c>
      <c r="AF675" s="50" t="str">
        <f t="shared" si="246"/>
        <v/>
      </c>
      <c r="AG675" s="50" t="str">
        <f t="shared" si="254"/>
        <v/>
      </c>
      <c r="AH675" s="50"/>
      <c r="AI675" s="50"/>
      <c r="AJ675" s="50"/>
      <c r="AK675" s="50"/>
      <c r="AL675" s="50"/>
    </row>
    <row r="676" spans="1:38" x14ac:dyDescent="0.25">
      <c r="A676" s="50">
        <f t="shared" si="247"/>
        <v>107</v>
      </c>
      <c r="B676" s="50">
        <f t="shared" si="235"/>
        <v>73487</v>
      </c>
      <c r="C676" s="50" t="str">
        <f t="shared" si="236"/>
        <v>20171114</v>
      </c>
      <c r="D676" s="50">
        <v>2017</v>
      </c>
      <c r="E676" s="50">
        <v>11</v>
      </c>
      <c r="F676" s="50">
        <v>14</v>
      </c>
      <c r="G676" s="50">
        <v>20</v>
      </c>
      <c r="H676" s="50">
        <v>24</v>
      </c>
      <c r="I676" s="50">
        <v>47</v>
      </c>
      <c r="J676" s="50">
        <v>153</v>
      </c>
      <c r="K676" s="50" t="s">
        <v>40</v>
      </c>
      <c r="L676" s="50"/>
      <c r="M676" s="50" t="s">
        <v>21</v>
      </c>
      <c r="N676" s="50" t="s">
        <v>27</v>
      </c>
      <c r="O676" s="50">
        <v>0</v>
      </c>
      <c r="P676" s="50" t="str">
        <f t="shared" si="241"/>
        <v/>
      </c>
      <c r="Q676" s="50" t="str">
        <f t="shared" si="234"/>
        <v/>
      </c>
      <c r="R676" s="50" t="str">
        <f t="shared" si="251"/>
        <v/>
      </c>
      <c r="S676" s="50" t="str">
        <f t="shared" si="242"/>
        <v/>
      </c>
      <c r="T676" s="50" t="str">
        <f t="shared" si="237"/>
        <v/>
      </c>
      <c r="U676" s="50" t="str">
        <f t="shared" si="238"/>
        <v/>
      </c>
      <c r="V676" s="50" t="str">
        <f t="shared" si="239"/>
        <v/>
      </c>
      <c r="W676" s="50" t="str">
        <f t="shared" si="243"/>
        <v/>
      </c>
      <c r="X676" s="50" t="str">
        <f t="shared" si="252"/>
        <v/>
      </c>
      <c r="Y676" s="50" t="str">
        <f t="shared" si="248"/>
        <v/>
      </c>
      <c r="Z676" s="50" t="str">
        <f t="shared" si="244"/>
        <v/>
      </c>
      <c r="AA676" s="50" t="str">
        <f t="shared" si="249"/>
        <v/>
      </c>
      <c r="AB676" s="50" t="str">
        <f t="shared" si="250"/>
        <v/>
      </c>
      <c r="AC676" s="50" t="str">
        <f t="shared" si="240"/>
        <v/>
      </c>
      <c r="AD676" s="50" t="str">
        <f t="shared" si="253"/>
        <v/>
      </c>
      <c r="AE676" s="50" t="str">
        <f t="shared" si="245"/>
        <v/>
      </c>
      <c r="AF676" s="50" t="str">
        <f t="shared" si="246"/>
        <v/>
      </c>
      <c r="AG676" s="50" t="str">
        <f t="shared" si="254"/>
        <v/>
      </c>
      <c r="AH676" s="50"/>
      <c r="AI676" s="60" t="s">
        <v>74</v>
      </c>
      <c r="AJ676" s="50"/>
      <c r="AK676" s="50"/>
      <c r="AL676" s="50"/>
    </row>
    <row r="677" spans="1:38" x14ac:dyDescent="0.25">
      <c r="A677" s="50">
        <f t="shared" si="247"/>
        <v>107</v>
      </c>
      <c r="B677" s="50">
        <f t="shared" si="235"/>
        <v>73487</v>
      </c>
      <c r="C677" s="50" t="str">
        <f t="shared" si="236"/>
        <v>20171114</v>
      </c>
      <c r="D677" s="50">
        <v>2017</v>
      </c>
      <c r="E677" s="50">
        <v>11</v>
      </c>
      <c r="F677" s="50">
        <v>14</v>
      </c>
      <c r="G677" s="50">
        <v>20</v>
      </c>
      <c r="H677" s="50">
        <v>24</v>
      </c>
      <c r="I677" s="50">
        <v>47</v>
      </c>
      <c r="J677" s="50">
        <v>320</v>
      </c>
      <c r="K677" s="50" t="s">
        <v>37</v>
      </c>
      <c r="L677" s="50">
        <v>1</v>
      </c>
      <c r="M677" s="50" t="s">
        <v>21</v>
      </c>
      <c r="N677" s="50" t="s">
        <v>27</v>
      </c>
      <c r="O677" s="50">
        <v>28</v>
      </c>
      <c r="P677" s="50" t="str">
        <f t="shared" si="241"/>
        <v/>
      </c>
      <c r="Q677" s="50" t="str">
        <f t="shared" si="234"/>
        <v/>
      </c>
      <c r="R677" s="50" t="str">
        <f t="shared" si="251"/>
        <v/>
      </c>
      <c r="S677" s="50" t="str">
        <f t="shared" si="242"/>
        <v/>
      </c>
      <c r="T677" s="50">
        <f t="shared" si="237"/>
        <v>41</v>
      </c>
      <c r="U677" s="50">
        <f t="shared" si="238"/>
        <v>13</v>
      </c>
      <c r="V677" s="50" t="str">
        <f t="shared" si="239"/>
        <v/>
      </c>
      <c r="W677" s="50" t="str">
        <f t="shared" si="243"/>
        <v/>
      </c>
      <c r="X677" s="50" t="str">
        <f t="shared" si="252"/>
        <v/>
      </c>
      <c r="Y677" s="50" t="str">
        <f t="shared" si="248"/>
        <v/>
      </c>
      <c r="Z677" s="50" t="str">
        <f t="shared" si="244"/>
        <v/>
      </c>
      <c r="AA677" s="50" t="str">
        <f t="shared" si="249"/>
        <v/>
      </c>
      <c r="AB677" s="50" t="str">
        <f t="shared" si="250"/>
        <v/>
      </c>
      <c r="AC677" s="50" t="str">
        <f t="shared" si="240"/>
        <v/>
      </c>
      <c r="AD677" s="50" t="str">
        <f t="shared" si="253"/>
        <v/>
      </c>
      <c r="AE677" s="50" t="str">
        <f t="shared" si="245"/>
        <v/>
      </c>
      <c r="AF677" s="50" t="str">
        <f t="shared" si="246"/>
        <v/>
      </c>
      <c r="AG677" s="50" t="str">
        <f t="shared" si="254"/>
        <v/>
      </c>
      <c r="AH677" s="50"/>
      <c r="AI677" s="50" t="s">
        <v>75</v>
      </c>
      <c r="AJ677" s="50"/>
      <c r="AK677" s="50"/>
      <c r="AL677" s="50"/>
    </row>
    <row r="678" spans="1:38" x14ac:dyDescent="0.25">
      <c r="A678" s="50">
        <f t="shared" si="247"/>
        <v>107</v>
      </c>
      <c r="B678" s="50">
        <f t="shared" si="235"/>
        <v>73487</v>
      </c>
      <c r="C678" s="50" t="str">
        <f t="shared" si="236"/>
        <v>20171114</v>
      </c>
      <c r="D678" s="50">
        <v>2017</v>
      </c>
      <c r="E678" s="50">
        <v>11</v>
      </c>
      <c r="F678" s="50">
        <v>14</v>
      </c>
      <c r="G678" s="50">
        <v>20</v>
      </c>
      <c r="H678" s="50">
        <v>24</v>
      </c>
      <c r="I678" s="50">
        <v>47</v>
      </c>
      <c r="J678" s="50">
        <v>361</v>
      </c>
      <c r="K678" s="50" t="s">
        <v>37</v>
      </c>
      <c r="L678" s="50">
        <v>1</v>
      </c>
      <c r="M678" s="50" t="s">
        <v>21</v>
      </c>
      <c r="N678" s="50" t="s">
        <v>27</v>
      </c>
      <c r="O678" s="50">
        <v>324</v>
      </c>
      <c r="P678" s="50" t="str">
        <f t="shared" si="241"/>
        <v/>
      </c>
      <c r="Q678" s="50" t="str">
        <f t="shared" si="234"/>
        <v/>
      </c>
      <c r="R678" s="50" t="str">
        <f t="shared" si="251"/>
        <v/>
      </c>
      <c r="S678" s="50" t="str">
        <f t="shared" si="242"/>
        <v/>
      </c>
      <c r="T678" s="50">
        <f t="shared" si="237"/>
        <v>343</v>
      </c>
      <c r="U678" s="50">
        <f t="shared" si="238"/>
        <v>19</v>
      </c>
      <c r="V678" s="50" t="str">
        <f t="shared" si="239"/>
        <v/>
      </c>
      <c r="W678" s="50" t="str">
        <f t="shared" si="243"/>
        <v/>
      </c>
      <c r="X678" s="50" t="str">
        <f t="shared" si="252"/>
        <v/>
      </c>
      <c r="Y678" s="50" t="str">
        <f t="shared" si="248"/>
        <v/>
      </c>
      <c r="Z678" s="50" t="str">
        <f t="shared" si="244"/>
        <v/>
      </c>
      <c r="AA678" s="50" t="str">
        <f t="shared" si="249"/>
        <v/>
      </c>
      <c r="AB678" s="50" t="str">
        <f t="shared" si="250"/>
        <v/>
      </c>
      <c r="AC678" s="50" t="str">
        <f t="shared" si="240"/>
        <v/>
      </c>
      <c r="AD678" s="50" t="str">
        <f t="shared" si="253"/>
        <v/>
      </c>
      <c r="AE678" s="50" t="str">
        <f t="shared" si="245"/>
        <v/>
      </c>
      <c r="AF678" s="50" t="str">
        <f t="shared" si="246"/>
        <v/>
      </c>
      <c r="AG678" s="50" t="str">
        <f t="shared" si="254"/>
        <v/>
      </c>
      <c r="AH678" s="50"/>
      <c r="AI678" s="50"/>
      <c r="AJ678" s="50"/>
      <c r="AK678" s="50"/>
      <c r="AL678" s="50"/>
    </row>
    <row r="679" spans="1:38" x14ac:dyDescent="0.25">
      <c r="A679" s="50">
        <f t="shared" si="247"/>
        <v>107</v>
      </c>
      <c r="B679" s="50">
        <f t="shared" si="235"/>
        <v>73487</v>
      </c>
      <c r="C679" s="50" t="str">
        <f t="shared" si="236"/>
        <v>20171114</v>
      </c>
      <c r="D679" s="50">
        <v>2017</v>
      </c>
      <c r="E679" s="50">
        <v>11</v>
      </c>
      <c r="F679" s="50">
        <v>14</v>
      </c>
      <c r="G679" s="50">
        <v>20</v>
      </c>
      <c r="H679" s="50">
        <v>24</v>
      </c>
      <c r="I679" s="50">
        <v>47</v>
      </c>
      <c r="J679" s="50">
        <v>365</v>
      </c>
      <c r="K679" s="50" t="s">
        <v>29</v>
      </c>
      <c r="L679" s="50">
        <v>1</v>
      </c>
      <c r="M679" s="50" t="s">
        <v>21</v>
      </c>
      <c r="N679" s="50" t="s">
        <v>27</v>
      </c>
      <c r="O679" s="50">
        <v>0</v>
      </c>
      <c r="P679" s="50" t="str">
        <f t="shared" si="241"/>
        <v/>
      </c>
      <c r="Q679" s="50" t="str">
        <f t="shared" si="234"/>
        <v/>
      </c>
      <c r="R679" s="50" t="str">
        <f t="shared" si="251"/>
        <v/>
      </c>
      <c r="S679" s="50" t="str">
        <f t="shared" si="242"/>
        <v/>
      </c>
      <c r="T679" s="50" t="str">
        <f t="shared" si="237"/>
        <v/>
      </c>
      <c r="U679" s="50" t="str">
        <f t="shared" si="238"/>
        <v/>
      </c>
      <c r="V679" s="50" t="str">
        <f t="shared" si="239"/>
        <v/>
      </c>
      <c r="W679" s="50" t="str">
        <f t="shared" si="243"/>
        <v/>
      </c>
      <c r="X679" s="50" t="str">
        <f t="shared" si="252"/>
        <v/>
      </c>
      <c r="Y679" s="50" t="str">
        <f t="shared" si="248"/>
        <v/>
      </c>
      <c r="Z679" s="50" t="str">
        <f t="shared" si="244"/>
        <v/>
      </c>
      <c r="AA679" s="50" t="str">
        <f t="shared" si="249"/>
        <v/>
      </c>
      <c r="AB679" s="50" t="str">
        <f t="shared" si="250"/>
        <v/>
      </c>
      <c r="AC679" s="50" t="str">
        <f t="shared" si="240"/>
        <v/>
      </c>
      <c r="AD679" s="50" t="str">
        <f t="shared" si="253"/>
        <v/>
      </c>
      <c r="AE679" s="50" t="str">
        <f t="shared" si="245"/>
        <v/>
      </c>
      <c r="AF679" s="50" t="str">
        <f t="shared" si="246"/>
        <v/>
      </c>
      <c r="AG679" s="50" t="str">
        <f t="shared" si="254"/>
        <v/>
      </c>
      <c r="AH679" s="50"/>
      <c r="AI679" s="50"/>
      <c r="AJ679" s="50"/>
      <c r="AK679" s="50"/>
      <c r="AL679" s="50"/>
    </row>
    <row r="680" spans="1:38" x14ac:dyDescent="0.25">
      <c r="A680" s="50">
        <f t="shared" si="247"/>
        <v>107</v>
      </c>
      <c r="B680" s="50">
        <f t="shared" si="235"/>
        <v>73487</v>
      </c>
      <c r="C680" s="50" t="str">
        <f t="shared" si="236"/>
        <v>20171114</v>
      </c>
      <c r="D680" s="50">
        <v>2017</v>
      </c>
      <c r="E680" s="50">
        <v>11</v>
      </c>
      <c r="F680" s="50">
        <v>14</v>
      </c>
      <c r="G680" s="50">
        <v>20</v>
      </c>
      <c r="H680" s="50">
        <v>24</v>
      </c>
      <c r="I680" s="50">
        <v>47</v>
      </c>
      <c r="J680" s="50">
        <v>372</v>
      </c>
      <c r="K680" s="50" t="s">
        <v>29</v>
      </c>
      <c r="L680" s="50">
        <v>1</v>
      </c>
      <c r="M680" s="50" t="s">
        <v>21</v>
      </c>
      <c r="N680" s="50" t="s">
        <v>27</v>
      </c>
      <c r="O680" s="50">
        <v>0</v>
      </c>
      <c r="P680" s="50" t="str">
        <f t="shared" si="241"/>
        <v/>
      </c>
      <c r="Q680" s="50" t="str">
        <f t="shared" si="234"/>
        <v/>
      </c>
      <c r="R680" s="50" t="str">
        <f t="shared" si="251"/>
        <v/>
      </c>
      <c r="S680" s="50" t="str">
        <f t="shared" si="242"/>
        <v/>
      </c>
      <c r="T680" s="50" t="str">
        <f t="shared" si="237"/>
        <v/>
      </c>
      <c r="U680" s="50" t="str">
        <f t="shared" si="238"/>
        <v/>
      </c>
      <c r="V680" s="50" t="str">
        <f t="shared" si="239"/>
        <v/>
      </c>
      <c r="W680" s="50" t="str">
        <f t="shared" si="243"/>
        <v/>
      </c>
      <c r="X680" s="50" t="str">
        <f t="shared" si="252"/>
        <v/>
      </c>
      <c r="Y680" s="50" t="str">
        <f t="shared" si="248"/>
        <v/>
      </c>
      <c r="Z680" s="50" t="str">
        <f t="shared" si="244"/>
        <v/>
      </c>
      <c r="AA680" s="50" t="str">
        <f t="shared" si="249"/>
        <v/>
      </c>
      <c r="AB680" s="50" t="str">
        <f t="shared" si="250"/>
        <v/>
      </c>
      <c r="AC680" s="50" t="str">
        <f t="shared" si="240"/>
        <v/>
      </c>
      <c r="AD680" s="50" t="str">
        <f t="shared" si="253"/>
        <v/>
      </c>
      <c r="AE680" s="50" t="str">
        <f t="shared" si="245"/>
        <v/>
      </c>
      <c r="AF680" s="50" t="str">
        <f t="shared" si="246"/>
        <v/>
      </c>
      <c r="AG680" s="50" t="str">
        <f t="shared" si="254"/>
        <v/>
      </c>
      <c r="AH680" s="50"/>
      <c r="AI680" s="50"/>
      <c r="AJ680" s="50"/>
      <c r="AK680" s="50"/>
      <c r="AL680" s="50"/>
    </row>
    <row r="681" spans="1:38" x14ac:dyDescent="0.25">
      <c r="A681" s="50">
        <f t="shared" si="247"/>
        <v>107</v>
      </c>
      <c r="B681" s="50">
        <f t="shared" si="235"/>
        <v>73487</v>
      </c>
      <c r="C681" s="50" t="str">
        <f t="shared" si="236"/>
        <v>20171114</v>
      </c>
      <c r="D681" s="50">
        <v>2017</v>
      </c>
      <c r="E681" s="50">
        <v>11</v>
      </c>
      <c r="F681" s="50">
        <v>14</v>
      </c>
      <c r="G681" s="50">
        <v>20</v>
      </c>
      <c r="H681" s="50">
        <v>24</v>
      </c>
      <c r="I681" s="50">
        <v>47</v>
      </c>
      <c r="J681" s="50">
        <v>378</v>
      </c>
      <c r="K681" s="50" t="s">
        <v>29</v>
      </c>
      <c r="L681" s="50">
        <v>1</v>
      </c>
      <c r="M681" s="50" t="s">
        <v>21</v>
      </c>
      <c r="N681" s="50" t="s">
        <v>27</v>
      </c>
      <c r="O681" s="50">
        <v>0</v>
      </c>
      <c r="P681" s="50" t="str">
        <f t="shared" si="241"/>
        <v/>
      </c>
      <c r="Q681" s="50" t="str">
        <f t="shared" si="234"/>
        <v/>
      </c>
      <c r="R681" s="50" t="str">
        <f t="shared" si="251"/>
        <v/>
      </c>
      <c r="S681" s="50" t="str">
        <f t="shared" si="242"/>
        <v/>
      </c>
      <c r="T681" s="50" t="str">
        <f t="shared" si="237"/>
        <v/>
      </c>
      <c r="U681" s="50" t="str">
        <f t="shared" si="238"/>
        <v/>
      </c>
      <c r="V681" s="50" t="str">
        <f t="shared" si="239"/>
        <v/>
      </c>
      <c r="W681" s="50" t="str">
        <f t="shared" si="243"/>
        <v/>
      </c>
      <c r="X681" s="50" t="str">
        <f t="shared" si="252"/>
        <v/>
      </c>
      <c r="Y681" s="50" t="str">
        <f t="shared" si="248"/>
        <v/>
      </c>
      <c r="Z681" s="50" t="str">
        <f t="shared" si="244"/>
        <v/>
      </c>
      <c r="AA681" s="50" t="str">
        <f t="shared" si="249"/>
        <v/>
      </c>
      <c r="AB681" s="50" t="str">
        <f t="shared" si="250"/>
        <v/>
      </c>
      <c r="AC681" s="50" t="str">
        <f t="shared" si="240"/>
        <v/>
      </c>
      <c r="AD681" s="50" t="str">
        <f t="shared" si="253"/>
        <v/>
      </c>
      <c r="AE681" s="50" t="str">
        <f t="shared" si="245"/>
        <v/>
      </c>
      <c r="AF681" s="50" t="str">
        <f t="shared" si="246"/>
        <v/>
      </c>
      <c r="AG681" s="50" t="str">
        <f t="shared" si="254"/>
        <v/>
      </c>
      <c r="AH681" s="50"/>
      <c r="AI681" s="50"/>
      <c r="AJ681" s="50"/>
      <c r="AK681" s="50"/>
      <c r="AL681" s="50"/>
    </row>
    <row r="682" spans="1:38" x14ac:dyDescent="0.25">
      <c r="A682" s="50">
        <f t="shared" si="247"/>
        <v>107</v>
      </c>
      <c r="B682" s="50">
        <f t="shared" si="235"/>
        <v>73487</v>
      </c>
      <c r="C682" s="50" t="str">
        <f t="shared" si="236"/>
        <v>20171114</v>
      </c>
      <c r="D682" s="50">
        <v>2017</v>
      </c>
      <c r="E682" s="50">
        <v>11</v>
      </c>
      <c r="F682" s="50">
        <v>14</v>
      </c>
      <c r="G682" s="50">
        <v>20</v>
      </c>
      <c r="H682" s="50">
        <v>24</v>
      </c>
      <c r="I682" s="50">
        <v>47</v>
      </c>
      <c r="J682" s="50">
        <v>388</v>
      </c>
      <c r="K682" s="50" t="s">
        <v>29</v>
      </c>
      <c r="L682" s="50">
        <v>1</v>
      </c>
      <c r="M682" s="50" t="s">
        <v>21</v>
      </c>
      <c r="N682" s="50" t="s">
        <v>27</v>
      </c>
      <c r="O682" s="50">
        <v>0</v>
      </c>
      <c r="P682" s="50" t="str">
        <f t="shared" si="241"/>
        <v/>
      </c>
      <c r="Q682" s="50" t="str">
        <f t="shared" si="234"/>
        <v/>
      </c>
      <c r="R682" s="50" t="str">
        <f t="shared" si="251"/>
        <v/>
      </c>
      <c r="S682" s="50" t="str">
        <f t="shared" si="242"/>
        <v/>
      </c>
      <c r="T682" s="50" t="str">
        <f t="shared" si="237"/>
        <v/>
      </c>
      <c r="U682" s="50" t="str">
        <f t="shared" si="238"/>
        <v/>
      </c>
      <c r="V682" s="50" t="str">
        <f t="shared" si="239"/>
        <v/>
      </c>
      <c r="W682" s="50" t="str">
        <f t="shared" si="243"/>
        <v/>
      </c>
      <c r="X682" s="50" t="str">
        <f t="shared" si="252"/>
        <v/>
      </c>
      <c r="Y682" s="50" t="str">
        <f t="shared" si="248"/>
        <v/>
      </c>
      <c r="Z682" s="50" t="str">
        <f t="shared" si="244"/>
        <v/>
      </c>
      <c r="AA682" s="50" t="str">
        <f t="shared" si="249"/>
        <v/>
      </c>
      <c r="AB682" s="50" t="str">
        <f t="shared" si="250"/>
        <v/>
      </c>
      <c r="AC682" s="50" t="str">
        <f t="shared" si="240"/>
        <v/>
      </c>
      <c r="AD682" s="50" t="str">
        <f t="shared" si="253"/>
        <v/>
      </c>
      <c r="AE682" s="50" t="str">
        <f t="shared" si="245"/>
        <v/>
      </c>
      <c r="AF682" s="50" t="str">
        <f t="shared" si="246"/>
        <v/>
      </c>
      <c r="AG682" s="50" t="str">
        <f t="shared" si="254"/>
        <v/>
      </c>
      <c r="AH682" s="50"/>
      <c r="AI682" s="50"/>
      <c r="AJ682" s="50"/>
      <c r="AK682" s="50"/>
      <c r="AL682" s="50"/>
    </row>
    <row r="683" spans="1:38" x14ac:dyDescent="0.25">
      <c r="A683" s="50">
        <f t="shared" si="247"/>
        <v>107</v>
      </c>
      <c r="B683" s="50">
        <f t="shared" si="235"/>
        <v>73487</v>
      </c>
      <c r="C683" s="50" t="str">
        <f t="shared" si="236"/>
        <v>20171114</v>
      </c>
      <c r="D683" s="50">
        <v>2017</v>
      </c>
      <c r="E683" s="50">
        <v>11</v>
      </c>
      <c r="F683" s="50">
        <v>14</v>
      </c>
      <c r="G683" s="50">
        <v>20</v>
      </c>
      <c r="H683" s="50">
        <v>24</v>
      </c>
      <c r="I683" s="50">
        <v>47</v>
      </c>
      <c r="J683" s="50">
        <v>704</v>
      </c>
      <c r="K683" s="50" t="s">
        <v>37</v>
      </c>
      <c r="L683" s="50">
        <v>1</v>
      </c>
      <c r="M683" s="50" t="s">
        <v>21</v>
      </c>
      <c r="N683" s="50" t="s">
        <v>27</v>
      </c>
      <c r="O683" s="50">
        <v>64</v>
      </c>
      <c r="P683" s="50" t="str">
        <f t="shared" si="241"/>
        <v/>
      </c>
      <c r="Q683" s="50">
        <f t="shared" si="234"/>
        <v>73487.767999999996</v>
      </c>
      <c r="R683" s="50" t="str">
        <f t="shared" si="251"/>
        <v/>
      </c>
      <c r="S683" s="50" t="str">
        <f t="shared" si="242"/>
        <v/>
      </c>
      <c r="T683" s="50" t="str">
        <f t="shared" si="237"/>
        <v/>
      </c>
      <c r="U683" s="50" t="str">
        <f t="shared" si="238"/>
        <v/>
      </c>
      <c r="V683" s="50" t="str">
        <f t="shared" si="239"/>
        <v/>
      </c>
      <c r="W683" s="50" t="str">
        <f t="shared" si="243"/>
        <v/>
      </c>
      <c r="X683" s="50" t="str">
        <f t="shared" si="252"/>
        <v/>
      </c>
      <c r="Y683" s="50" t="str">
        <f t="shared" si="248"/>
        <v/>
      </c>
      <c r="Z683" s="50" t="str">
        <f t="shared" si="244"/>
        <v/>
      </c>
      <c r="AA683" s="50" t="str">
        <f t="shared" si="249"/>
        <v/>
      </c>
      <c r="AB683" s="50" t="str">
        <f t="shared" si="250"/>
        <v/>
      </c>
      <c r="AC683" s="50" t="str">
        <f t="shared" si="240"/>
        <v/>
      </c>
      <c r="AD683" s="50" t="str">
        <f t="shared" si="253"/>
        <v/>
      </c>
      <c r="AE683" s="50" t="str">
        <f t="shared" si="245"/>
        <v/>
      </c>
      <c r="AF683" s="50" t="str">
        <f t="shared" si="246"/>
        <v/>
      </c>
      <c r="AG683" s="50" t="str">
        <f t="shared" si="254"/>
        <v/>
      </c>
      <c r="AH683" s="50"/>
      <c r="AI683" s="50"/>
      <c r="AJ683" s="50"/>
      <c r="AK683" s="50"/>
      <c r="AL683" s="50"/>
    </row>
    <row r="684" spans="1:38" x14ac:dyDescent="0.25">
      <c r="A684" s="51">
        <f t="shared" si="247"/>
        <v>108</v>
      </c>
      <c r="B684" s="51">
        <f t="shared" si="235"/>
        <v>73523</v>
      </c>
      <c r="C684" s="51" t="str">
        <f t="shared" si="236"/>
        <v>20171114</v>
      </c>
      <c r="D684" s="51">
        <v>2017</v>
      </c>
      <c r="E684" s="51">
        <v>11</v>
      </c>
      <c r="F684" s="51">
        <v>14</v>
      </c>
      <c r="G684" s="51">
        <v>20</v>
      </c>
      <c r="H684" s="51">
        <v>25</v>
      </c>
      <c r="I684" s="51">
        <v>23</v>
      </c>
      <c r="J684" s="51">
        <v>283</v>
      </c>
      <c r="K684" s="51" t="s">
        <v>37</v>
      </c>
      <c r="L684" s="51">
        <v>1</v>
      </c>
      <c r="M684" s="51" t="s">
        <v>21</v>
      </c>
      <c r="N684" s="51" t="s">
        <v>27</v>
      </c>
      <c r="O684" s="51">
        <v>16</v>
      </c>
      <c r="P684" s="51">
        <f t="shared" si="241"/>
        <v>73523.282999999996</v>
      </c>
      <c r="Q684" s="51" t="str">
        <f t="shared" si="234"/>
        <v/>
      </c>
      <c r="R684" s="51">
        <f t="shared" si="251"/>
        <v>73523.37</v>
      </c>
      <c r="S684" s="51">
        <f t="shared" si="242"/>
        <v>86.999999999534339</v>
      </c>
      <c r="T684" s="51" t="str">
        <f t="shared" si="237"/>
        <v/>
      </c>
      <c r="U684" s="51" t="str">
        <f t="shared" si="238"/>
        <v/>
      </c>
      <c r="V684" s="51" t="str">
        <f t="shared" si="239"/>
        <v/>
      </c>
      <c r="W684" s="51">
        <f t="shared" si="243"/>
        <v>73523</v>
      </c>
      <c r="X684" s="51">
        <f t="shared" si="252"/>
        <v>1</v>
      </c>
      <c r="Y684" s="51" t="str">
        <f t="shared" si="248"/>
        <v/>
      </c>
      <c r="Z684" s="51">
        <f t="shared" si="244"/>
        <v>0</v>
      </c>
      <c r="AA684" s="51">
        <f t="shared" si="249"/>
        <v>0</v>
      </c>
      <c r="AB684" s="51">
        <f t="shared" si="250"/>
        <v>1</v>
      </c>
      <c r="AC684" s="51" t="str">
        <f t="shared" si="240"/>
        <v/>
      </c>
      <c r="AD684" s="51">
        <f t="shared" si="253"/>
        <v>0</v>
      </c>
      <c r="AE684" s="51" t="str">
        <f t="shared" si="245"/>
        <v/>
      </c>
      <c r="AF684" s="51" t="str">
        <f t="shared" si="246"/>
        <v/>
      </c>
      <c r="AG684" s="51">
        <f t="shared" si="254"/>
        <v>0</v>
      </c>
      <c r="AH684" s="51"/>
      <c r="AI684" s="51"/>
      <c r="AJ684" s="51"/>
      <c r="AK684" s="51"/>
      <c r="AL684" s="51"/>
    </row>
    <row r="685" spans="1:38" x14ac:dyDescent="0.25">
      <c r="A685" s="50">
        <f t="shared" si="247"/>
        <v>108</v>
      </c>
      <c r="B685" s="50">
        <f t="shared" si="235"/>
        <v>73523</v>
      </c>
      <c r="C685" s="50" t="str">
        <f t="shared" si="236"/>
        <v>20171114</v>
      </c>
      <c r="D685" s="50">
        <v>2017</v>
      </c>
      <c r="E685" s="50">
        <v>11</v>
      </c>
      <c r="F685" s="50">
        <v>14</v>
      </c>
      <c r="G685" s="50">
        <v>20</v>
      </c>
      <c r="H685" s="50">
        <v>25</v>
      </c>
      <c r="I685" s="50">
        <v>23</v>
      </c>
      <c r="J685" s="50">
        <v>370</v>
      </c>
      <c r="K685" s="50" t="s">
        <v>40</v>
      </c>
      <c r="L685" s="50"/>
      <c r="M685" s="50" t="s">
        <v>21</v>
      </c>
      <c r="N685" s="50" t="s">
        <v>27</v>
      </c>
      <c r="O685" s="50">
        <v>0</v>
      </c>
      <c r="P685" s="50" t="str">
        <f t="shared" si="241"/>
        <v/>
      </c>
      <c r="Q685" s="50">
        <f t="shared" si="234"/>
        <v>73523.37</v>
      </c>
      <c r="R685" s="50" t="str">
        <f t="shared" si="251"/>
        <v/>
      </c>
      <c r="S685" s="50" t="str">
        <f t="shared" si="242"/>
        <v/>
      </c>
      <c r="T685" s="50" t="str">
        <f t="shared" si="237"/>
        <v/>
      </c>
      <c r="U685" s="50" t="str">
        <f t="shared" si="238"/>
        <v/>
      </c>
      <c r="V685" s="50" t="str">
        <f t="shared" si="239"/>
        <v/>
      </c>
      <c r="W685" s="50" t="str">
        <f t="shared" si="243"/>
        <v/>
      </c>
      <c r="X685" s="50" t="str">
        <f t="shared" si="252"/>
        <v/>
      </c>
      <c r="Y685" s="50" t="str">
        <f t="shared" si="248"/>
        <v/>
      </c>
      <c r="Z685" s="50" t="str">
        <f t="shared" si="244"/>
        <v/>
      </c>
      <c r="AA685" s="50" t="str">
        <f t="shared" si="249"/>
        <v/>
      </c>
      <c r="AB685" s="50" t="str">
        <f t="shared" si="250"/>
        <v/>
      </c>
      <c r="AC685" s="50" t="str">
        <f t="shared" si="240"/>
        <v/>
      </c>
      <c r="AD685" s="50" t="str">
        <f t="shared" si="253"/>
        <v/>
      </c>
      <c r="AE685" s="50" t="str">
        <f t="shared" si="245"/>
        <v/>
      </c>
      <c r="AF685" s="50" t="str">
        <f t="shared" si="246"/>
        <v/>
      </c>
      <c r="AG685" s="50" t="str">
        <f t="shared" si="254"/>
        <v/>
      </c>
      <c r="AH685" s="50"/>
      <c r="AI685" s="50"/>
      <c r="AJ685" s="50"/>
      <c r="AK685" s="50"/>
      <c r="AL685" s="50"/>
    </row>
    <row r="686" spans="1:38" x14ac:dyDescent="0.25">
      <c r="A686" s="51">
        <f t="shared" si="247"/>
        <v>109</v>
      </c>
      <c r="B686" s="51">
        <f t="shared" si="235"/>
        <v>73549</v>
      </c>
      <c r="C686" s="51" t="str">
        <f t="shared" si="236"/>
        <v>20171114</v>
      </c>
      <c r="D686" s="51">
        <v>2017</v>
      </c>
      <c r="E686" s="51">
        <v>11</v>
      </c>
      <c r="F686" s="51">
        <v>14</v>
      </c>
      <c r="G686" s="51">
        <v>20</v>
      </c>
      <c r="H686" s="51">
        <v>25</v>
      </c>
      <c r="I686" s="51">
        <v>49</v>
      </c>
      <c r="J686" s="51">
        <v>995</v>
      </c>
      <c r="K686" s="51" t="s">
        <v>37</v>
      </c>
      <c r="L686" s="51">
        <v>1</v>
      </c>
      <c r="M686" s="51" t="s">
        <v>21</v>
      </c>
      <c r="N686" s="51" t="s">
        <v>27</v>
      </c>
      <c r="O686" s="51">
        <v>5</v>
      </c>
      <c r="P686" s="51">
        <f t="shared" si="241"/>
        <v>73549.994999999995</v>
      </c>
      <c r="Q686" s="51" t="str">
        <f t="shared" si="234"/>
        <v/>
      </c>
      <c r="R686" s="51">
        <f t="shared" si="251"/>
        <v>73551.036999999997</v>
      </c>
      <c r="S686" s="51">
        <f t="shared" si="242"/>
        <v>1042.0000000012806</v>
      </c>
      <c r="T686" s="51">
        <f t="shared" si="237"/>
        <v>46</v>
      </c>
      <c r="U686" s="51">
        <f t="shared" si="238"/>
        <v>41</v>
      </c>
      <c r="V686" s="51" t="str">
        <f t="shared" si="239"/>
        <v/>
      </c>
      <c r="W686" s="51">
        <f t="shared" si="243"/>
        <v>73549</v>
      </c>
      <c r="X686" s="51">
        <f t="shared" si="252"/>
        <v>5</v>
      </c>
      <c r="Y686" s="51">
        <f t="shared" si="248"/>
        <v>1</v>
      </c>
      <c r="Z686" s="51">
        <f t="shared" si="244"/>
        <v>0</v>
      </c>
      <c r="AA686" s="51">
        <f t="shared" si="249"/>
        <v>0</v>
      </c>
      <c r="AB686" s="51">
        <f t="shared" si="250"/>
        <v>5</v>
      </c>
      <c r="AC686" s="51" t="str">
        <f t="shared" si="240"/>
        <v/>
      </c>
      <c r="AD686" s="51">
        <f t="shared" si="253"/>
        <v>0</v>
      </c>
      <c r="AE686" s="51" t="str">
        <f t="shared" si="245"/>
        <v/>
      </c>
      <c r="AF686" s="51" t="str">
        <f t="shared" si="246"/>
        <v/>
      </c>
      <c r="AG686" s="51">
        <f t="shared" si="254"/>
        <v>0</v>
      </c>
      <c r="AH686" s="51"/>
      <c r="AI686" s="51"/>
      <c r="AJ686" s="51"/>
      <c r="AK686" s="51"/>
      <c r="AL686" s="51"/>
    </row>
    <row r="687" spans="1:38" x14ac:dyDescent="0.25">
      <c r="A687" s="50">
        <f t="shared" si="247"/>
        <v>109</v>
      </c>
      <c r="B687" s="50">
        <f t="shared" si="235"/>
        <v>73550</v>
      </c>
      <c r="C687" s="50" t="str">
        <f t="shared" si="236"/>
        <v>20171114</v>
      </c>
      <c r="D687" s="50">
        <v>2017</v>
      </c>
      <c r="E687" s="50">
        <v>11</v>
      </c>
      <c r="F687" s="50">
        <v>14</v>
      </c>
      <c r="G687" s="50">
        <v>20</v>
      </c>
      <c r="H687" s="50">
        <v>25</v>
      </c>
      <c r="I687" s="50">
        <v>50</v>
      </c>
      <c r="J687" s="50">
        <v>41</v>
      </c>
      <c r="K687" s="50" t="s">
        <v>37</v>
      </c>
      <c r="L687" s="50">
        <v>1</v>
      </c>
      <c r="M687" s="50" t="s">
        <v>21</v>
      </c>
      <c r="N687" s="50" t="s">
        <v>27</v>
      </c>
      <c r="O687" s="50">
        <v>6</v>
      </c>
      <c r="P687" s="50" t="str">
        <f t="shared" si="241"/>
        <v/>
      </c>
      <c r="Q687" s="50" t="str">
        <f t="shared" si="234"/>
        <v/>
      </c>
      <c r="R687" s="50" t="str">
        <f t="shared" si="251"/>
        <v/>
      </c>
      <c r="S687" s="50" t="str">
        <f t="shared" si="242"/>
        <v/>
      </c>
      <c r="T687" s="50">
        <f t="shared" si="237"/>
        <v>29</v>
      </c>
      <c r="U687" s="50">
        <f t="shared" si="238"/>
        <v>23</v>
      </c>
      <c r="V687" s="50" t="str">
        <f t="shared" si="239"/>
        <v/>
      </c>
      <c r="W687" s="50" t="str">
        <f t="shared" si="243"/>
        <v/>
      </c>
      <c r="X687" s="50" t="str">
        <f t="shared" si="252"/>
        <v/>
      </c>
      <c r="Y687" s="50" t="str">
        <f t="shared" si="248"/>
        <v/>
      </c>
      <c r="Z687" s="50" t="str">
        <f t="shared" si="244"/>
        <v/>
      </c>
      <c r="AA687" s="50" t="str">
        <f t="shared" si="249"/>
        <v/>
      </c>
      <c r="AB687" s="50" t="str">
        <f t="shared" si="250"/>
        <v/>
      </c>
      <c r="AC687" s="50" t="str">
        <f t="shared" si="240"/>
        <v/>
      </c>
      <c r="AD687" s="50" t="str">
        <f t="shared" si="253"/>
        <v/>
      </c>
      <c r="AE687" s="50" t="str">
        <f t="shared" si="245"/>
        <v/>
      </c>
      <c r="AF687" s="50" t="str">
        <f t="shared" si="246"/>
        <v/>
      </c>
      <c r="AG687" s="50" t="str">
        <f t="shared" si="254"/>
        <v/>
      </c>
      <c r="AH687" s="50"/>
      <c r="AI687" s="50"/>
      <c r="AJ687" s="50"/>
      <c r="AK687" s="50"/>
      <c r="AL687" s="50"/>
    </row>
    <row r="688" spans="1:38" x14ac:dyDescent="0.25">
      <c r="A688" s="50">
        <f t="shared" si="247"/>
        <v>109</v>
      </c>
      <c r="B688" s="50">
        <f t="shared" si="235"/>
        <v>73550</v>
      </c>
      <c r="C688" s="50" t="str">
        <f t="shared" si="236"/>
        <v>20171114</v>
      </c>
      <c r="D688" s="50">
        <v>2017</v>
      </c>
      <c r="E688" s="50">
        <v>11</v>
      </c>
      <c r="F688" s="50">
        <v>14</v>
      </c>
      <c r="G688" s="50">
        <v>20</v>
      </c>
      <c r="H688" s="50">
        <v>25</v>
      </c>
      <c r="I688" s="50">
        <v>50</v>
      </c>
      <c r="J688" s="50">
        <v>70</v>
      </c>
      <c r="K688" s="50" t="s">
        <v>37</v>
      </c>
      <c r="L688" s="50">
        <v>1</v>
      </c>
      <c r="M688" s="50" t="s">
        <v>21</v>
      </c>
      <c r="N688" s="50" t="s">
        <v>27</v>
      </c>
      <c r="O688" s="50">
        <v>7</v>
      </c>
      <c r="P688" s="50" t="str">
        <f t="shared" si="241"/>
        <v/>
      </c>
      <c r="Q688" s="50" t="str">
        <f t="shared" si="234"/>
        <v/>
      </c>
      <c r="R688" s="50" t="str">
        <f t="shared" si="251"/>
        <v/>
      </c>
      <c r="S688" s="50" t="str">
        <f t="shared" si="242"/>
        <v/>
      </c>
      <c r="T688" s="50">
        <f t="shared" si="237"/>
        <v>87</v>
      </c>
      <c r="U688" s="50">
        <f t="shared" si="238"/>
        <v>80</v>
      </c>
      <c r="V688" s="50" t="str">
        <f t="shared" si="239"/>
        <v/>
      </c>
      <c r="W688" s="50" t="str">
        <f t="shared" si="243"/>
        <v/>
      </c>
      <c r="X688" s="50" t="str">
        <f t="shared" si="252"/>
        <v/>
      </c>
      <c r="Y688" s="50" t="str">
        <f t="shared" si="248"/>
        <v/>
      </c>
      <c r="Z688" s="50" t="str">
        <f t="shared" si="244"/>
        <v/>
      </c>
      <c r="AA688" s="50" t="str">
        <f t="shared" si="249"/>
        <v/>
      </c>
      <c r="AB688" s="50" t="str">
        <f t="shared" si="250"/>
        <v/>
      </c>
      <c r="AC688" s="50" t="str">
        <f t="shared" si="240"/>
        <v/>
      </c>
      <c r="AD688" s="50" t="str">
        <f t="shared" si="253"/>
        <v/>
      </c>
      <c r="AE688" s="50" t="str">
        <f t="shared" si="245"/>
        <v/>
      </c>
      <c r="AF688" s="50" t="str">
        <f t="shared" si="246"/>
        <v/>
      </c>
      <c r="AG688" s="50" t="str">
        <f t="shared" si="254"/>
        <v/>
      </c>
      <c r="AH688" s="50"/>
      <c r="AI688" s="50"/>
      <c r="AJ688" s="50"/>
      <c r="AK688" s="50"/>
      <c r="AL688" s="50"/>
    </row>
    <row r="689" spans="1:38" x14ac:dyDescent="0.25">
      <c r="A689" s="50">
        <f t="shared" si="247"/>
        <v>109</v>
      </c>
      <c r="B689" s="50">
        <f t="shared" si="235"/>
        <v>73550</v>
      </c>
      <c r="C689" s="50" t="str">
        <f t="shared" si="236"/>
        <v>20171114</v>
      </c>
      <c r="D689" s="50">
        <v>2017</v>
      </c>
      <c r="E689" s="50">
        <v>11</v>
      </c>
      <c r="F689" s="50">
        <v>14</v>
      </c>
      <c r="G689" s="50">
        <v>20</v>
      </c>
      <c r="H689" s="50">
        <v>25</v>
      </c>
      <c r="I689" s="50">
        <v>50</v>
      </c>
      <c r="J689" s="50">
        <v>157</v>
      </c>
      <c r="K689" s="50" t="s">
        <v>37</v>
      </c>
      <c r="L689" s="50">
        <v>1</v>
      </c>
      <c r="M689" s="50" t="s">
        <v>21</v>
      </c>
      <c r="N689" s="50" t="s">
        <v>27</v>
      </c>
      <c r="O689" s="50">
        <v>9</v>
      </c>
      <c r="P689" s="50" t="str">
        <f t="shared" si="241"/>
        <v/>
      </c>
      <c r="Q689" s="50" t="str">
        <f t="shared" si="234"/>
        <v/>
      </c>
      <c r="R689" s="50" t="str">
        <f t="shared" si="251"/>
        <v/>
      </c>
      <c r="S689" s="50" t="str">
        <f t="shared" si="242"/>
        <v/>
      </c>
      <c r="T689" s="50">
        <f t="shared" si="237"/>
        <v>66</v>
      </c>
      <c r="U689" s="50">
        <f t="shared" si="238"/>
        <v>57</v>
      </c>
      <c r="V689" s="50" t="str">
        <f t="shared" si="239"/>
        <v/>
      </c>
      <c r="W689" s="50" t="str">
        <f t="shared" si="243"/>
        <v/>
      </c>
      <c r="X689" s="50" t="str">
        <f t="shared" si="252"/>
        <v/>
      </c>
      <c r="Y689" s="50" t="str">
        <f t="shared" si="248"/>
        <v/>
      </c>
      <c r="Z689" s="50" t="str">
        <f t="shared" si="244"/>
        <v/>
      </c>
      <c r="AA689" s="50" t="str">
        <f t="shared" si="249"/>
        <v/>
      </c>
      <c r="AB689" s="50" t="str">
        <f t="shared" si="250"/>
        <v/>
      </c>
      <c r="AC689" s="50" t="str">
        <f t="shared" si="240"/>
        <v/>
      </c>
      <c r="AD689" s="50" t="str">
        <f t="shared" si="253"/>
        <v/>
      </c>
      <c r="AE689" s="50" t="str">
        <f t="shared" si="245"/>
        <v/>
      </c>
      <c r="AF689" s="50" t="str">
        <f t="shared" si="246"/>
        <v/>
      </c>
      <c r="AG689" s="50" t="str">
        <f t="shared" si="254"/>
        <v/>
      </c>
      <c r="AH689" s="50"/>
      <c r="AI689" s="50"/>
      <c r="AJ689" s="50"/>
      <c r="AK689" s="50"/>
      <c r="AL689" s="50"/>
    </row>
    <row r="690" spans="1:38" x14ac:dyDescent="0.25">
      <c r="A690" s="50">
        <f t="shared" si="247"/>
        <v>109</v>
      </c>
      <c r="B690" s="50">
        <f t="shared" si="235"/>
        <v>73550</v>
      </c>
      <c r="C690" s="50" t="str">
        <f t="shared" si="236"/>
        <v>20171114</v>
      </c>
      <c r="D690" s="50">
        <v>2017</v>
      </c>
      <c r="E690" s="50">
        <v>11</v>
      </c>
      <c r="F690" s="50">
        <v>14</v>
      </c>
      <c r="G690" s="50">
        <v>20</v>
      </c>
      <c r="H690" s="50">
        <v>25</v>
      </c>
      <c r="I690" s="50">
        <v>50</v>
      </c>
      <c r="J690" s="50">
        <v>223</v>
      </c>
      <c r="K690" s="50" t="s">
        <v>37</v>
      </c>
      <c r="L690" s="50">
        <v>1</v>
      </c>
      <c r="M690" s="50" t="s">
        <v>21</v>
      </c>
      <c r="N690" s="50" t="s">
        <v>66</v>
      </c>
      <c r="O690" s="50">
        <v>929</v>
      </c>
      <c r="P690" s="50" t="str">
        <f t="shared" si="241"/>
        <v/>
      </c>
      <c r="Q690" s="50" t="str">
        <f t="shared" si="234"/>
        <v/>
      </c>
      <c r="R690" s="50" t="str">
        <f t="shared" si="251"/>
        <v/>
      </c>
      <c r="S690" s="50" t="str">
        <f t="shared" si="242"/>
        <v/>
      </c>
      <c r="T690" s="50" t="str">
        <f t="shared" si="237"/>
        <v/>
      </c>
      <c r="U690" s="50" t="str">
        <f t="shared" si="238"/>
        <v/>
      </c>
      <c r="V690" s="50" t="str">
        <f t="shared" si="239"/>
        <v/>
      </c>
      <c r="W690" s="50" t="str">
        <f t="shared" si="243"/>
        <v/>
      </c>
      <c r="X690" s="50" t="str">
        <f t="shared" si="252"/>
        <v/>
      </c>
      <c r="Y690" s="50" t="str">
        <f t="shared" si="248"/>
        <v/>
      </c>
      <c r="Z690" s="50" t="str">
        <f t="shared" si="244"/>
        <v/>
      </c>
      <c r="AA690" s="50" t="str">
        <f t="shared" si="249"/>
        <v/>
      </c>
      <c r="AB690" s="50" t="str">
        <f t="shared" si="250"/>
        <v/>
      </c>
      <c r="AC690" s="50" t="str">
        <f t="shared" si="240"/>
        <v/>
      </c>
      <c r="AD690" s="50" t="str">
        <f t="shared" si="253"/>
        <v/>
      </c>
      <c r="AE690" s="50" t="str">
        <f t="shared" si="245"/>
        <v/>
      </c>
      <c r="AF690" s="50" t="str">
        <f t="shared" si="246"/>
        <v/>
      </c>
      <c r="AG690" s="50" t="str">
        <f t="shared" si="254"/>
        <v/>
      </c>
      <c r="AH690" s="50"/>
      <c r="AI690" s="50"/>
      <c r="AJ690" s="50"/>
      <c r="AK690" s="50"/>
      <c r="AL690" s="50"/>
    </row>
    <row r="691" spans="1:38" x14ac:dyDescent="0.25">
      <c r="A691" s="50">
        <f t="shared" si="247"/>
        <v>109</v>
      </c>
      <c r="B691" s="50">
        <f t="shared" si="235"/>
        <v>73550</v>
      </c>
      <c r="C691" s="50" t="str">
        <f t="shared" si="236"/>
        <v>20171114</v>
      </c>
      <c r="D691" s="50">
        <v>2017</v>
      </c>
      <c r="E691" s="50">
        <v>11</v>
      </c>
      <c r="F691" s="50">
        <v>14</v>
      </c>
      <c r="G691" s="50">
        <v>20</v>
      </c>
      <c r="H691" s="50">
        <v>25</v>
      </c>
      <c r="I691" s="50">
        <v>50</v>
      </c>
      <c r="J691" s="50">
        <v>226</v>
      </c>
      <c r="K691" s="50" t="s">
        <v>29</v>
      </c>
      <c r="L691" s="50">
        <v>1</v>
      </c>
      <c r="M691" s="50" t="s">
        <v>21</v>
      </c>
      <c r="N691" s="50" t="s">
        <v>66</v>
      </c>
      <c r="O691" s="50">
        <v>0</v>
      </c>
      <c r="P691" s="50" t="str">
        <f t="shared" si="241"/>
        <v/>
      </c>
      <c r="Q691" s="50" t="str">
        <f t="shared" si="234"/>
        <v/>
      </c>
      <c r="R691" s="50" t="str">
        <f t="shared" si="251"/>
        <v/>
      </c>
      <c r="S691" s="50" t="str">
        <f t="shared" si="242"/>
        <v/>
      </c>
      <c r="T691" s="50" t="str">
        <f t="shared" si="237"/>
        <v/>
      </c>
      <c r="U691" s="50" t="str">
        <f t="shared" si="238"/>
        <v/>
      </c>
      <c r="V691" s="50" t="str">
        <f t="shared" si="239"/>
        <v/>
      </c>
      <c r="W691" s="50" t="str">
        <f t="shared" si="243"/>
        <v/>
      </c>
      <c r="X691" s="50" t="str">
        <f t="shared" si="252"/>
        <v/>
      </c>
      <c r="Y691" s="50" t="str">
        <f t="shared" si="248"/>
        <v/>
      </c>
      <c r="Z691" s="50" t="str">
        <f t="shared" si="244"/>
        <v/>
      </c>
      <c r="AA691" s="50" t="str">
        <f t="shared" si="249"/>
        <v/>
      </c>
      <c r="AB691" s="50" t="str">
        <f t="shared" si="250"/>
        <v/>
      </c>
      <c r="AC691" s="50" t="str">
        <f t="shared" si="240"/>
        <v/>
      </c>
      <c r="AD691" s="50" t="str">
        <f t="shared" si="253"/>
        <v/>
      </c>
      <c r="AE691" s="50" t="str">
        <f t="shared" si="245"/>
        <v/>
      </c>
      <c r="AF691" s="50" t="str">
        <f t="shared" si="246"/>
        <v/>
      </c>
      <c r="AG691" s="50" t="str">
        <f t="shared" si="254"/>
        <v/>
      </c>
      <c r="AH691" s="50"/>
      <c r="AI691" s="50" t="s">
        <v>76</v>
      </c>
      <c r="AJ691" s="50"/>
      <c r="AK691" s="50"/>
      <c r="AL691" s="50"/>
    </row>
    <row r="692" spans="1:38" x14ac:dyDescent="0.25">
      <c r="A692" s="50">
        <f t="shared" si="247"/>
        <v>109</v>
      </c>
      <c r="B692" s="50">
        <f t="shared" si="235"/>
        <v>73551</v>
      </c>
      <c r="C692" s="50" t="str">
        <f t="shared" si="236"/>
        <v>20171114</v>
      </c>
      <c r="D692" s="50">
        <v>2017</v>
      </c>
      <c r="E692" s="50">
        <v>11</v>
      </c>
      <c r="F692" s="50">
        <v>14</v>
      </c>
      <c r="G692" s="50">
        <v>20</v>
      </c>
      <c r="H692" s="50">
        <v>25</v>
      </c>
      <c r="I692" s="50">
        <v>51</v>
      </c>
      <c r="J692" s="50">
        <v>18</v>
      </c>
      <c r="K692" s="50" t="s">
        <v>29</v>
      </c>
      <c r="L692" s="50">
        <v>1</v>
      </c>
      <c r="M692" s="50" t="s">
        <v>21</v>
      </c>
      <c r="N692" s="50" t="s">
        <v>66</v>
      </c>
      <c r="O692" s="50">
        <v>0</v>
      </c>
      <c r="P692" s="50" t="str">
        <f t="shared" si="241"/>
        <v/>
      </c>
      <c r="Q692" s="50" t="str">
        <f t="shared" si="234"/>
        <v/>
      </c>
      <c r="R692" s="50" t="str">
        <f t="shared" si="251"/>
        <v/>
      </c>
      <c r="S692" s="50" t="str">
        <f t="shared" si="242"/>
        <v/>
      </c>
      <c r="T692" s="50" t="str">
        <f t="shared" si="237"/>
        <v/>
      </c>
      <c r="U692" s="50" t="str">
        <f t="shared" si="238"/>
        <v/>
      </c>
      <c r="V692" s="50" t="str">
        <f t="shared" si="239"/>
        <v/>
      </c>
      <c r="W692" s="50" t="str">
        <f t="shared" si="243"/>
        <v/>
      </c>
      <c r="X692" s="50" t="str">
        <f t="shared" si="252"/>
        <v/>
      </c>
      <c r="Y692" s="50" t="str">
        <f t="shared" si="248"/>
        <v/>
      </c>
      <c r="Z692" s="50" t="str">
        <f t="shared" si="244"/>
        <v/>
      </c>
      <c r="AA692" s="50" t="str">
        <f t="shared" si="249"/>
        <v/>
      </c>
      <c r="AB692" s="50" t="str">
        <f t="shared" si="250"/>
        <v/>
      </c>
      <c r="AC692" s="50" t="str">
        <f t="shared" si="240"/>
        <v/>
      </c>
      <c r="AD692" s="50" t="str">
        <f t="shared" si="253"/>
        <v/>
      </c>
      <c r="AE692" s="50" t="str">
        <f t="shared" si="245"/>
        <v/>
      </c>
      <c r="AF692" s="50" t="str">
        <f t="shared" si="246"/>
        <v/>
      </c>
      <c r="AG692" s="50" t="str">
        <f t="shared" si="254"/>
        <v/>
      </c>
      <c r="AH692" s="50"/>
      <c r="AI692" s="50"/>
      <c r="AJ692" s="50"/>
      <c r="AK692" s="50"/>
      <c r="AL692" s="50"/>
    </row>
    <row r="693" spans="1:38" x14ac:dyDescent="0.25">
      <c r="A693" s="50">
        <f t="shared" si="247"/>
        <v>109</v>
      </c>
      <c r="B693" s="50">
        <f t="shared" si="235"/>
        <v>73551</v>
      </c>
      <c r="C693" s="50" t="str">
        <f t="shared" si="236"/>
        <v>20171114</v>
      </c>
      <c r="D693" s="50">
        <v>2017</v>
      </c>
      <c r="E693" s="50">
        <v>11</v>
      </c>
      <c r="F693" s="50">
        <v>14</v>
      </c>
      <c r="G693" s="50">
        <v>20</v>
      </c>
      <c r="H693" s="50">
        <v>25</v>
      </c>
      <c r="I693" s="50">
        <v>51</v>
      </c>
      <c r="J693" s="50">
        <v>31</v>
      </c>
      <c r="K693" s="50" t="s">
        <v>29</v>
      </c>
      <c r="L693" s="50">
        <v>1</v>
      </c>
      <c r="M693" s="50" t="s">
        <v>21</v>
      </c>
      <c r="N693" s="50" t="s">
        <v>66</v>
      </c>
      <c r="O693" s="50">
        <v>0</v>
      </c>
      <c r="P693" s="50" t="str">
        <f t="shared" si="241"/>
        <v/>
      </c>
      <c r="Q693" s="50" t="str">
        <f t="shared" si="234"/>
        <v/>
      </c>
      <c r="R693" s="50" t="str">
        <f t="shared" si="251"/>
        <v/>
      </c>
      <c r="S693" s="50" t="str">
        <f t="shared" si="242"/>
        <v/>
      </c>
      <c r="T693" s="50" t="str">
        <f t="shared" si="237"/>
        <v/>
      </c>
      <c r="U693" s="50" t="str">
        <f t="shared" si="238"/>
        <v/>
      </c>
      <c r="V693" s="50" t="str">
        <f t="shared" si="239"/>
        <v/>
      </c>
      <c r="W693" s="50" t="str">
        <f t="shared" si="243"/>
        <v/>
      </c>
      <c r="X693" s="50" t="str">
        <f t="shared" si="252"/>
        <v/>
      </c>
      <c r="Y693" s="50" t="str">
        <f t="shared" si="248"/>
        <v/>
      </c>
      <c r="Z693" s="50" t="str">
        <f t="shared" si="244"/>
        <v/>
      </c>
      <c r="AA693" s="50" t="str">
        <f t="shared" si="249"/>
        <v/>
      </c>
      <c r="AB693" s="50" t="str">
        <f t="shared" si="250"/>
        <v/>
      </c>
      <c r="AC693" s="50" t="str">
        <f t="shared" si="240"/>
        <v/>
      </c>
      <c r="AD693" s="50" t="str">
        <f t="shared" si="253"/>
        <v/>
      </c>
      <c r="AE693" s="50" t="str">
        <f t="shared" si="245"/>
        <v/>
      </c>
      <c r="AF693" s="50" t="str">
        <f t="shared" si="246"/>
        <v/>
      </c>
      <c r="AG693" s="50" t="str">
        <f t="shared" si="254"/>
        <v/>
      </c>
      <c r="AH693" s="50"/>
      <c r="AI693" s="50"/>
      <c r="AJ693" s="50"/>
      <c r="AK693" s="50"/>
      <c r="AL693" s="50"/>
    </row>
    <row r="694" spans="1:38" x14ac:dyDescent="0.25">
      <c r="A694" s="50">
        <f t="shared" si="247"/>
        <v>109</v>
      </c>
      <c r="B694" s="50">
        <f t="shared" si="235"/>
        <v>73551</v>
      </c>
      <c r="C694" s="50" t="str">
        <f t="shared" si="236"/>
        <v>20171114</v>
      </c>
      <c r="D694" s="50">
        <v>2017</v>
      </c>
      <c r="E694" s="50">
        <v>11</v>
      </c>
      <c r="F694" s="50">
        <v>14</v>
      </c>
      <c r="G694" s="50">
        <v>20</v>
      </c>
      <c r="H694" s="50">
        <v>25</v>
      </c>
      <c r="I694" s="50">
        <v>51</v>
      </c>
      <c r="J694" s="50">
        <v>37</v>
      </c>
      <c r="K694" s="50" t="s">
        <v>29</v>
      </c>
      <c r="L694" s="50">
        <v>1</v>
      </c>
      <c r="M694" s="50" t="s">
        <v>21</v>
      </c>
      <c r="N694" s="50" t="s">
        <v>66</v>
      </c>
      <c r="O694" s="50">
        <v>0</v>
      </c>
      <c r="P694" s="50" t="str">
        <f t="shared" si="241"/>
        <v/>
      </c>
      <c r="Q694" s="50">
        <f t="shared" si="234"/>
        <v>73551.036999999997</v>
      </c>
      <c r="R694" s="50" t="str">
        <f t="shared" si="251"/>
        <v/>
      </c>
      <c r="S694" s="50" t="str">
        <f t="shared" si="242"/>
        <v/>
      </c>
      <c r="T694" s="50" t="str">
        <f t="shared" si="237"/>
        <v/>
      </c>
      <c r="U694" s="50" t="str">
        <f t="shared" si="238"/>
        <v/>
      </c>
      <c r="V694" s="50" t="str">
        <f t="shared" si="239"/>
        <v/>
      </c>
      <c r="W694" s="50" t="str">
        <f t="shared" si="243"/>
        <v/>
      </c>
      <c r="X694" s="50" t="str">
        <f t="shared" si="252"/>
        <v/>
      </c>
      <c r="Y694" s="50" t="str">
        <f t="shared" si="248"/>
        <v/>
      </c>
      <c r="Z694" s="50" t="str">
        <f t="shared" si="244"/>
        <v/>
      </c>
      <c r="AA694" s="50" t="str">
        <f t="shared" si="249"/>
        <v/>
      </c>
      <c r="AB694" s="50" t="str">
        <f t="shared" si="250"/>
        <v/>
      </c>
      <c r="AC694" s="50" t="str">
        <f t="shared" si="240"/>
        <v/>
      </c>
      <c r="AD694" s="50" t="str">
        <f t="shared" si="253"/>
        <v/>
      </c>
      <c r="AE694" s="50" t="str">
        <f t="shared" si="245"/>
        <v/>
      </c>
      <c r="AF694" s="50" t="str">
        <f t="shared" si="246"/>
        <v/>
      </c>
      <c r="AG694" s="50" t="str">
        <f t="shared" si="254"/>
        <v/>
      </c>
      <c r="AH694" s="50"/>
      <c r="AI694" s="50" t="s">
        <v>77</v>
      </c>
      <c r="AJ694" s="50"/>
      <c r="AK694" s="50"/>
      <c r="AL694" s="50"/>
    </row>
    <row r="695" spans="1:38" x14ac:dyDescent="0.25">
      <c r="A695" s="51">
        <f t="shared" si="247"/>
        <v>110</v>
      </c>
      <c r="B695" s="51">
        <f t="shared" si="235"/>
        <v>73655</v>
      </c>
      <c r="C695" s="51" t="str">
        <f t="shared" si="236"/>
        <v>20171114</v>
      </c>
      <c r="D695" s="51">
        <v>2017</v>
      </c>
      <c r="E695" s="51">
        <v>11</v>
      </c>
      <c r="F695" s="51">
        <v>14</v>
      </c>
      <c r="G695" s="51">
        <v>20</v>
      </c>
      <c r="H695" s="51">
        <v>27</v>
      </c>
      <c r="I695" s="51">
        <v>35</v>
      </c>
      <c r="J695" s="51">
        <v>868</v>
      </c>
      <c r="K695" s="51" t="s">
        <v>37</v>
      </c>
      <c r="L695" s="51">
        <v>1</v>
      </c>
      <c r="M695" s="51" t="s">
        <v>21</v>
      </c>
      <c r="N695" s="51" t="s">
        <v>27</v>
      </c>
      <c r="O695" s="51">
        <v>9</v>
      </c>
      <c r="P695" s="51">
        <f t="shared" si="241"/>
        <v>73655.868000000002</v>
      </c>
      <c r="Q695" s="51" t="str">
        <f t="shared" si="234"/>
        <v/>
      </c>
      <c r="R695" s="51">
        <f t="shared" si="251"/>
        <v>73656.767999999996</v>
      </c>
      <c r="S695" s="51">
        <f t="shared" si="242"/>
        <v>899.99999999417923</v>
      </c>
      <c r="T695" s="51">
        <f t="shared" si="237"/>
        <v>55</v>
      </c>
      <c r="U695" s="51">
        <f t="shared" si="238"/>
        <v>46</v>
      </c>
      <c r="V695" s="51" t="str">
        <f t="shared" si="239"/>
        <v/>
      </c>
      <c r="W695" s="51">
        <f t="shared" si="243"/>
        <v>73655</v>
      </c>
      <c r="X695" s="51">
        <f t="shared" si="252"/>
        <v>10</v>
      </c>
      <c r="Y695" s="51">
        <f t="shared" si="248"/>
        <v>4</v>
      </c>
      <c r="Z695" s="51">
        <f t="shared" si="244"/>
        <v>0</v>
      </c>
      <c r="AA695" s="51">
        <f t="shared" si="249"/>
        <v>0</v>
      </c>
      <c r="AB695" s="51">
        <f t="shared" si="250"/>
        <v>10</v>
      </c>
      <c r="AC695" s="51" t="str">
        <f t="shared" si="240"/>
        <v/>
      </c>
      <c r="AD695" s="51">
        <f t="shared" si="253"/>
        <v>0</v>
      </c>
      <c r="AE695" s="51" t="str">
        <f t="shared" si="245"/>
        <v/>
      </c>
      <c r="AF695" s="51" t="str">
        <f t="shared" si="246"/>
        <v/>
      </c>
      <c r="AG695" s="51">
        <f t="shared" si="254"/>
        <v>0</v>
      </c>
      <c r="AH695" s="51"/>
      <c r="AI695" s="51"/>
      <c r="AJ695" s="51"/>
      <c r="AK695" s="51"/>
      <c r="AL695" s="51"/>
    </row>
    <row r="696" spans="1:38" x14ac:dyDescent="0.25">
      <c r="A696" s="50">
        <f t="shared" si="247"/>
        <v>110</v>
      </c>
      <c r="B696" s="50">
        <f t="shared" si="235"/>
        <v>73655</v>
      </c>
      <c r="C696" s="50" t="str">
        <f t="shared" si="236"/>
        <v>20171114</v>
      </c>
      <c r="D696" s="50">
        <v>2017</v>
      </c>
      <c r="E696" s="50">
        <v>11</v>
      </c>
      <c r="F696" s="50">
        <v>14</v>
      </c>
      <c r="G696" s="50">
        <v>20</v>
      </c>
      <c r="H696" s="50">
        <v>27</v>
      </c>
      <c r="I696" s="50">
        <v>35</v>
      </c>
      <c r="J696" s="50">
        <v>884</v>
      </c>
      <c r="K696" s="50" t="s">
        <v>40</v>
      </c>
      <c r="L696" s="50"/>
      <c r="M696" s="50" t="s">
        <v>21</v>
      </c>
      <c r="N696" s="50" t="s">
        <v>27</v>
      </c>
      <c r="O696" s="50">
        <v>0</v>
      </c>
      <c r="P696" s="50" t="str">
        <f t="shared" si="241"/>
        <v/>
      </c>
      <c r="Q696" s="50" t="str">
        <f t="shared" si="234"/>
        <v/>
      </c>
      <c r="R696" s="50" t="str">
        <f t="shared" si="251"/>
        <v/>
      </c>
      <c r="S696" s="50" t="str">
        <f t="shared" si="242"/>
        <v/>
      </c>
      <c r="T696" s="50" t="str">
        <f t="shared" si="237"/>
        <v/>
      </c>
      <c r="U696" s="50" t="str">
        <f t="shared" si="238"/>
        <v/>
      </c>
      <c r="V696" s="50" t="str">
        <f t="shared" si="239"/>
        <v/>
      </c>
      <c r="W696" s="50" t="str">
        <f t="shared" si="243"/>
        <v/>
      </c>
      <c r="X696" s="50" t="str">
        <f t="shared" si="252"/>
        <v/>
      </c>
      <c r="Y696" s="50" t="str">
        <f t="shared" si="248"/>
        <v/>
      </c>
      <c r="Z696" s="50" t="str">
        <f t="shared" si="244"/>
        <v/>
      </c>
      <c r="AA696" s="50" t="str">
        <f t="shared" si="249"/>
        <v/>
      </c>
      <c r="AB696" s="50" t="str">
        <f t="shared" si="250"/>
        <v/>
      </c>
      <c r="AC696" s="50" t="str">
        <f t="shared" si="240"/>
        <v/>
      </c>
      <c r="AD696" s="50" t="str">
        <f t="shared" si="253"/>
        <v/>
      </c>
      <c r="AE696" s="50" t="str">
        <f t="shared" si="245"/>
        <v/>
      </c>
      <c r="AF696" s="50" t="str">
        <f t="shared" si="246"/>
        <v/>
      </c>
      <c r="AG696" s="50" t="str">
        <f t="shared" si="254"/>
        <v/>
      </c>
      <c r="AH696" s="50"/>
      <c r="AI696" s="50"/>
      <c r="AJ696" s="50"/>
      <c r="AK696" s="50"/>
      <c r="AL696" s="50"/>
    </row>
    <row r="697" spans="1:38" x14ac:dyDescent="0.25">
      <c r="A697" s="50">
        <f t="shared" si="247"/>
        <v>110</v>
      </c>
      <c r="B697" s="50">
        <f t="shared" si="235"/>
        <v>73655</v>
      </c>
      <c r="C697" s="50" t="str">
        <f t="shared" si="236"/>
        <v>20171114</v>
      </c>
      <c r="D697" s="50">
        <v>2017</v>
      </c>
      <c r="E697" s="50">
        <v>11</v>
      </c>
      <c r="F697" s="50">
        <v>14</v>
      </c>
      <c r="G697" s="50">
        <v>20</v>
      </c>
      <c r="H697" s="50">
        <v>27</v>
      </c>
      <c r="I697" s="50">
        <v>35</v>
      </c>
      <c r="J697" s="50">
        <v>923</v>
      </c>
      <c r="K697" s="50" t="s">
        <v>37</v>
      </c>
      <c r="L697" s="50">
        <v>1</v>
      </c>
      <c r="M697" s="50" t="s">
        <v>21</v>
      </c>
      <c r="N697" s="50" t="s">
        <v>27</v>
      </c>
      <c r="O697" s="50">
        <v>6</v>
      </c>
      <c r="P697" s="50" t="str">
        <f t="shared" si="241"/>
        <v/>
      </c>
      <c r="Q697" s="50" t="str">
        <f t="shared" si="234"/>
        <v/>
      </c>
      <c r="R697" s="50" t="str">
        <f t="shared" si="251"/>
        <v/>
      </c>
      <c r="S697" s="50" t="str">
        <f t="shared" si="242"/>
        <v/>
      </c>
      <c r="T697" s="50">
        <f t="shared" si="237"/>
        <v>29</v>
      </c>
      <c r="U697" s="50">
        <f t="shared" si="238"/>
        <v>23</v>
      </c>
      <c r="V697" s="50" t="str">
        <f t="shared" si="239"/>
        <v/>
      </c>
      <c r="W697" s="50" t="str">
        <f t="shared" si="243"/>
        <v/>
      </c>
      <c r="X697" s="50" t="str">
        <f t="shared" si="252"/>
        <v/>
      </c>
      <c r="Y697" s="50" t="str">
        <f t="shared" si="248"/>
        <v/>
      </c>
      <c r="Z697" s="50" t="str">
        <f t="shared" si="244"/>
        <v/>
      </c>
      <c r="AA697" s="50" t="str">
        <f t="shared" si="249"/>
        <v/>
      </c>
      <c r="AB697" s="50" t="str">
        <f t="shared" si="250"/>
        <v/>
      </c>
      <c r="AC697" s="50" t="str">
        <f t="shared" si="240"/>
        <v/>
      </c>
      <c r="AD697" s="50" t="str">
        <f t="shared" si="253"/>
        <v/>
      </c>
      <c r="AE697" s="50" t="str">
        <f t="shared" si="245"/>
        <v/>
      </c>
      <c r="AF697" s="50" t="str">
        <f t="shared" si="246"/>
        <v/>
      </c>
      <c r="AG697" s="50" t="str">
        <f t="shared" si="254"/>
        <v/>
      </c>
      <c r="AH697" s="50"/>
      <c r="AI697" s="50"/>
      <c r="AJ697" s="50"/>
      <c r="AK697" s="50"/>
      <c r="AL697" s="50"/>
    </row>
    <row r="698" spans="1:38" x14ac:dyDescent="0.25">
      <c r="A698" s="50">
        <f t="shared" si="247"/>
        <v>110</v>
      </c>
      <c r="B698" s="50">
        <f t="shared" si="235"/>
        <v>73655</v>
      </c>
      <c r="C698" s="50" t="str">
        <f t="shared" si="236"/>
        <v>20171114</v>
      </c>
      <c r="D698" s="50">
        <v>2017</v>
      </c>
      <c r="E698" s="50">
        <v>11</v>
      </c>
      <c r="F698" s="50">
        <v>14</v>
      </c>
      <c r="G698" s="50">
        <v>20</v>
      </c>
      <c r="H698" s="50">
        <v>27</v>
      </c>
      <c r="I698" s="50">
        <v>35</v>
      </c>
      <c r="J698" s="50">
        <v>952</v>
      </c>
      <c r="K698" s="50" t="s">
        <v>37</v>
      </c>
      <c r="L698" s="50">
        <v>1</v>
      </c>
      <c r="M698" s="50" t="s">
        <v>21</v>
      </c>
      <c r="N698" s="50" t="s">
        <v>27</v>
      </c>
      <c r="O698" s="50">
        <v>5</v>
      </c>
      <c r="P698" s="50" t="str">
        <f t="shared" si="241"/>
        <v/>
      </c>
      <c r="Q698" s="50" t="str">
        <f t="shared" si="234"/>
        <v/>
      </c>
      <c r="R698" s="50" t="str">
        <f t="shared" si="251"/>
        <v/>
      </c>
      <c r="S698" s="50" t="str">
        <f t="shared" si="242"/>
        <v/>
      </c>
      <c r="T698" s="50">
        <f t="shared" si="237"/>
        <v>26</v>
      </c>
      <c r="U698" s="50">
        <f t="shared" si="238"/>
        <v>21</v>
      </c>
      <c r="V698" s="50" t="str">
        <f t="shared" si="239"/>
        <v/>
      </c>
      <c r="W698" s="50" t="str">
        <f t="shared" si="243"/>
        <v/>
      </c>
      <c r="X698" s="50" t="str">
        <f t="shared" si="252"/>
        <v/>
      </c>
      <c r="Y698" s="50" t="str">
        <f t="shared" si="248"/>
        <v/>
      </c>
      <c r="Z698" s="50" t="str">
        <f t="shared" si="244"/>
        <v/>
      </c>
      <c r="AA698" s="50" t="str">
        <f t="shared" si="249"/>
        <v/>
      </c>
      <c r="AB698" s="50" t="str">
        <f t="shared" si="250"/>
        <v/>
      </c>
      <c r="AC698" s="50" t="str">
        <f t="shared" si="240"/>
        <v/>
      </c>
      <c r="AD698" s="50" t="str">
        <f t="shared" si="253"/>
        <v/>
      </c>
      <c r="AE698" s="50" t="str">
        <f t="shared" si="245"/>
        <v/>
      </c>
      <c r="AF698" s="50" t="str">
        <f t="shared" si="246"/>
        <v/>
      </c>
      <c r="AG698" s="50" t="str">
        <f t="shared" si="254"/>
        <v/>
      </c>
      <c r="AH698" s="50"/>
      <c r="AI698" s="50"/>
      <c r="AJ698" s="50"/>
      <c r="AK698" s="50"/>
      <c r="AL698" s="50"/>
    </row>
    <row r="699" spans="1:38" x14ac:dyDescent="0.25">
      <c r="A699" s="50">
        <f t="shared" si="247"/>
        <v>110</v>
      </c>
      <c r="B699" s="50">
        <f t="shared" si="235"/>
        <v>73655</v>
      </c>
      <c r="C699" s="50" t="str">
        <f t="shared" si="236"/>
        <v>20171114</v>
      </c>
      <c r="D699" s="50">
        <v>2017</v>
      </c>
      <c r="E699" s="50">
        <v>11</v>
      </c>
      <c r="F699" s="50">
        <v>14</v>
      </c>
      <c r="G699" s="50">
        <v>20</v>
      </c>
      <c r="H699" s="50">
        <v>27</v>
      </c>
      <c r="I699" s="50">
        <v>35</v>
      </c>
      <c r="J699" s="50">
        <v>978</v>
      </c>
      <c r="K699" s="50" t="s">
        <v>37</v>
      </c>
      <c r="L699" s="50">
        <v>1</v>
      </c>
      <c r="M699" s="50" t="s">
        <v>21</v>
      </c>
      <c r="N699" s="50" t="s">
        <v>27</v>
      </c>
      <c r="O699" s="50">
        <v>6</v>
      </c>
      <c r="P699" s="50" t="str">
        <f t="shared" si="241"/>
        <v/>
      </c>
      <c r="Q699" s="50" t="str">
        <f t="shared" si="234"/>
        <v/>
      </c>
      <c r="R699" s="50" t="str">
        <f t="shared" si="251"/>
        <v/>
      </c>
      <c r="S699" s="50" t="str">
        <f t="shared" si="242"/>
        <v/>
      </c>
      <c r="T699" s="50">
        <f t="shared" si="237"/>
        <v>23</v>
      </c>
      <c r="U699" s="50">
        <f t="shared" si="238"/>
        <v>17</v>
      </c>
      <c r="V699" s="50" t="str">
        <f t="shared" si="239"/>
        <v/>
      </c>
      <c r="W699" s="50" t="str">
        <f t="shared" si="243"/>
        <v/>
      </c>
      <c r="X699" s="50" t="str">
        <f t="shared" si="252"/>
        <v/>
      </c>
      <c r="Y699" s="50" t="str">
        <f t="shared" si="248"/>
        <v/>
      </c>
      <c r="Z699" s="50" t="str">
        <f t="shared" si="244"/>
        <v/>
      </c>
      <c r="AA699" s="50" t="str">
        <f t="shared" si="249"/>
        <v/>
      </c>
      <c r="AB699" s="50" t="str">
        <f t="shared" si="250"/>
        <v/>
      </c>
      <c r="AC699" s="50" t="str">
        <f t="shared" si="240"/>
        <v/>
      </c>
      <c r="AD699" s="50" t="str">
        <f t="shared" si="253"/>
        <v/>
      </c>
      <c r="AE699" s="50" t="str">
        <f t="shared" si="245"/>
        <v/>
      </c>
      <c r="AF699" s="50" t="str">
        <f t="shared" si="246"/>
        <v/>
      </c>
      <c r="AG699" s="50" t="str">
        <f t="shared" si="254"/>
        <v/>
      </c>
      <c r="AH699" s="50"/>
      <c r="AI699" s="50"/>
      <c r="AJ699" s="50"/>
      <c r="AK699" s="50"/>
      <c r="AL699" s="50"/>
    </row>
    <row r="700" spans="1:38" x14ac:dyDescent="0.25">
      <c r="A700" s="50">
        <f t="shared" si="247"/>
        <v>110</v>
      </c>
      <c r="B700" s="50">
        <f t="shared" si="235"/>
        <v>73656</v>
      </c>
      <c r="C700" s="50" t="str">
        <f t="shared" si="236"/>
        <v>20171114</v>
      </c>
      <c r="D700" s="50">
        <v>2017</v>
      </c>
      <c r="E700" s="50">
        <v>11</v>
      </c>
      <c r="F700" s="50">
        <v>14</v>
      </c>
      <c r="G700" s="50">
        <v>20</v>
      </c>
      <c r="H700" s="50">
        <v>27</v>
      </c>
      <c r="I700" s="50">
        <v>36</v>
      </c>
      <c r="J700" s="50">
        <v>1</v>
      </c>
      <c r="K700" s="50" t="s">
        <v>37</v>
      </c>
      <c r="L700" s="50">
        <v>1</v>
      </c>
      <c r="M700" s="50" t="s">
        <v>21</v>
      </c>
      <c r="N700" s="50" t="s">
        <v>27</v>
      </c>
      <c r="O700" s="50">
        <v>6</v>
      </c>
      <c r="P700" s="50" t="str">
        <f t="shared" si="241"/>
        <v/>
      </c>
      <c r="Q700" s="50" t="str">
        <f t="shared" si="234"/>
        <v/>
      </c>
      <c r="R700" s="50" t="str">
        <f t="shared" si="251"/>
        <v/>
      </c>
      <c r="S700" s="50" t="str">
        <f t="shared" si="242"/>
        <v/>
      </c>
      <c r="T700" s="50">
        <f t="shared" si="237"/>
        <v>20</v>
      </c>
      <c r="U700" s="50">
        <f t="shared" si="238"/>
        <v>14</v>
      </c>
      <c r="V700" s="50" t="str">
        <f t="shared" si="239"/>
        <v/>
      </c>
      <c r="W700" s="50" t="str">
        <f t="shared" si="243"/>
        <v/>
      </c>
      <c r="X700" s="50" t="str">
        <f t="shared" si="252"/>
        <v/>
      </c>
      <c r="Y700" s="50" t="str">
        <f t="shared" si="248"/>
        <v/>
      </c>
      <c r="Z700" s="50" t="str">
        <f t="shared" si="244"/>
        <v/>
      </c>
      <c r="AA700" s="50" t="str">
        <f t="shared" si="249"/>
        <v/>
      </c>
      <c r="AB700" s="50" t="str">
        <f t="shared" si="250"/>
        <v/>
      </c>
      <c r="AC700" s="50" t="str">
        <f t="shared" si="240"/>
        <v/>
      </c>
      <c r="AD700" s="50" t="str">
        <f t="shared" si="253"/>
        <v/>
      </c>
      <c r="AE700" s="50" t="str">
        <f t="shared" si="245"/>
        <v/>
      </c>
      <c r="AF700" s="50" t="str">
        <f t="shared" si="246"/>
        <v/>
      </c>
      <c r="AG700" s="50" t="str">
        <f t="shared" si="254"/>
        <v/>
      </c>
      <c r="AH700" s="50"/>
      <c r="AI700" s="50"/>
      <c r="AJ700" s="50"/>
      <c r="AK700" s="50"/>
      <c r="AL700" s="50"/>
    </row>
    <row r="701" spans="1:38" x14ac:dyDescent="0.25">
      <c r="A701" s="50">
        <f t="shared" si="247"/>
        <v>110</v>
      </c>
      <c r="B701" s="50">
        <f t="shared" si="235"/>
        <v>73656</v>
      </c>
      <c r="C701" s="50" t="str">
        <f t="shared" si="236"/>
        <v>20171114</v>
      </c>
      <c r="D701" s="50">
        <v>2017</v>
      </c>
      <c r="E701" s="50">
        <v>11</v>
      </c>
      <c r="F701" s="50">
        <v>14</v>
      </c>
      <c r="G701" s="50">
        <v>20</v>
      </c>
      <c r="H701" s="50">
        <v>27</v>
      </c>
      <c r="I701" s="50">
        <v>36</v>
      </c>
      <c r="J701" s="50">
        <v>21</v>
      </c>
      <c r="K701" s="50" t="s">
        <v>37</v>
      </c>
      <c r="L701" s="50">
        <v>1</v>
      </c>
      <c r="M701" s="50" t="s">
        <v>21</v>
      </c>
      <c r="N701" s="50" t="s">
        <v>27</v>
      </c>
      <c r="O701" s="50">
        <v>236</v>
      </c>
      <c r="P701" s="50" t="str">
        <f t="shared" si="241"/>
        <v/>
      </c>
      <c r="Q701" s="50" t="str">
        <f t="shared" si="234"/>
        <v/>
      </c>
      <c r="R701" s="50" t="str">
        <f t="shared" si="251"/>
        <v/>
      </c>
      <c r="S701" s="50" t="str">
        <f t="shared" si="242"/>
        <v/>
      </c>
      <c r="T701" s="50">
        <f t="shared" si="237"/>
        <v>258</v>
      </c>
      <c r="U701" s="50">
        <f t="shared" si="238"/>
        <v>22</v>
      </c>
      <c r="V701" s="50" t="str">
        <f t="shared" si="239"/>
        <v/>
      </c>
      <c r="W701" s="50" t="str">
        <f t="shared" si="243"/>
        <v/>
      </c>
      <c r="X701" s="50" t="str">
        <f t="shared" si="252"/>
        <v/>
      </c>
      <c r="Y701" s="50" t="str">
        <f t="shared" si="248"/>
        <v/>
      </c>
      <c r="Z701" s="50" t="str">
        <f t="shared" si="244"/>
        <v/>
      </c>
      <c r="AA701" s="50" t="str">
        <f t="shared" si="249"/>
        <v/>
      </c>
      <c r="AB701" s="50" t="str">
        <f t="shared" si="250"/>
        <v/>
      </c>
      <c r="AC701" s="50" t="str">
        <f t="shared" si="240"/>
        <v/>
      </c>
      <c r="AD701" s="50" t="str">
        <f t="shared" si="253"/>
        <v/>
      </c>
      <c r="AE701" s="50" t="str">
        <f t="shared" si="245"/>
        <v/>
      </c>
      <c r="AF701" s="50" t="str">
        <f t="shared" si="246"/>
        <v/>
      </c>
      <c r="AG701" s="50" t="str">
        <f t="shared" si="254"/>
        <v/>
      </c>
      <c r="AH701" s="50"/>
      <c r="AI701" s="50"/>
      <c r="AJ701" s="50"/>
      <c r="AK701" s="50"/>
      <c r="AL701" s="50"/>
    </row>
    <row r="702" spans="1:38" x14ac:dyDescent="0.25">
      <c r="A702" s="50">
        <f t="shared" si="247"/>
        <v>110</v>
      </c>
      <c r="B702" s="50">
        <f t="shared" si="235"/>
        <v>73656</v>
      </c>
      <c r="C702" s="50" t="str">
        <f t="shared" si="236"/>
        <v>20171114</v>
      </c>
      <c r="D702" s="50">
        <v>2017</v>
      </c>
      <c r="E702" s="50">
        <v>11</v>
      </c>
      <c r="F702" s="50">
        <v>14</v>
      </c>
      <c r="G702" s="50">
        <v>20</v>
      </c>
      <c r="H702" s="50">
        <v>27</v>
      </c>
      <c r="I702" s="50">
        <v>36</v>
      </c>
      <c r="J702" s="50">
        <v>279</v>
      </c>
      <c r="K702" s="50" t="s">
        <v>37</v>
      </c>
      <c r="L702" s="50">
        <v>1</v>
      </c>
      <c r="M702" s="50" t="s">
        <v>21</v>
      </c>
      <c r="N702" s="50" t="s">
        <v>27</v>
      </c>
      <c r="O702" s="50">
        <v>26</v>
      </c>
      <c r="P702" s="50" t="str">
        <f t="shared" si="241"/>
        <v/>
      </c>
      <c r="Q702" s="50" t="str">
        <f t="shared" si="234"/>
        <v/>
      </c>
      <c r="R702" s="50" t="str">
        <f t="shared" si="251"/>
        <v/>
      </c>
      <c r="S702" s="50" t="str">
        <f t="shared" si="242"/>
        <v/>
      </c>
      <c r="T702" s="50">
        <f t="shared" si="237"/>
        <v>49</v>
      </c>
      <c r="U702" s="50">
        <f t="shared" si="238"/>
        <v>23</v>
      </c>
      <c r="V702" s="50" t="str">
        <f t="shared" si="239"/>
        <v/>
      </c>
      <c r="W702" s="50" t="str">
        <f t="shared" si="243"/>
        <v/>
      </c>
      <c r="X702" s="50" t="str">
        <f t="shared" si="252"/>
        <v/>
      </c>
      <c r="Y702" s="50" t="str">
        <f t="shared" si="248"/>
        <v/>
      </c>
      <c r="Z702" s="50" t="str">
        <f t="shared" si="244"/>
        <v/>
      </c>
      <c r="AA702" s="50" t="str">
        <f t="shared" si="249"/>
        <v/>
      </c>
      <c r="AB702" s="50" t="str">
        <f t="shared" si="250"/>
        <v/>
      </c>
      <c r="AC702" s="50" t="str">
        <f t="shared" si="240"/>
        <v/>
      </c>
      <c r="AD702" s="50" t="str">
        <f t="shared" si="253"/>
        <v/>
      </c>
      <c r="AE702" s="50" t="str">
        <f t="shared" si="245"/>
        <v/>
      </c>
      <c r="AF702" s="50" t="str">
        <f t="shared" si="246"/>
        <v/>
      </c>
      <c r="AG702" s="50" t="str">
        <f t="shared" si="254"/>
        <v/>
      </c>
      <c r="AH702" s="50"/>
      <c r="AI702" s="50"/>
      <c r="AJ702" s="50"/>
      <c r="AK702" s="50"/>
      <c r="AL702" s="50"/>
    </row>
    <row r="703" spans="1:38" x14ac:dyDescent="0.25">
      <c r="A703" s="50">
        <f t="shared" si="247"/>
        <v>110</v>
      </c>
      <c r="B703" s="50">
        <f t="shared" si="235"/>
        <v>73656</v>
      </c>
      <c r="C703" s="50" t="str">
        <f t="shared" si="236"/>
        <v>20171114</v>
      </c>
      <c r="D703" s="50">
        <v>2017</v>
      </c>
      <c r="E703" s="50">
        <v>11</v>
      </c>
      <c r="F703" s="50">
        <v>14</v>
      </c>
      <c r="G703" s="50">
        <v>20</v>
      </c>
      <c r="H703" s="50">
        <v>27</v>
      </c>
      <c r="I703" s="50">
        <v>36</v>
      </c>
      <c r="J703" s="50">
        <v>328</v>
      </c>
      <c r="K703" s="50" t="s">
        <v>37</v>
      </c>
      <c r="L703" s="50">
        <v>1</v>
      </c>
      <c r="M703" s="50" t="s">
        <v>21</v>
      </c>
      <c r="N703" s="50" t="s">
        <v>27</v>
      </c>
      <c r="O703" s="50">
        <v>165</v>
      </c>
      <c r="P703" s="50" t="str">
        <f t="shared" si="241"/>
        <v/>
      </c>
      <c r="Q703" s="50" t="str">
        <f t="shared" si="234"/>
        <v/>
      </c>
      <c r="R703" s="50" t="str">
        <f t="shared" si="251"/>
        <v/>
      </c>
      <c r="S703" s="50" t="str">
        <f t="shared" si="242"/>
        <v/>
      </c>
      <c r="T703" s="50">
        <f t="shared" si="237"/>
        <v>193</v>
      </c>
      <c r="U703" s="50">
        <f t="shared" si="238"/>
        <v>28</v>
      </c>
      <c r="V703" s="50" t="str">
        <f t="shared" si="239"/>
        <v/>
      </c>
      <c r="W703" s="50" t="str">
        <f t="shared" si="243"/>
        <v/>
      </c>
      <c r="X703" s="50" t="str">
        <f t="shared" si="252"/>
        <v/>
      </c>
      <c r="Y703" s="50" t="str">
        <f t="shared" si="248"/>
        <v/>
      </c>
      <c r="Z703" s="50" t="str">
        <f t="shared" si="244"/>
        <v/>
      </c>
      <c r="AA703" s="50" t="str">
        <f t="shared" si="249"/>
        <v/>
      </c>
      <c r="AB703" s="50" t="str">
        <f t="shared" si="250"/>
        <v/>
      </c>
      <c r="AC703" s="50" t="str">
        <f t="shared" si="240"/>
        <v/>
      </c>
      <c r="AD703" s="50" t="str">
        <f t="shared" si="253"/>
        <v/>
      </c>
      <c r="AE703" s="50" t="str">
        <f t="shared" si="245"/>
        <v/>
      </c>
      <c r="AF703" s="50" t="str">
        <f t="shared" si="246"/>
        <v/>
      </c>
      <c r="AG703" s="50" t="str">
        <f t="shared" si="254"/>
        <v/>
      </c>
      <c r="AH703" s="50"/>
      <c r="AI703" s="50" t="s">
        <v>39</v>
      </c>
      <c r="AJ703" s="50"/>
      <c r="AK703" s="50"/>
      <c r="AL703" s="50"/>
    </row>
    <row r="704" spans="1:38" x14ac:dyDescent="0.25">
      <c r="A704" s="50">
        <f t="shared" si="247"/>
        <v>110</v>
      </c>
      <c r="B704" s="50">
        <f t="shared" si="235"/>
        <v>73656</v>
      </c>
      <c r="C704" s="50" t="str">
        <f t="shared" si="236"/>
        <v>20171114</v>
      </c>
      <c r="D704" s="50">
        <v>2017</v>
      </c>
      <c r="E704" s="50">
        <v>11</v>
      </c>
      <c r="F704" s="50">
        <v>14</v>
      </c>
      <c r="G704" s="50">
        <v>20</v>
      </c>
      <c r="H704" s="50">
        <v>27</v>
      </c>
      <c r="I704" s="50">
        <v>36</v>
      </c>
      <c r="J704" s="50">
        <v>331</v>
      </c>
      <c r="K704" s="50" t="s">
        <v>29</v>
      </c>
      <c r="L704" s="50">
        <v>1</v>
      </c>
      <c r="M704" s="50" t="s">
        <v>21</v>
      </c>
      <c r="N704" s="50" t="s">
        <v>27</v>
      </c>
      <c r="O704" s="50">
        <v>0</v>
      </c>
      <c r="P704" s="50" t="str">
        <f t="shared" si="241"/>
        <v/>
      </c>
      <c r="Q704" s="50" t="str">
        <f t="shared" si="234"/>
        <v/>
      </c>
      <c r="R704" s="50" t="str">
        <f t="shared" si="251"/>
        <v/>
      </c>
      <c r="S704" s="50" t="str">
        <f t="shared" si="242"/>
        <v/>
      </c>
      <c r="T704" s="50" t="str">
        <f t="shared" si="237"/>
        <v/>
      </c>
      <c r="U704" s="50" t="str">
        <f t="shared" si="238"/>
        <v/>
      </c>
      <c r="V704" s="50" t="str">
        <f t="shared" si="239"/>
        <v/>
      </c>
      <c r="W704" s="50" t="str">
        <f t="shared" si="243"/>
        <v/>
      </c>
      <c r="X704" s="50" t="str">
        <f t="shared" si="252"/>
        <v/>
      </c>
      <c r="Y704" s="50" t="str">
        <f t="shared" si="248"/>
        <v/>
      </c>
      <c r="Z704" s="50" t="str">
        <f t="shared" si="244"/>
        <v/>
      </c>
      <c r="AA704" s="50" t="str">
        <f t="shared" si="249"/>
        <v/>
      </c>
      <c r="AB704" s="50" t="str">
        <f t="shared" si="250"/>
        <v/>
      </c>
      <c r="AC704" s="50" t="str">
        <f t="shared" si="240"/>
        <v/>
      </c>
      <c r="AD704" s="50" t="str">
        <f t="shared" si="253"/>
        <v/>
      </c>
      <c r="AE704" s="50" t="str">
        <f t="shared" si="245"/>
        <v/>
      </c>
      <c r="AF704" s="50" t="str">
        <f t="shared" si="246"/>
        <v/>
      </c>
      <c r="AG704" s="50" t="str">
        <f t="shared" si="254"/>
        <v/>
      </c>
      <c r="AH704" s="50"/>
      <c r="AI704" s="50"/>
      <c r="AJ704" s="50"/>
      <c r="AK704" s="50"/>
      <c r="AL704" s="50"/>
    </row>
    <row r="705" spans="1:38" x14ac:dyDescent="0.25">
      <c r="A705" s="50">
        <f t="shared" si="247"/>
        <v>110</v>
      </c>
      <c r="B705" s="50">
        <f t="shared" si="235"/>
        <v>73656</v>
      </c>
      <c r="C705" s="50" t="str">
        <f t="shared" si="236"/>
        <v>20171114</v>
      </c>
      <c r="D705" s="50">
        <v>2017</v>
      </c>
      <c r="E705" s="50">
        <v>11</v>
      </c>
      <c r="F705" s="50">
        <v>14</v>
      </c>
      <c r="G705" s="50">
        <v>20</v>
      </c>
      <c r="H705" s="50">
        <v>27</v>
      </c>
      <c r="I705" s="50">
        <v>36</v>
      </c>
      <c r="J705" s="50">
        <v>466</v>
      </c>
      <c r="K705" s="50" t="s">
        <v>29</v>
      </c>
      <c r="L705" s="50">
        <v>1</v>
      </c>
      <c r="M705" s="50" t="s">
        <v>21</v>
      </c>
      <c r="N705" s="50" t="s">
        <v>27</v>
      </c>
      <c r="O705" s="50">
        <v>0</v>
      </c>
      <c r="P705" s="50" t="str">
        <f t="shared" si="241"/>
        <v/>
      </c>
      <c r="Q705" s="50" t="str">
        <f t="shared" si="234"/>
        <v/>
      </c>
      <c r="R705" s="50" t="str">
        <f t="shared" si="251"/>
        <v/>
      </c>
      <c r="S705" s="50" t="str">
        <f t="shared" si="242"/>
        <v/>
      </c>
      <c r="T705" s="50" t="str">
        <f t="shared" si="237"/>
        <v/>
      </c>
      <c r="U705" s="50" t="str">
        <f t="shared" si="238"/>
        <v/>
      </c>
      <c r="V705" s="50" t="str">
        <f t="shared" si="239"/>
        <v/>
      </c>
      <c r="W705" s="50" t="str">
        <f t="shared" si="243"/>
        <v/>
      </c>
      <c r="X705" s="50" t="str">
        <f t="shared" si="252"/>
        <v/>
      </c>
      <c r="Y705" s="50" t="str">
        <f t="shared" si="248"/>
        <v/>
      </c>
      <c r="Z705" s="50" t="str">
        <f t="shared" si="244"/>
        <v/>
      </c>
      <c r="AA705" s="50" t="str">
        <f t="shared" si="249"/>
        <v/>
      </c>
      <c r="AB705" s="50" t="str">
        <f t="shared" si="250"/>
        <v/>
      </c>
      <c r="AC705" s="50" t="str">
        <f t="shared" si="240"/>
        <v/>
      </c>
      <c r="AD705" s="50" t="str">
        <f t="shared" si="253"/>
        <v/>
      </c>
      <c r="AE705" s="50" t="str">
        <f t="shared" si="245"/>
        <v/>
      </c>
      <c r="AF705" s="50" t="str">
        <f t="shared" si="246"/>
        <v/>
      </c>
      <c r="AG705" s="50" t="str">
        <f t="shared" si="254"/>
        <v/>
      </c>
      <c r="AH705" s="50"/>
      <c r="AI705" s="50"/>
      <c r="AJ705" s="50"/>
      <c r="AK705" s="50"/>
      <c r="AL705" s="50"/>
    </row>
    <row r="706" spans="1:38" x14ac:dyDescent="0.25">
      <c r="A706" s="50">
        <f t="shared" si="247"/>
        <v>110</v>
      </c>
      <c r="B706" s="50">
        <f t="shared" si="235"/>
        <v>73656</v>
      </c>
      <c r="C706" s="50" t="str">
        <f t="shared" si="236"/>
        <v>20171114</v>
      </c>
      <c r="D706" s="50">
        <v>2017</v>
      </c>
      <c r="E706" s="50">
        <v>11</v>
      </c>
      <c r="F706" s="50">
        <v>14</v>
      </c>
      <c r="G706" s="50">
        <v>20</v>
      </c>
      <c r="H706" s="50">
        <v>27</v>
      </c>
      <c r="I706" s="50">
        <v>36</v>
      </c>
      <c r="J706" s="50">
        <v>473</v>
      </c>
      <c r="K706" s="50" t="s">
        <v>29</v>
      </c>
      <c r="L706" s="50">
        <v>1</v>
      </c>
      <c r="M706" s="50" t="s">
        <v>21</v>
      </c>
      <c r="N706" s="50" t="s">
        <v>27</v>
      </c>
      <c r="O706" s="50">
        <v>0</v>
      </c>
      <c r="P706" s="50" t="str">
        <f t="shared" si="241"/>
        <v/>
      </c>
      <c r="Q706" s="50" t="str">
        <f t="shared" si="234"/>
        <v/>
      </c>
      <c r="R706" s="50" t="str">
        <f t="shared" si="251"/>
        <v/>
      </c>
      <c r="S706" s="50" t="str">
        <f t="shared" si="242"/>
        <v/>
      </c>
      <c r="T706" s="50" t="str">
        <f t="shared" si="237"/>
        <v/>
      </c>
      <c r="U706" s="50" t="str">
        <f t="shared" si="238"/>
        <v/>
      </c>
      <c r="V706" s="50" t="str">
        <f t="shared" si="239"/>
        <v/>
      </c>
      <c r="W706" s="50" t="str">
        <f t="shared" si="243"/>
        <v/>
      </c>
      <c r="X706" s="50" t="str">
        <f t="shared" si="252"/>
        <v/>
      </c>
      <c r="Y706" s="50" t="str">
        <f t="shared" si="248"/>
        <v/>
      </c>
      <c r="Z706" s="50" t="str">
        <f t="shared" si="244"/>
        <v/>
      </c>
      <c r="AA706" s="50" t="str">
        <f t="shared" si="249"/>
        <v/>
      </c>
      <c r="AB706" s="50" t="str">
        <f t="shared" si="250"/>
        <v/>
      </c>
      <c r="AC706" s="50" t="str">
        <f t="shared" si="240"/>
        <v/>
      </c>
      <c r="AD706" s="50" t="str">
        <f t="shared" si="253"/>
        <v/>
      </c>
      <c r="AE706" s="50" t="str">
        <f t="shared" si="245"/>
        <v/>
      </c>
      <c r="AF706" s="50" t="str">
        <f t="shared" si="246"/>
        <v/>
      </c>
      <c r="AG706" s="50" t="str">
        <f t="shared" si="254"/>
        <v/>
      </c>
      <c r="AH706" s="50"/>
      <c r="AI706" s="50"/>
      <c r="AJ706" s="50"/>
      <c r="AK706" s="50"/>
      <c r="AL706" s="50"/>
    </row>
    <row r="707" spans="1:38" x14ac:dyDescent="0.25">
      <c r="A707" s="50">
        <f t="shared" si="247"/>
        <v>110</v>
      </c>
      <c r="B707" s="50">
        <f t="shared" si="235"/>
        <v>73656</v>
      </c>
      <c r="C707" s="50" t="str">
        <f t="shared" si="236"/>
        <v>20171114</v>
      </c>
      <c r="D707" s="50">
        <v>2017</v>
      </c>
      <c r="E707" s="50">
        <v>11</v>
      </c>
      <c r="F707" s="50">
        <v>14</v>
      </c>
      <c r="G707" s="50">
        <v>20</v>
      </c>
      <c r="H707" s="50">
        <v>27</v>
      </c>
      <c r="I707" s="50">
        <v>36</v>
      </c>
      <c r="J707" s="50">
        <v>521</v>
      </c>
      <c r="K707" s="50" t="s">
        <v>37</v>
      </c>
      <c r="L707" s="50">
        <v>1</v>
      </c>
      <c r="M707" s="50" t="s">
        <v>21</v>
      </c>
      <c r="N707" s="50" t="s">
        <v>27</v>
      </c>
      <c r="O707" s="50">
        <v>205</v>
      </c>
      <c r="P707" s="50" t="str">
        <f t="shared" si="241"/>
        <v/>
      </c>
      <c r="Q707" s="50" t="str">
        <f t="shared" si="234"/>
        <v/>
      </c>
      <c r="R707" s="50" t="str">
        <f t="shared" si="251"/>
        <v/>
      </c>
      <c r="S707" s="50" t="str">
        <f t="shared" si="242"/>
        <v/>
      </c>
      <c r="T707" s="50">
        <f t="shared" si="237"/>
        <v>241</v>
      </c>
      <c r="U707" s="50">
        <f t="shared" si="238"/>
        <v>36</v>
      </c>
      <c r="V707" s="50" t="str">
        <f t="shared" si="239"/>
        <v/>
      </c>
      <c r="W707" s="50" t="str">
        <f t="shared" si="243"/>
        <v/>
      </c>
      <c r="X707" s="50" t="str">
        <f t="shared" si="252"/>
        <v/>
      </c>
      <c r="Y707" s="50" t="str">
        <f t="shared" si="248"/>
        <v/>
      </c>
      <c r="Z707" s="50" t="str">
        <f t="shared" si="244"/>
        <v/>
      </c>
      <c r="AA707" s="50" t="str">
        <f t="shared" si="249"/>
        <v/>
      </c>
      <c r="AB707" s="50" t="str">
        <f t="shared" si="250"/>
        <v/>
      </c>
      <c r="AC707" s="50" t="str">
        <f t="shared" si="240"/>
        <v/>
      </c>
      <c r="AD707" s="50" t="str">
        <f t="shared" si="253"/>
        <v/>
      </c>
      <c r="AE707" s="50" t="str">
        <f t="shared" si="245"/>
        <v/>
      </c>
      <c r="AF707" s="50" t="str">
        <f t="shared" si="246"/>
        <v/>
      </c>
      <c r="AG707" s="50" t="str">
        <f t="shared" si="254"/>
        <v/>
      </c>
      <c r="AH707" s="50"/>
      <c r="AI707" s="50"/>
      <c r="AJ707" s="50"/>
      <c r="AK707" s="50"/>
      <c r="AL707" s="50"/>
    </row>
    <row r="708" spans="1:38" x14ac:dyDescent="0.25">
      <c r="A708" s="50">
        <f t="shared" si="247"/>
        <v>110</v>
      </c>
      <c r="B708" s="50">
        <f t="shared" si="235"/>
        <v>73656</v>
      </c>
      <c r="C708" s="50" t="str">
        <f t="shared" si="236"/>
        <v>20171114</v>
      </c>
      <c r="D708" s="50">
        <v>2017</v>
      </c>
      <c r="E708" s="50">
        <v>11</v>
      </c>
      <c r="F708" s="50">
        <v>14</v>
      </c>
      <c r="G708" s="50">
        <v>20</v>
      </c>
      <c r="H708" s="50">
        <v>27</v>
      </c>
      <c r="I708" s="50">
        <v>36</v>
      </c>
      <c r="J708" s="50">
        <v>558</v>
      </c>
      <c r="K708" s="50" t="s">
        <v>29</v>
      </c>
      <c r="L708" s="50">
        <v>1</v>
      </c>
      <c r="M708" s="50" t="s">
        <v>21</v>
      </c>
      <c r="N708" s="50" t="s">
        <v>27</v>
      </c>
      <c r="O708" s="50">
        <v>0</v>
      </c>
      <c r="P708" s="50" t="str">
        <f t="shared" si="241"/>
        <v/>
      </c>
      <c r="Q708" s="50" t="str">
        <f t="shared" ref="Q708:Q771" si="255">IF(A709&lt;&gt;A708,(B708+(J708*0.001)+(O708*0.001)),"")</f>
        <v/>
      </c>
      <c r="R708" s="50" t="str">
        <f t="shared" si="251"/>
        <v/>
      </c>
      <c r="S708" s="50" t="str">
        <f t="shared" si="242"/>
        <v/>
      </c>
      <c r="T708" s="50" t="str">
        <f t="shared" si="237"/>
        <v/>
      </c>
      <c r="U708" s="50" t="str">
        <f t="shared" si="238"/>
        <v/>
      </c>
      <c r="V708" s="50" t="str">
        <f t="shared" si="239"/>
        <v/>
      </c>
      <c r="W708" s="50" t="str">
        <f t="shared" si="243"/>
        <v/>
      </c>
      <c r="X708" s="50" t="str">
        <f t="shared" si="252"/>
        <v/>
      </c>
      <c r="Y708" s="50" t="str">
        <f t="shared" si="248"/>
        <v/>
      </c>
      <c r="Z708" s="50" t="str">
        <f t="shared" si="244"/>
        <v/>
      </c>
      <c r="AA708" s="50" t="str">
        <f t="shared" si="249"/>
        <v/>
      </c>
      <c r="AB708" s="50" t="str">
        <f t="shared" si="250"/>
        <v/>
      </c>
      <c r="AC708" s="50" t="str">
        <f t="shared" si="240"/>
        <v/>
      </c>
      <c r="AD708" s="50" t="str">
        <f t="shared" si="253"/>
        <v/>
      </c>
      <c r="AE708" s="50" t="str">
        <f t="shared" si="245"/>
        <v/>
      </c>
      <c r="AF708" s="50" t="str">
        <f t="shared" si="246"/>
        <v/>
      </c>
      <c r="AG708" s="50" t="str">
        <f t="shared" si="254"/>
        <v/>
      </c>
      <c r="AH708" s="50"/>
      <c r="AI708" s="50"/>
      <c r="AJ708" s="50"/>
      <c r="AK708" s="50"/>
      <c r="AL708" s="50"/>
    </row>
    <row r="709" spans="1:38" x14ac:dyDescent="0.25">
      <c r="A709" s="50">
        <f t="shared" si="247"/>
        <v>110</v>
      </c>
      <c r="B709" s="50">
        <f t="shared" si="235"/>
        <v>73656</v>
      </c>
      <c r="C709" s="50" t="str">
        <f t="shared" si="236"/>
        <v>20171114</v>
      </c>
      <c r="D709" s="50">
        <v>2017</v>
      </c>
      <c r="E709" s="50">
        <v>11</v>
      </c>
      <c r="F709" s="50">
        <v>14</v>
      </c>
      <c r="G709" s="50">
        <v>20</v>
      </c>
      <c r="H709" s="50">
        <v>27</v>
      </c>
      <c r="I709" s="50">
        <v>36</v>
      </c>
      <c r="J709" s="50">
        <v>562</v>
      </c>
      <c r="K709" s="50" t="s">
        <v>29</v>
      </c>
      <c r="L709" s="50">
        <v>1</v>
      </c>
      <c r="M709" s="50" t="s">
        <v>21</v>
      </c>
      <c r="N709" s="50" t="s">
        <v>27</v>
      </c>
      <c r="O709" s="50">
        <v>0</v>
      </c>
      <c r="P709" s="50" t="str">
        <f t="shared" si="241"/>
        <v/>
      </c>
      <c r="Q709" s="50" t="str">
        <f t="shared" si="255"/>
        <v/>
      </c>
      <c r="R709" s="50" t="str">
        <f t="shared" si="251"/>
        <v/>
      </c>
      <c r="S709" s="50" t="str">
        <f t="shared" si="242"/>
        <v/>
      </c>
      <c r="T709" s="50" t="str">
        <f t="shared" si="237"/>
        <v/>
      </c>
      <c r="U709" s="50" t="str">
        <f t="shared" si="238"/>
        <v/>
      </c>
      <c r="V709" s="50" t="str">
        <f t="shared" si="239"/>
        <v/>
      </c>
      <c r="W709" s="50" t="str">
        <f t="shared" si="243"/>
        <v/>
      </c>
      <c r="X709" s="50" t="str">
        <f t="shared" si="252"/>
        <v/>
      </c>
      <c r="Y709" s="50" t="str">
        <f t="shared" si="248"/>
        <v/>
      </c>
      <c r="Z709" s="50" t="str">
        <f t="shared" si="244"/>
        <v/>
      </c>
      <c r="AA709" s="50" t="str">
        <f t="shared" si="249"/>
        <v/>
      </c>
      <c r="AB709" s="50" t="str">
        <f t="shared" si="250"/>
        <v/>
      </c>
      <c r="AC709" s="50" t="str">
        <f t="shared" si="240"/>
        <v/>
      </c>
      <c r="AD709" s="50" t="str">
        <f t="shared" si="253"/>
        <v/>
      </c>
      <c r="AE709" s="50" t="str">
        <f t="shared" si="245"/>
        <v/>
      </c>
      <c r="AF709" s="50" t="str">
        <f t="shared" si="246"/>
        <v/>
      </c>
      <c r="AG709" s="50" t="str">
        <f t="shared" si="254"/>
        <v/>
      </c>
      <c r="AH709" s="50"/>
      <c r="AI709" s="50"/>
      <c r="AJ709" s="50"/>
      <c r="AK709" s="50"/>
      <c r="AL709" s="50"/>
    </row>
    <row r="710" spans="1:38" x14ac:dyDescent="0.25">
      <c r="A710" s="50">
        <f t="shared" si="247"/>
        <v>110</v>
      </c>
      <c r="B710" s="50">
        <f t="shared" si="235"/>
        <v>73656</v>
      </c>
      <c r="C710" s="50" t="str">
        <f t="shared" si="236"/>
        <v>20171114</v>
      </c>
      <c r="D710" s="50">
        <v>2017</v>
      </c>
      <c r="E710" s="50">
        <v>11</v>
      </c>
      <c r="F710" s="50">
        <v>14</v>
      </c>
      <c r="G710" s="50">
        <v>20</v>
      </c>
      <c r="H710" s="50">
        <v>27</v>
      </c>
      <c r="I710" s="50">
        <v>36</v>
      </c>
      <c r="J710" s="50">
        <v>566</v>
      </c>
      <c r="K710" s="50" t="s">
        <v>29</v>
      </c>
      <c r="L710" s="50">
        <v>1</v>
      </c>
      <c r="M710" s="50" t="s">
        <v>21</v>
      </c>
      <c r="N710" s="50" t="s">
        <v>27</v>
      </c>
      <c r="O710" s="50">
        <v>0</v>
      </c>
      <c r="P710" s="50" t="str">
        <f t="shared" si="241"/>
        <v/>
      </c>
      <c r="Q710" s="50" t="str">
        <f t="shared" si="255"/>
        <v/>
      </c>
      <c r="R710" s="50" t="str">
        <f t="shared" si="251"/>
        <v/>
      </c>
      <c r="S710" s="50" t="str">
        <f t="shared" si="242"/>
        <v/>
      </c>
      <c r="T710" s="50" t="str">
        <f t="shared" si="237"/>
        <v/>
      </c>
      <c r="U710" s="50" t="str">
        <f t="shared" si="238"/>
        <v/>
      </c>
      <c r="V710" s="50" t="str">
        <f t="shared" si="239"/>
        <v/>
      </c>
      <c r="W710" s="50" t="str">
        <f t="shared" si="243"/>
        <v/>
      </c>
      <c r="X710" s="50" t="str">
        <f t="shared" si="252"/>
        <v/>
      </c>
      <c r="Y710" s="50" t="str">
        <f t="shared" si="248"/>
        <v/>
      </c>
      <c r="Z710" s="50" t="str">
        <f t="shared" si="244"/>
        <v/>
      </c>
      <c r="AA710" s="50" t="str">
        <f t="shared" si="249"/>
        <v/>
      </c>
      <c r="AB710" s="50" t="str">
        <f t="shared" si="250"/>
        <v/>
      </c>
      <c r="AC710" s="50" t="str">
        <f t="shared" si="240"/>
        <v/>
      </c>
      <c r="AD710" s="50" t="str">
        <f t="shared" si="253"/>
        <v/>
      </c>
      <c r="AE710" s="50" t="str">
        <f t="shared" si="245"/>
        <v/>
      </c>
      <c r="AF710" s="50" t="str">
        <f t="shared" si="246"/>
        <v/>
      </c>
      <c r="AG710" s="50" t="str">
        <f t="shared" si="254"/>
        <v/>
      </c>
      <c r="AH710" s="50"/>
      <c r="AI710" s="50"/>
      <c r="AJ710" s="50"/>
      <c r="AK710" s="50"/>
      <c r="AL710" s="50"/>
    </row>
    <row r="711" spans="1:38" s="67" customFormat="1" x14ac:dyDescent="0.25">
      <c r="A711" s="50">
        <f t="shared" si="247"/>
        <v>110</v>
      </c>
      <c r="B711" s="50">
        <f t="shared" si="235"/>
        <v>73656</v>
      </c>
      <c r="C711" s="50" t="str">
        <f t="shared" si="236"/>
        <v>20171114</v>
      </c>
      <c r="D711" s="50">
        <v>2017</v>
      </c>
      <c r="E711" s="50">
        <v>11</v>
      </c>
      <c r="F711" s="50">
        <v>14</v>
      </c>
      <c r="G711" s="50">
        <v>20</v>
      </c>
      <c r="H711" s="50">
        <v>27</v>
      </c>
      <c r="I711" s="50">
        <v>36</v>
      </c>
      <c r="J711" s="50">
        <v>572</v>
      </c>
      <c r="K711" s="50" t="s">
        <v>29</v>
      </c>
      <c r="L711" s="50">
        <v>1</v>
      </c>
      <c r="M711" s="50" t="s">
        <v>21</v>
      </c>
      <c r="N711" s="50" t="s">
        <v>27</v>
      </c>
      <c r="O711" s="50">
        <v>0</v>
      </c>
      <c r="P711" s="50" t="str">
        <f t="shared" si="241"/>
        <v/>
      </c>
      <c r="Q711" s="50" t="str">
        <f t="shared" si="255"/>
        <v/>
      </c>
      <c r="R711" s="50" t="str">
        <f t="shared" si="251"/>
        <v/>
      </c>
      <c r="S711" s="50" t="str">
        <f t="shared" si="242"/>
        <v/>
      </c>
      <c r="T711" s="50" t="str">
        <f t="shared" si="237"/>
        <v/>
      </c>
      <c r="U711" s="50" t="str">
        <f t="shared" si="238"/>
        <v/>
      </c>
      <c r="V711" s="50" t="str">
        <f t="shared" si="239"/>
        <v/>
      </c>
      <c r="W711" s="50" t="str">
        <f t="shared" si="243"/>
        <v/>
      </c>
      <c r="X711" s="50" t="str">
        <f t="shared" si="252"/>
        <v/>
      </c>
      <c r="Y711" s="50" t="str">
        <f t="shared" si="248"/>
        <v/>
      </c>
      <c r="Z711" s="50" t="str">
        <f t="shared" si="244"/>
        <v/>
      </c>
      <c r="AA711" s="50" t="str">
        <f t="shared" si="249"/>
        <v/>
      </c>
      <c r="AB711" s="50" t="str">
        <f t="shared" si="250"/>
        <v/>
      </c>
      <c r="AC711" s="50" t="str">
        <f t="shared" si="240"/>
        <v/>
      </c>
      <c r="AD711" s="50" t="str">
        <f t="shared" si="253"/>
        <v/>
      </c>
      <c r="AE711" s="50" t="str">
        <f t="shared" si="245"/>
        <v/>
      </c>
      <c r="AF711" s="50" t="str">
        <f t="shared" si="246"/>
        <v/>
      </c>
      <c r="AG711" s="50" t="str">
        <f t="shared" si="254"/>
        <v/>
      </c>
      <c r="AH711" s="50"/>
      <c r="AI711" s="50"/>
      <c r="AJ711" s="50"/>
      <c r="AK711" s="50"/>
      <c r="AL711" s="50"/>
    </row>
    <row r="712" spans="1:38" x14ac:dyDescent="0.25">
      <c r="A712" s="50">
        <f t="shared" si="247"/>
        <v>110</v>
      </c>
      <c r="B712" s="50">
        <f t="shared" si="235"/>
        <v>73656</v>
      </c>
      <c r="C712" s="50" t="str">
        <f t="shared" si="236"/>
        <v>20171114</v>
      </c>
      <c r="D712" s="50">
        <v>2017</v>
      </c>
      <c r="E712" s="50">
        <v>11</v>
      </c>
      <c r="F712" s="50">
        <v>14</v>
      </c>
      <c r="G712" s="50">
        <v>20</v>
      </c>
      <c r="H712" s="50">
        <v>27</v>
      </c>
      <c r="I712" s="50">
        <v>36</v>
      </c>
      <c r="J712" s="50">
        <v>762</v>
      </c>
      <c r="K712" s="50" t="s">
        <v>37</v>
      </c>
      <c r="L712" s="50">
        <v>1</v>
      </c>
      <c r="M712" s="50" t="s">
        <v>21</v>
      </c>
      <c r="N712" s="50" t="s">
        <v>27</v>
      </c>
      <c r="O712" s="50">
        <v>101</v>
      </c>
      <c r="P712" s="50" t="str">
        <f t="shared" si="241"/>
        <v/>
      </c>
      <c r="Q712" s="50" t="str">
        <f t="shared" si="255"/>
        <v/>
      </c>
      <c r="R712" s="50" t="str">
        <f t="shared" si="251"/>
        <v/>
      </c>
      <c r="S712" s="50" t="str">
        <f t="shared" si="242"/>
        <v/>
      </c>
      <c r="T712" s="50" t="str">
        <f t="shared" si="237"/>
        <v/>
      </c>
      <c r="U712" s="50" t="str">
        <f t="shared" si="238"/>
        <v/>
      </c>
      <c r="V712" s="50" t="str">
        <f t="shared" si="239"/>
        <v/>
      </c>
      <c r="W712" s="50" t="str">
        <f t="shared" si="243"/>
        <v/>
      </c>
      <c r="X712" s="50" t="str">
        <f t="shared" si="252"/>
        <v/>
      </c>
      <c r="Y712" s="50" t="str">
        <f t="shared" si="248"/>
        <v/>
      </c>
      <c r="Z712" s="50" t="str">
        <f t="shared" si="244"/>
        <v/>
      </c>
      <c r="AA712" s="50" t="str">
        <f t="shared" si="249"/>
        <v/>
      </c>
      <c r="AB712" s="50" t="str">
        <f t="shared" si="250"/>
        <v/>
      </c>
      <c r="AC712" s="50" t="str">
        <f t="shared" si="240"/>
        <v/>
      </c>
      <c r="AD712" s="50" t="str">
        <f t="shared" si="253"/>
        <v/>
      </c>
      <c r="AE712" s="50" t="str">
        <f t="shared" si="245"/>
        <v/>
      </c>
      <c r="AF712" s="50" t="str">
        <f t="shared" si="246"/>
        <v/>
      </c>
      <c r="AG712" s="50" t="str">
        <f t="shared" si="254"/>
        <v/>
      </c>
      <c r="AH712" s="50"/>
      <c r="AI712" s="50"/>
      <c r="AJ712" s="50"/>
      <c r="AK712" s="50"/>
      <c r="AL712" s="50"/>
    </row>
    <row r="713" spans="1:38" x14ac:dyDescent="0.25">
      <c r="A713" s="50">
        <f t="shared" si="247"/>
        <v>110</v>
      </c>
      <c r="B713" s="50">
        <f t="shared" si="235"/>
        <v>73656</v>
      </c>
      <c r="C713" s="50" t="str">
        <f t="shared" si="236"/>
        <v>20171114</v>
      </c>
      <c r="D713" s="50">
        <v>2017</v>
      </c>
      <c r="E713" s="50">
        <v>11</v>
      </c>
      <c r="F713" s="50">
        <v>14</v>
      </c>
      <c r="G713" s="50">
        <v>20</v>
      </c>
      <c r="H713" s="50">
        <v>27</v>
      </c>
      <c r="I713" s="50">
        <v>36</v>
      </c>
      <c r="J713" s="50">
        <v>768</v>
      </c>
      <c r="K713" s="50" t="s">
        <v>29</v>
      </c>
      <c r="L713" s="50">
        <v>1</v>
      </c>
      <c r="M713" s="50" t="s">
        <v>21</v>
      </c>
      <c r="N713" s="50" t="s">
        <v>27</v>
      </c>
      <c r="O713" s="50">
        <v>0</v>
      </c>
      <c r="P713" s="50" t="str">
        <f t="shared" si="241"/>
        <v/>
      </c>
      <c r="Q713" s="50">
        <f t="shared" si="255"/>
        <v>73656.767999999996</v>
      </c>
      <c r="R713" s="50" t="str">
        <f t="shared" si="251"/>
        <v/>
      </c>
      <c r="S713" s="50" t="str">
        <f t="shared" si="242"/>
        <v/>
      </c>
      <c r="T713" s="50" t="str">
        <f t="shared" si="237"/>
        <v/>
      </c>
      <c r="U713" s="50" t="str">
        <f t="shared" si="238"/>
        <v/>
      </c>
      <c r="V713" s="50" t="str">
        <f t="shared" si="239"/>
        <v/>
      </c>
      <c r="W713" s="50" t="str">
        <f t="shared" si="243"/>
        <v/>
      </c>
      <c r="X713" s="50" t="str">
        <f t="shared" si="252"/>
        <v/>
      </c>
      <c r="Y713" s="50" t="str">
        <f t="shared" si="248"/>
        <v/>
      </c>
      <c r="Z713" s="50" t="str">
        <f t="shared" si="244"/>
        <v/>
      </c>
      <c r="AA713" s="50" t="str">
        <f t="shared" si="249"/>
        <v/>
      </c>
      <c r="AB713" s="50" t="str">
        <f t="shared" si="250"/>
        <v/>
      </c>
      <c r="AC713" s="50" t="str">
        <f t="shared" si="240"/>
        <v/>
      </c>
      <c r="AD713" s="50" t="str">
        <f t="shared" si="253"/>
        <v/>
      </c>
      <c r="AE713" s="50" t="str">
        <f t="shared" si="245"/>
        <v/>
      </c>
      <c r="AF713" s="50" t="str">
        <f t="shared" si="246"/>
        <v/>
      </c>
      <c r="AG713" s="50" t="str">
        <f t="shared" si="254"/>
        <v/>
      </c>
      <c r="AH713" s="50"/>
      <c r="AI713" s="50"/>
      <c r="AJ713" s="50"/>
      <c r="AK713" s="50"/>
      <c r="AL713" s="50"/>
    </row>
    <row r="714" spans="1:38" x14ac:dyDescent="0.25">
      <c r="A714" s="51">
        <f t="shared" si="247"/>
        <v>111</v>
      </c>
      <c r="B714" s="51">
        <f t="shared" si="235"/>
        <v>73715</v>
      </c>
      <c r="C714" s="51" t="str">
        <f t="shared" si="236"/>
        <v>20171114</v>
      </c>
      <c r="D714" s="51">
        <v>2017</v>
      </c>
      <c r="E714" s="51">
        <v>11</v>
      </c>
      <c r="F714" s="51">
        <v>14</v>
      </c>
      <c r="G714" s="51">
        <v>20</v>
      </c>
      <c r="H714" s="51">
        <v>28</v>
      </c>
      <c r="I714" s="51">
        <v>35</v>
      </c>
      <c r="J714" s="51">
        <v>39</v>
      </c>
      <c r="K714" s="51" t="s">
        <v>37</v>
      </c>
      <c r="L714" s="51">
        <v>1</v>
      </c>
      <c r="M714" s="51" t="s">
        <v>21</v>
      </c>
      <c r="N714" s="51" t="s">
        <v>27</v>
      </c>
      <c r="O714" s="51">
        <v>8</v>
      </c>
      <c r="P714" s="51">
        <f t="shared" si="241"/>
        <v>73715.039000000004</v>
      </c>
      <c r="Q714" s="51" t="str">
        <f t="shared" si="255"/>
        <v/>
      </c>
      <c r="R714" s="51">
        <f t="shared" si="251"/>
        <v>73715.758000000002</v>
      </c>
      <c r="S714" s="51">
        <f t="shared" si="242"/>
        <v>718.99999999732245</v>
      </c>
      <c r="T714" s="51">
        <f t="shared" si="237"/>
        <v>28</v>
      </c>
      <c r="U714" s="51">
        <f t="shared" si="238"/>
        <v>20</v>
      </c>
      <c r="V714" s="51" t="str">
        <f t="shared" si="239"/>
        <v/>
      </c>
      <c r="W714" s="51">
        <f t="shared" si="243"/>
        <v>73715</v>
      </c>
      <c r="X714" s="51">
        <f t="shared" si="252"/>
        <v>5</v>
      </c>
      <c r="Y714" s="51">
        <f t="shared" si="248"/>
        <v>2</v>
      </c>
      <c r="Z714" s="51">
        <f t="shared" si="244"/>
        <v>0</v>
      </c>
      <c r="AA714" s="51">
        <f t="shared" si="249"/>
        <v>0</v>
      </c>
      <c r="AB714" s="51">
        <f t="shared" si="250"/>
        <v>5</v>
      </c>
      <c r="AC714" s="51" t="str">
        <f t="shared" si="240"/>
        <v/>
      </c>
      <c r="AD714" s="51">
        <f t="shared" si="253"/>
        <v>0</v>
      </c>
      <c r="AE714" s="51" t="str">
        <f t="shared" si="245"/>
        <v/>
      </c>
      <c r="AF714" s="51" t="str">
        <f t="shared" si="246"/>
        <v/>
      </c>
      <c r="AG714" s="51">
        <f t="shared" si="254"/>
        <v>0</v>
      </c>
      <c r="AH714" s="51"/>
      <c r="AI714" s="51"/>
      <c r="AJ714" s="51"/>
      <c r="AK714" s="51"/>
      <c r="AL714" s="51"/>
    </row>
    <row r="715" spans="1:38" x14ac:dyDescent="0.25">
      <c r="A715" s="50">
        <f t="shared" si="247"/>
        <v>111</v>
      </c>
      <c r="B715" s="50">
        <f t="shared" si="235"/>
        <v>73715</v>
      </c>
      <c r="C715" s="50" t="str">
        <f t="shared" si="236"/>
        <v>20171114</v>
      </c>
      <c r="D715" s="50">
        <v>2017</v>
      </c>
      <c r="E715" s="50">
        <v>11</v>
      </c>
      <c r="F715" s="50">
        <v>14</v>
      </c>
      <c r="G715" s="50">
        <v>20</v>
      </c>
      <c r="H715" s="50">
        <v>28</v>
      </c>
      <c r="I715" s="50">
        <v>35</v>
      </c>
      <c r="J715" s="50">
        <v>67</v>
      </c>
      <c r="K715" s="50" t="s">
        <v>37</v>
      </c>
      <c r="L715" s="50">
        <v>1</v>
      </c>
      <c r="M715" s="50" t="s">
        <v>21</v>
      </c>
      <c r="N715" s="50" t="s">
        <v>27</v>
      </c>
      <c r="O715" s="50">
        <v>351</v>
      </c>
      <c r="P715" s="50" t="str">
        <f t="shared" si="241"/>
        <v/>
      </c>
      <c r="Q715" s="50" t="str">
        <f t="shared" si="255"/>
        <v/>
      </c>
      <c r="R715" s="50" t="str">
        <f t="shared" si="251"/>
        <v/>
      </c>
      <c r="S715" s="50" t="str">
        <f t="shared" si="242"/>
        <v/>
      </c>
      <c r="T715" s="50">
        <f t="shared" si="237"/>
        <v>396</v>
      </c>
      <c r="U715" s="50">
        <f t="shared" si="238"/>
        <v>45</v>
      </c>
      <c r="V715" s="50" t="str">
        <f t="shared" si="239"/>
        <v/>
      </c>
      <c r="W715" s="50" t="str">
        <f t="shared" si="243"/>
        <v/>
      </c>
      <c r="X715" s="50" t="str">
        <f t="shared" si="252"/>
        <v/>
      </c>
      <c r="Y715" s="50" t="str">
        <f t="shared" si="248"/>
        <v/>
      </c>
      <c r="Z715" s="50" t="str">
        <f t="shared" si="244"/>
        <v/>
      </c>
      <c r="AA715" s="50" t="str">
        <f t="shared" si="249"/>
        <v/>
      </c>
      <c r="AB715" s="50" t="str">
        <f t="shared" si="250"/>
        <v/>
      </c>
      <c r="AC715" s="50" t="str">
        <f t="shared" si="240"/>
        <v/>
      </c>
      <c r="AD715" s="50" t="str">
        <f t="shared" si="253"/>
        <v/>
      </c>
      <c r="AE715" s="50" t="str">
        <f t="shared" si="245"/>
        <v/>
      </c>
      <c r="AF715" s="50" t="str">
        <f t="shared" si="246"/>
        <v/>
      </c>
      <c r="AG715" s="50" t="str">
        <f t="shared" si="254"/>
        <v/>
      </c>
      <c r="AH715" s="50"/>
      <c r="AI715" s="50"/>
      <c r="AJ715" s="50"/>
      <c r="AK715" s="50"/>
      <c r="AL715" s="50"/>
    </row>
    <row r="716" spans="1:38" x14ac:dyDescent="0.25">
      <c r="A716" s="50">
        <f t="shared" si="247"/>
        <v>111</v>
      </c>
      <c r="B716" s="50">
        <f t="shared" si="235"/>
        <v>73715</v>
      </c>
      <c r="C716" s="50" t="str">
        <f t="shared" si="236"/>
        <v>20171114</v>
      </c>
      <c r="D716" s="50">
        <v>2017</v>
      </c>
      <c r="E716" s="50">
        <v>11</v>
      </c>
      <c r="F716" s="50">
        <v>14</v>
      </c>
      <c r="G716" s="50">
        <v>20</v>
      </c>
      <c r="H716" s="50">
        <v>28</v>
      </c>
      <c r="I716" s="50">
        <v>35</v>
      </c>
      <c r="J716" s="50">
        <v>463</v>
      </c>
      <c r="K716" s="50" t="s">
        <v>37</v>
      </c>
      <c r="L716" s="50">
        <v>1</v>
      </c>
      <c r="M716" s="50" t="s">
        <v>21</v>
      </c>
      <c r="N716" s="50" t="s">
        <v>27</v>
      </c>
      <c r="O716" s="50">
        <v>7</v>
      </c>
      <c r="P716" s="50" t="str">
        <f t="shared" si="241"/>
        <v/>
      </c>
      <c r="Q716" s="50" t="str">
        <f t="shared" si="255"/>
        <v/>
      </c>
      <c r="R716" s="50" t="str">
        <f t="shared" si="251"/>
        <v/>
      </c>
      <c r="S716" s="50" t="str">
        <f t="shared" si="242"/>
        <v/>
      </c>
      <c r="T716" s="50">
        <f t="shared" si="237"/>
        <v>79</v>
      </c>
      <c r="U716" s="50">
        <f t="shared" si="238"/>
        <v>72</v>
      </c>
      <c r="V716" s="50" t="str">
        <f t="shared" si="239"/>
        <v/>
      </c>
      <c r="W716" s="50" t="str">
        <f t="shared" si="243"/>
        <v/>
      </c>
      <c r="X716" s="50" t="str">
        <f t="shared" si="252"/>
        <v/>
      </c>
      <c r="Y716" s="50" t="str">
        <f t="shared" si="248"/>
        <v/>
      </c>
      <c r="Z716" s="50" t="str">
        <f t="shared" si="244"/>
        <v/>
      </c>
      <c r="AA716" s="50" t="str">
        <f t="shared" si="249"/>
        <v/>
      </c>
      <c r="AB716" s="50" t="str">
        <f t="shared" si="250"/>
        <v/>
      </c>
      <c r="AC716" s="50" t="str">
        <f t="shared" si="240"/>
        <v/>
      </c>
      <c r="AD716" s="50" t="str">
        <f t="shared" si="253"/>
        <v/>
      </c>
      <c r="AE716" s="50" t="str">
        <f t="shared" si="245"/>
        <v/>
      </c>
      <c r="AF716" s="50" t="str">
        <f t="shared" si="246"/>
        <v/>
      </c>
      <c r="AG716" s="50" t="str">
        <f t="shared" si="254"/>
        <v/>
      </c>
      <c r="AH716" s="50"/>
      <c r="AI716" s="50"/>
      <c r="AJ716" s="50"/>
      <c r="AK716" s="50"/>
      <c r="AL716" s="50"/>
    </row>
    <row r="717" spans="1:38" x14ac:dyDescent="0.25">
      <c r="A717" s="50">
        <f t="shared" si="247"/>
        <v>111</v>
      </c>
      <c r="B717" s="50">
        <f t="shared" si="235"/>
        <v>73715</v>
      </c>
      <c r="C717" s="50" t="str">
        <f t="shared" si="236"/>
        <v>20171114</v>
      </c>
      <c r="D717" s="50">
        <v>2017</v>
      </c>
      <c r="E717" s="50">
        <v>11</v>
      </c>
      <c r="F717" s="50">
        <v>14</v>
      </c>
      <c r="G717" s="50">
        <v>20</v>
      </c>
      <c r="H717" s="50">
        <v>28</v>
      </c>
      <c r="I717" s="50">
        <v>35</v>
      </c>
      <c r="J717" s="50">
        <v>542</v>
      </c>
      <c r="K717" s="50" t="s">
        <v>37</v>
      </c>
      <c r="L717" s="50">
        <v>1</v>
      </c>
      <c r="M717" s="50" t="s">
        <v>21</v>
      </c>
      <c r="N717" s="50" t="s">
        <v>27</v>
      </c>
      <c r="O717" s="50">
        <v>39</v>
      </c>
      <c r="P717" s="50" t="str">
        <f t="shared" si="241"/>
        <v/>
      </c>
      <c r="Q717" s="50" t="str">
        <f t="shared" si="255"/>
        <v/>
      </c>
      <c r="R717" s="50" t="str">
        <f t="shared" si="251"/>
        <v/>
      </c>
      <c r="S717" s="50" t="str">
        <f t="shared" si="242"/>
        <v/>
      </c>
      <c r="T717" s="50">
        <f t="shared" si="237"/>
        <v>167</v>
      </c>
      <c r="U717" s="50">
        <f t="shared" si="238"/>
        <v>128</v>
      </c>
      <c r="V717" s="50" t="str">
        <f t="shared" si="239"/>
        <v/>
      </c>
      <c r="W717" s="50" t="str">
        <f t="shared" si="243"/>
        <v/>
      </c>
      <c r="X717" s="50" t="str">
        <f t="shared" si="252"/>
        <v/>
      </c>
      <c r="Y717" s="50" t="str">
        <f t="shared" si="248"/>
        <v/>
      </c>
      <c r="Z717" s="50" t="str">
        <f t="shared" si="244"/>
        <v/>
      </c>
      <c r="AA717" s="50" t="str">
        <f t="shared" si="249"/>
        <v/>
      </c>
      <c r="AB717" s="50" t="str">
        <f t="shared" si="250"/>
        <v/>
      </c>
      <c r="AC717" s="50" t="str">
        <f t="shared" si="240"/>
        <v/>
      </c>
      <c r="AD717" s="50" t="str">
        <f t="shared" si="253"/>
        <v/>
      </c>
      <c r="AE717" s="50" t="str">
        <f t="shared" si="245"/>
        <v/>
      </c>
      <c r="AF717" s="50" t="str">
        <f t="shared" si="246"/>
        <v/>
      </c>
      <c r="AG717" s="50" t="str">
        <f t="shared" si="254"/>
        <v/>
      </c>
      <c r="AH717" s="50"/>
      <c r="AI717" s="50"/>
      <c r="AJ717" s="50"/>
      <c r="AK717" s="50"/>
      <c r="AL717" s="50"/>
    </row>
    <row r="718" spans="1:38" x14ac:dyDescent="0.25">
      <c r="A718" s="50">
        <f t="shared" si="247"/>
        <v>111</v>
      </c>
      <c r="B718" s="50">
        <f t="shared" si="235"/>
        <v>73715</v>
      </c>
      <c r="C718" s="50" t="str">
        <f t="shared" si="236"/>
        <v>20171114</v>
      </c>
      <c r="D718" s="50">
        <v>2017</v>
      </c>
      <c r="E718" s="50">
        <v>11</v>
      </c>
      <c r="F718" s="50">
        <v>14</v>
      </c>
      <c r="G718" s="50">
        <v>20</v>
      </c>
      <c r="H718" s="50">
        <v>28</v>
      </c>
      <c r="I718" s="50">
        <v>35</v>
      </c>
      <c r="J718" s="50">
        <v>609</v>
      </c>
      <c r="K718" s="50" t="s">
        <v>40</v>
      </c>
      <c r="L718" s="50"/>
      <c r="M718" s="50" t="s">
        <v>21</v>
      </c>
      <c r="N718" s="50" t="s">
        <v>27</v>
      </c>
      <c r="O718" s="50">
        <v>0</v>
      </c>
      <c r="P718" s="50" t="str">
        <f t="shared" si="241"/>
        <v/>
      </c>
      <c r="Q718" s="50" t="str">
        <f t="shared" si="255"/>
        <v/>
      </c>
      <c r="R718" s="50" t="str">
        <f t="shared" si="251"/>
        <v/>
      </c>
      <c r="S718" s="50" t="str">
        <f t="shared" si="242"/>
        <v/>
      </c>
      <c r="T718" s="50" t="str">
        <f t="shared" si="237"/>
        <v/>
      </c>
      <c r="U718" s="50" t="str">
        <f t="shared" si="238"/>
        <v/>
      </c>
      <c r="V718" s="50" t="str">
        <f t="shared" si="239"/>
        <v/>
      </c>
      <c r="W718" s="50" t="str">
        <f t="shared" si="243"/>
        <v/>
      </c>
      <c r="X718" s="50" t="str">
        <f t="shared" si="252"/>
        <v/>
      </c>
      <c r="Y718" s="50" t="str">
        <f t="shared" si="248"/>
        <v/>
      </c>
      <c r="Z718" s="50" t="str">
        <f t="shared" si="244"/>
        <v/>
      </c>
      <c r="AA718" s="50" t="str">
        <f t="shared" si="249"/>
        <v/>
      </c>
      <c r="AB718" s="50" t="str">
        <f t="shared" si="250"/>
        <v/>
      </c>
      <c r="AC718" s="50" t="str">
        <f t="shared" si="240"/>
        <v/>
      </c>
      <c r="AD718" s="50" t="str">
        <f t="shared" si="253"/>
        <v/>
      </c>
      <c r="AE718" s="50" t="str">
        <f t="shared" si="245"/>
        <v/>
      </c>
      <c r="AF718" s="50" t="str">
        <f t="shared" si="246"/>
        <v/>
      </c>
      <c r="AG718" s="50" t="str">
        <f t="shared" si="254"/>
        <v/>
      </c>
      <c r="AH718" s="50"/>
      <c r="AI718" s="50"/>
      <c r="AJ718" s="50"/>
      <c r="AK718" s="50"/>
      <c r="AL718" s="50"/>
    </row>
    <row r="719" spans="1:38" x14ac:dyDescent="0.25">
      <c r="A719" s="50">
        <f t="shared" si="247"/>
        <v>111</v>
      </c>
      <c r="B719" s="50">
        <f t="shared" si="235"/>
        <v>73715</v>
      </c>
      <c r="C719" s="50" t="str">
        <f t="shared" si="236"/>
        <v>20171114</v>
      </c>
      <c r="D719" s="50">
        <v>2017</v>
      </c>
      <c r="E719" s="50">
        <v>11</v>
      </c>
      <c r="F719" s="50">
        <v>14</v>
      </c>
      <c r="G719" s="50">
        <v>20</v>
      </c>
      <c r="H719" s="50">
        <v>28</v>
      </c>
      <c r="I719" s="50">
        <v>35</v>
      </c>
      <c r="J719" s="50">
        <v>709</v>
      </c>
      <c r="K719" s="50" t="s">
        <v>37</v>
      </c>
      <c r="L719" s="50">
        <v>1</v>
      </c>
      <c r="M719" s="50" t="s">
        <v>21</v>
      </c>
      <c r="N719" s="50" t="s">
        <v>27</v>
      </c>
      <c r="O719" s="50">
        <v>49</v>
      </c>
      <c r="P719" s="50" t="str">
        <f t="shared" si="241"/>
        <v/>
      </c>
      <c r="Q719" s="50">
        <f t="shared" si="255"/>
        <v>73715.758000000002</v>
      </c>
      <c r="R719" s="50" t="str">
        <f t="shared" si="251"/>
        <v/>
      </c>
      <c r="S719" s="50" t="str">
        <f t="shared" si="242"/>
        <v/>
      </c>
      <c r="T719" s="50" t="str">
        <f t="shared" si="237"/>
        <v/>
      </c>
      <c r="U719" s="50" t="str">
        <f t="shared" si="238"/>
        <v/>
      </c>
      <c r="V719" s="50" t="str">
        <f t="shared" si="239"/>
        <v/>
      </c>
      <c r="W719" s="50" t="str">
        <f t="shared" si="243"/>
        <v/>
      </c>
      <c r="X719" s="50" t="str">
        <f t="shared" si="252"/>
        <v/>
      </c>
      <c r="Y719" s="50" t="str">
        <f t="shared" si="248"/>
        <v/>
      </c>
      <c r="Z719" s="50" t="str">
        <f t="shared" si="244"/>
        <v/>
      </c>
      <c r="AA719" s="50" t="str">
        <f t="shared" si="249"/>
        <v/>
      </c>
      <c r="AB719" s="50" t="str">
        <f t="shared" si="250"/>
        <v/>
      </c>
      <c r="AC719" s="50" t="str">
        <f t="shared" si="240"/>
        <v/>
      </c>
      <c r="AD719" s="50" t="str">
        <f t="shared" si="253"/>
        <v/>
      </c>
      <c r="AE719" s="50" t="str">
        <f t="shared" si="245"/>
        <v/>
      </c>
      <c r="AF719" s="50" t="str">
        <f t="shared" si="246"/>
        <v/>
      </c>
      <c r="AG719" s="50" t="str">
        <f t="shared" si="254"/>
        <v/>
      </c>
      <c r="AH719" s="50"/>
      <c r="AI719" s="50"/>
      <c r="AJ719" s="50"/>
      <c r="AK719" s="50"/>
      <c r="AL719" s="50"/>
    </row>
    <row r="720" spans="1:38" x14ac:dyDescent="0.25">
      <c r="A720" s="51">
        <f t="shared" si="247"/>
        <v>112</v>
      </c>
      <c r="B720" s="51">
        <f t="shared" si="235"/>
        <v>52876</v>
      </c>
      <c r="C720" s="51" t="str">
        <f t="shared" si="236"/>
        <v>20171122</v>
      </c>
      <c r="D720" s="51">
        <v>2017</v>
      </c>
      <c r="E720" s="51">
        <v>11</v>
      </c>
      <c r="F720" s="51">
        <v>22</v>
      </c>
      <c r="G720" s="51">
        <v>14</v>
      </c>
      <c r="H720" s="51">
        <v>41</v>
      </c>
      <c r="I720" s="51">
        <v>16</v>
      </c>
      <c r="J720" s="51">
        <v>547</v>
      </c>
      <c r="K720" s="51" t="s">
        <v>26</v>
      </c>
      <c r="L720" s="51">
        <v>1</v>
      </c>
      <c r="M720" s="51" t="s">
        <v>21</v>
      </c>
      <c r="N720" s="51" t="s">
        <v>27</v>
      </c>
      <c r="O720" s="51">
        <v>10</v>
      </c>
      <c r="P720" s="51">
        <f t="shared" si="241"/>
        <v>52876.546999999999</v>
      </c>
      <c r="Q720" s="51" t="str">
        <f t="shared" si="255"/>
        <v/>
      </c>
      <c r="R720" s="51">
        <f t="shared" si="251"/>
        <v>52877.103999999999</v>
      </c>
      <c r="S720" s="51">
        <f t="shared" si="242"/>
        <v>557.00000000069849</v>
      </c>
      <c r="T720" s="51">
        <f t="shared" si="237"/>
        <v>37</v>
      </c>
      <c r="U720" s="51">
        <f t="shared" si="238"/>
        <v>27</v>
      </c>
      <c r="V720" s="51" t="str">
        <f t="shared" si="239"/>
        <v/>
      </c>
      <c r="W720" s="51">
        <f t="shared" si="243"/>
        <v>52876</v>
      </c>
      <c r="X720" s="51">
        <f t="shared" si="252"/>
        <v>7</v>
      </c>
      <c r="Y720" s="51">
        <f t="shared" si="248"/>
        <v>1</v>
      </c>
      <c r="Z720" s="51">
        <f t="shared" si="244"/>
        <v>0</v>
      </c>
      <c r="AA720" s="51">
        <f t="shared" si="249"/>
        <v>0</v>
      </c>
      <c r="AB720" s="51">
        <f t="shared" si="250"/>
        <v>7</v>
      </c>
      <c r="AC720" s="51" t="str">
        <f t="shared" si="240"/>
        <v/>
      </c>
      <c r="AD720" s="51">
        <f t="shared" si="253"/>
        <v>0</v>
      </c>
      <c r="AE720" s="51" t="str">
        <f t="shared" si="245"/>
        <v/>
      </c>
      <c r="AF720" s="51" t="str">
        <f t="shared" si="246"/>
        <v/>
      </c>
      <c r="AG720" s="51">
        <f t="shared" si="254"/>
        <v>0</v>
      </c>
      <c r="AH720" s="51"/>
      <c r="AI720" s="51" t="s">
        <v>79</v>
      </c>
      <c r="AJ720" s="51"/>
      <c r="AK720" s="51"/>
      <c r="AL720" s="51"/>
    </row>
    <row r="721" spans="1:38" x14ac:dyDescent="0.25">
      <c r="A721" s="50">
        <f t="shared" si="247"/>
        <v>112</v>
      </c>
      <c r="B721" s="50">
        <f t="shared" si="235"/>
        <v>52876</v>
      </c>
      <c r="C721" s="50" t="str">
        <f t="shared" si="236"/>
        <v>20171122</v>
      </c>
      <c r="D721" s="50">
        <v>2017</v>
      </c>
      <c r="E721" s="50">
        <v>11</v>
      </c>
      <c r="F721" s="50">
        <v>22</v>
      </c>
      <c r="G721" s="50">
        <v>14</v>
      </c>
      <c r="H721" s="50">
        <v>41</v>
      </c>
      <c r="I721" s="50">
        <v>16</v>
      </c>
      <c r="J721" s="50">
        <v>584</v>
      </c>
      <c r="K721" s="50" t="s">
        <v>26</v>
      </c>
      <c r="L721" s="50">
        <v>1</v>
      </c>
      <c r="M721" s="50" t="s">
        <v>21</v>
      </c>
      <c r="N721" s="50" t="s">
        <v>27</v>
      </c>
      <c r="O721" s="50">
        <v>14</v>
      </c>
      <c r="P721" s="50" t="str">
        <f t="shared" si="241"/>
        <v/>
      </c>
      <c r="Q721" s="50" t="str">
        <f t="shared" si="255"/>
        <v/>
      </c>
      <c r="R721" s="50" t="str">
        <f t="shared" si="251"/>
        <v/>
      </c>
      <c r="S721" s="50" t="str">
        <f t="shared" si="242"/>
        <v/>
      </c>
      <c r="T721" s="50">
        <f t="shared" si="237"/>
        <v>205</v>
      </c>
      <c r="U721" s="50" t="str">
        <f t="shared" si="238"/>
        <v/>
      </c>
      <c r="V721" s="50" t="str">
        <f t="shared" si="239"/>
        <v/>
      </c>
      <c r="W721" s="50" t="str">
        <f t="shared" si="243"/>
        <v/>
      </c>
      <c r="X721" s="50" t="str">
        <f t="shared" si="252"/>
        <v/>
      </c>
      <c r="Y721" s="50" t="str">
        <f t="shared" si="248"/>
        <v/>
      </c>
      <c r="Z721" s="50" t="str">
        <f t="shared" si="244"/>
        <v/>
      </c>
      <c r="AA721" s="50" t="str">
        <f t="shared" si="249"/>
        <v/>
      </c>
      <c r="AB721" s="50" t="str">
        <f t="shared" si="250"/>
        <v/>
      </c>
      <c r="AC721" s="50" t="str">
        <f t="shared" si="240"/>
        <v/>
      </c>
      <c r="AD721" s="50" t="str">
        <f t="shared" si="253"/>
        <v/>
      </c>
      <c r="AE721" s="50" t="str">
        <f t="shared" si="245"/>
        <v/>
      </c>
      <c r="AF721" s="50" t="str">
        <f t="shared" si="246"/>
        <v/>
      </c>
      <c r="AG721" s="50" t="str">
        <f t="shared" si="254"/>
        <v/>
      </c>
      <c r="AH721" s="50"/>
      <c r="AI721" s="50"/>
      <c r="AJ721" s="50"/>
      <c r="AK721" s="50"/>
      <c r="AL721" s="50"/>
    </row>
    <row r="722" spans="1:38" x14ac:dyDescent="0.25">
      <c r="A722" s="50">
        <f t="shared" si="247"/>
        <v>112</v>
      </c>
      <c r="B722" s="50">
        <f t="shared" si="235"/>
        <v>52876</v>
      </c>
      <c r="C722" s="50" t="str">
        <f t="shared" si="236"/>
        <v>20171122</v>
      </c>
      <c r="D722" s="50">
        <v>2017</v>
      </c>
      <c r="E722" s="50">
        <v>11</v>
      </c>
      <c r="F722" s="50">
        <v>22</v>
      </c>
      <c r="G722" s="50">
        <v>14</v>
      </c>
      <c r="H722" s="50">
        <v>41</v>
      </c>
      <c r="I722" s="50">
        <v>16</v>
      </c>
      <c r="J722" s="50">
        <v>588</v>
      </c>
      <c r="K722" s="50" t="s">
        <v>40</v>
      </c>
      <c r="L722" s="50"/>
      <c r="M722" s="50" t="s">
        <v>21</v>
      </c>
      <c r="N722" s="50" t="s">
        <v>27</v>
      </c>
      <c r="O722" s="50">
        <v>0</v>
      </c>
      <c r="P722" s="50" t="str">
        <f t="shared" si="241"/>
        <v/>
      </c>
      <c r="Q722" s="50" t="str">
        <f t="shared" si="255"/>
        <v/>
      </c>
      <c r="R722" s="50" t="str">
        <f t="shared" si="251"/>
        <v/>
      </c>
      <c r="S722" s="50" t="str">
        <f t="shared" si="242"/>
        <v/>
      </c>
      <c r="T722" s="50" t="str">
        <f t="shared" si="237"/>
        <v/>
      </c>
      <c r="U722" s="50" t="str">
        <f t="shared" si="238"/>
        <v/>
      </c>
      <c r="V722" s="50" t="str">
        <f t="shared" si="239"/>
        <v/>
      </c>
      <c r="W722" s="50" t="str">
        <f t="shared" si="243"/>
        <v/>
      </c>
      <c r="X722" s="50" t="str">
        <f t="shared" si="252"/>
        <v/>
      </c>
      <c r="Y722" s="50" t="str">
        <f t="shared" si="248"/>
        <v/>
      </c>
      <c r="Z722" s="50" t="str">
        <f t="shared" si="244"/>
        <v/>
      </c>
      <c r="AA722" s="50" t="str">
        <f t="shared" si="249"/>
        <v/>
      </c>
      <c r="AB722" s="50" t="str">
        <f t="shared" si="250"/>
        <v/>
      </c>
      <c r="AC722" s="50" t="str">
        <f t="shared" si="240"/>
        <v/>
      </c>
      <c r="AD722" s="50" t="str">
        <f t="shared" si="253"/>
        <v/>
      </c>
      <c r="AE722" s="50" t="str">
        <f t="shared" si="245"/>
        <v/>
      </c>
      <c r="AF722" s="50" t="str">
        <f t="shared" si="246"/>
        <v/>
      </c>
      <c r="AG722" s="50" t="str">
        <f t="shared" si="254"/>
        <v/>
      </c>
      <c r="AH722" s="50"/>
      <c r="AI722" s="50"/>
      <c r="AJ722" s="50"/>
      <c r="AK722" s="50"/>
      <c r="AL722" s="50"/>
    </row>
    <row r="723" spans="1:38" x14ac:dyDescent="0.25">
      <c r="A723" s="50">
        <f t="shared" si="247"/>
        <v>112</v>
      </c>
      <c r="B723" s="50">
        <f t="shared" si="235"/>
        <v>52876</v>
      </c>
      <c r="C723" s="50" t="str">
        <f t="shared" si="236"/>
        <v>20171122</v>
      </c>
      <c r="D723" s="50">
        <v>2017</v>
      </c>
      <c r="E723" s="50">
        <v>11</v>
      </c>
      <c r="F723" s="50">
        <v>22</v>
      </c>
      <c r="G723" s="50">
        <v>14</v>
      </c>
      <c r="H723" s="50">
        <v>41</v>
      </c>
      <c r="I723" s="50">
        <v>16</v>
      </c>
      <c r="J723" s="50">
        <v>789</v>
      </c>
      <c r="K723" s="50" t="s">
        <v>26</v>
      </c>
      <c r="L723" s="50">
        <v>2</v>
      </c>
      <c r="M723" s="50" t="s">
        <v>21</v>
      </c>
      <c r="N723" s="50" t="s">
        <v>27</v>
      </c>
      <c r="O723" s="50">
        <v>9</v>
      </c>
      <c r="P723" s="50" t="str">
        <f t="shared" si="241"/>
        <v/>
      </c>
      <c r="Q723" s="50" t="str">
        <f t="shared" si="255"/>
        <v/>
      </c>
      <c r="R723" s="50" t="str">
        <f t="shared" si="251"/>
        <v/>
      </c>
      <c r="S723" s="50" t="str">
        <f t="shared" si="242"/>
        <v/>
      </c>
      <c r="T723" s="50">
        <f t="shared" si="237"/>
        <v>27</v>
      </c>
      <c r="U723" s="50">
        <f t="shared" si="238"/>
        <v>18</v>
      </c>
      <c r="V723" s="50" t="str">
        <f t="shared" si="239"/>
        <v/>
      </c>
      <c r="W723" s="50" t="str">
        <f t="shared" si="243"/>
        <v/>
      </c>
      <c r="X723" s="50" t="str">
        <f t="shared" si="252"/>
        <v/>
      </c>
      <c r="Y723" s="50" t="str">
        <f t="shared" si="248"/>
        <v/>
      </c>
      <c r="Z723" s="50" t="str">
        <f t="shared" si="244"/>
        <v/>
      </c>
      <c r="AA723" s="50" t="str">
        <f t="shared" si="249"/>
        <v/>
      </c>
      <c r="AB723" s="50" t="str">
        <f t="shared" si="250"/>
        <v/>
      </c>
      <c r="AC723" s="50" t="str">
        <f t="shared" si="240"/>
        <v/>
      </c>
      <c r="AD723" s="50" t="str">
        <f t="shared" si="253"/>
        <v/>
      </c>
      <c r="AE723" s="50" t="str">
        <f t="shared" si="245"/>
        <v/>
      </c>
      <c r="AF723" s="50" t="str">
        <f t="shared" si="246"/>
        <v/>
      </c>
      <c r="AG723" s="50" t="str">
        <f t="shared" si="254"/>
        <v/>
      </c>
      <c r="AH723" s="50"/>
      <c r="AI723" s="50" t="s">
        <v>80</v>
      </c>
      <c r="AJ723" s="50"/>
      <c r="AK723" s="50"/>
      <c r="AL723" s="50"/>
    </row>
    <row r="724" spans="1:38" s="67" customFormat="1" x14ac:dyDescent="0.25">
      <c r="A724" s="50">
        <f t="shared" si="247"/>
        <v>112</v>
      </c>
      <c r="B724" s="50">
        <f t="shared" si="235"/>
        <v>52876</v>
      </c>
      <c r="C724" s="50" t="str">
        <f t="shared" si="236"/>
        <v>20171122</v>
      </c>
      <c r="D724" s="50">
        <v>2017</v>
      </c>
      <c r="E724" s="50">
        <v>11</v>
      </c>
      <c r="F724" s="50">
        <v>22</v>
      </c>
      <c r="G724" s="50">
        <v>14</v>
      </c>
      <c r="H724" s="50">
        <v>41</v>
      </c>
      <c r="I724" s="50">
        <v>16</v>
      </c>
      <c r="J724" s="50">
        <v>816</v>
      </c>
      <c r="K724" s="50" t="s">
        <v>26</v>
      </c>
      <c r="L724" s="50">
        <v>2</v>
      </c>
      <c r="M724" s="50" t="s">
        <v>21</v>
      </c>
      <c r="N724" s="50" t="s">
        <v>27</v>
      </c>
      <c r="O724" s="50">
        <v>6</v>
      </c>
      <c r="P724" s="50" t="str">
        <f t="shared" si="241"/>
        <v/>
      </c>
      <c r="Q724" s="50" t="str">
        <f t="shared" si="255"/>
        <v/>
      </c>
      <c r="R724" s="50" t="str">
        <f t="shared" si="251"/>
        <v/>
      </c>
      <c r="S724" s="50" t="str">
        <f t="shared" si="242"/>
        <v/>
      </c>
      <c r="T724" s="50">
        <f t="shared" si="237"/>
        <v>48</v>
      </c>
      <c r="U724" s="50">
        <f t="shared" si="238"/>
        <v>42</v>
      </c>
      <c r="V724" s="50" t="str">
        <f t="shared" si="239"/>
        <v/>
      </c>
      <c r="W724" s="50" t="str">
        <f t="shared" si="243"/>
        <v/>
      </c>
      <c r="X724" s="50" t="str">
        <f t="shared" si="252"/>
        <v/>
      </c>
      <c r="Y724" s="50" t="str">
        <f t="shared" si="248"/>
        <v/>
      </c>
      <c r="Z724" s="50" t="str">
        <f t="shared" si="244"/>
        <v/>
      </c>
      <c r="AA724" s="50" t="str">
        <f t="shared" si="249"/>
        <v/>
      </c>
      <c r="AB724" s="50" t="str">
        <f t="shared" si="250"/>
        <v/>
      </c>
      <c r="AC724" s="50" t="str">
        <f t="shared" si="240"/>
        <v/>
      </c>
      <c r="AD724" s="50" t="str">
        <f t="shared" si="253"/>
        <v/>
      </c>
      <c r="AE724" s="50" t="str">
        <f t="shared" si="245"/>
        <v/>
      </c>
      <c r="AF724" s="50" t="str">
        <f t="shared" si="246"/>
        <v/>
      </c>
      <c r="AG724" s="50" t="str">
        <f t="shared" si="254"/>
        <v/>
      </c>
      <c r="AH724" s="50"/>
      <c r="AI724" s="50"/>
      <c r="AJ724" s="50"/>
      <c r="AK724" s="50"/>
      <c r="AL724" s="50"/>
    </row>
    <row r="725" spans="1:38" s="67" customFormat="1" x14ac:dyDescent="0.25">
      <c r="A725" s="50">
        <f t="shared" si="247"/>
        <v>112</v>
      </c>
      <c r="B725" s="50">
        <f t="shared" si="235"/>
        <v>52876</v>
      </c>
      <c r="C725" s="50" t="str">
        <f t="shared" si="236"/>
        <v>20171122</v>
      </c>
      <c r="D725" s="50">
        <v>2017</v>
      </c>
      <c r="E725" s="50">
        <v>11</v>
      </c>
      <c r="F725" s="50">
        <v>22</v>
      </c>
      <c r="G725" s="50">
        <v>14</v>
      </c>
      <c r="H725" s="50">
        <v>41</v>
      </c>
      <c r="I725" s="50">
        <v>16</v>
      </c>
      <c r="J725" s="50">
        <v>864</v>
      </c>
      <c r="K725" s="50" t="s">
        <v>26</v>
      </c>
      <c r="L725" s="50">
        <v>2</v>
      </c>
      <c r="M725" s="50" t="s">
        <v>21</v>
      </c>
      <c r="N725" s="50" t="s">
        <v>27</v>
      </c>
      <c r="O725" s="50">
        <v>30</v>
      </c>
      <c r="P725" s="50" t="str">
        <f t="shared" si="241"/>
        <v/>
      </c>
      <c r="Q725" s="50" t="str">
        <f t="shared" si="255"/>
        <v/>
      </c>
      <c r="R725" s="50" t="str">
        <f t="shared" si="251"/>
        <v/>
      </c>
      <c r="S725" s="50" t="str">
        <f t="shared" si="242"/>
        <v/>
      </c>
      <c r="T725" s="50">
        <f t="shared" si="237"/>
        <v>56</v>
      </c>
      <c r="U725" s="50">
        <f t="shared" si="238"/>
        <v>26</v>
      </c>
      <c r="V725" s="50" t="str">
        <f t="shared" si="239"/>
        <v/>
      </c>
      <c r="W725" s="50" t="str">
        <f t="shared" si="243"/>
        <v/>
      </c>
      <c r="X725" s="50" t="str">
        <f t="shared" si="252"/>
        <v/>
      </c>
      <c r="Y725" s="50" t="str">
        <f t="shared" si="248"/>
        <v/>
      </c>
      <c r="Z725" s="50" t="str">
        <f t="shared" si="244"/>
        <v/>
      </c>
      <c r="AA725" s="50" t="str">
        <f t="shared" si="249"/>
        <v/>
      </c>
      <c r="AB725" s="50" t="str">
        <f t="shared" si="250"/>
        <v/>
      </c>
      <c r="AC725" s="50" t="str">
        <f t="shared" si="240"/>
        <v/>
      </c>
      <c r="AD725" s="50" t="str">
        <f t="shared" si="253"/>
        <v/>
      </c>
      <c r="AE725" s="50" t="str">
        <f t="shared" si="245"/>
        <v/>
      </c>
      <c r="AF725" s="50" t="str">
        <f t="shared" si="246"/>
        <v/>
      </c>
      <c r="AG725" s="50" t="str">
        <f t="shared" si="254"/>
        <v/>
      </c>
      <c r="AH725" s="50"/>
      <c r="AI725" s="50"/>
      <c r="AJ725" s="50"/>
      <c r="AK725" s="50"/>
      <c r="AL725" s="50"/>
    </row>
    <row r="726" spans="1:38" s="67" customFormat="1" x14ac:dyDescent="0.25">
      <c r="A726" s="50">
        <f t="shared" si="247"/>
        <v>112</v>
      </c>
      <c r="B726" s="50">
        <f t="shared" si="235"/>
        <v>52876</v>
      </c>
      <c r="C726" s="50" t="str">
        <f t="shared" si="236"/>
        <v>20171122</v>
      </c>
      <c r="D726" s="50">
        <v>2017</v>
      </c>
      <c r="E726" s="50">
        <v>11</v>
      </c>
      <c r="F726" s="50">
        <v>22</v>
      </c>
      <c r="G726" s="50">
        <v>14</v>
      </c>
      <c r="H726" s="50">
        <v>41</v>
      </c>
      <c r="I726" s="50">
        <v>16</v>
      </c>
      <c r="J726" s="50">
        <v>920</v>
      </c>
      <c r="K726" s="50" t="s">
        <v>26</v>
      </c>
      <c r="L726" s="50">
        <v>2</v>
      </c>
      <c r="M726" s="50" t="s">
        <v>21</v>
      </c>
      <c r="N726" s="50" t="s">
        <v>27</v>
      </c>
      <c r="O726" s="50">
        <v>5</v>
      </c>
      <c r="P726" s="50" t="str">
        <f t="shared" si="241"/>
        <v/>
      </c>
      <c r="Q726" s="50" t="str">
        <f t="shared" si="255"/>
        <v/>
      </c>
      <c r="R726" s="50" t="str">
        <f t="shared" si="251"/>
        <v/>
      </c>
      <c r="S726" s="50" t="str">
        <f t="shared" si="242"/>
        <v/>
      </c>
      <c r="T726" s="50">
        <f t="shared" si="237"/>
        <v>35</v>
      </c>
      <c r="U726" s="50">
        <f t="shared" si="238"/>
        <v>30</v>
      </c>
      <c r="V726" s="50" t="str">
        <f t="shared" si="239"/>
        <v/>
      </c>
      <c r="W726" s="50" t="str">
        <f t="shared" si="243"/>
        <v/>
      </c>
      <c r="X726" s="50" t="str">
        <f t="shared" si="252"/>
        <v/>
      </c>
      <c r="Y726" s="50" t="str">
        <f t="shared" si="248"/>
        <v/>
      </c>
      <c r="Z726" s="50" t="str">
        <f t="shared" si="244"/>
        <v/>
      </c>
      <c r="AA726" s="50" t="str">
        <f t="shared" si="249"/>
        <v/>
      </c>
      <c r="AB726" s="50" t="str">
        <f t="shared" si="250"/>
        <v/>
      </c>
      <c r="AC726" s="50" t="str">
        <f t="shared" si="240"/>
        <v/>
      </c>
      <c r="AD726" s="50" t="str">
        <f t="shared" si="253"/>
        <v/>
      </c>
      <c r="AE726" s="50" t="str">
        <f t="shared" si="245"/>
        <v/>
      </c>
      <c r="AF726" s="50" t="str">
        <f t="shared" si="246"/>
        <v/>
      </c>
      <c r="AG726" s="50" t="str">
        <f t="shared" si="254"/>
        <v/>
      </c>
      <c r="AH726" s="50"/>
      <c r="AI726" s="50"/>
      <c r="AJ726" s="50"/>
      <c r="AK726" s="50"/>
      <c r="AL726" s="50"/>
    </row>
    <row r="727" spans="1:38" s="67" customFormat="1" x14ac:dyDescent="0.25">
      <c r="A727" s="50">
        <f t="shared" si="247"/>
        <v>112</v>
      </c>
      <c r="B727" s="50">
        <f t="shared" si="235"/>
        <v>52876</v>
      </c>
      <c r="C727" s="50" t="str">
        <f t="shared" si="236"/>
        <v>20171122</v>
      </c>
      <c r="D727" s="50">
        <v>2017</v>
      </c>
      <c r="E727" s="50">
        <v>11</v>
      </c>
      <c r="F727" s="50">
        <v>22</v>
      </c>
      <c r="G727" s="50">
        <v>14</v>
      </c>
      <c r="H727" s="50">
        <v>41</v>
      </c>
      <c r="I727" s="50">
        <v>16</v>
      </c>
      <c r="J727" s="50">
        <v>955</v>
      </c>
      <c r="K727" s="50" t="s">
        <v>26</v>
      </c>
      <c r="L727" s="50">
        <v>2</v>
      </c>
      <c r="M727" s="50" t="s">
        <v>21</v>
      </c>
      <c r="N727" s="50" t="s">
        <v>27</v>
      </c>
      <c r="O727" s="50">
        <v>149</v>
      </c>
      <c r="P727" s="50" t="str">
        <f t="shared" si="241"/>
        <v/>
      </c>
      <c r="Q727" s="50">
        <f t="shared" si="255"/>
        <v>52877.103999999999</v>
      </c>
      <c r="R727" s="50" t="str">
        <f t="shared" si="251"/>
        <v/>
      </c>
      <c r="S727" s="50" t="str">
        <f t="shared" si="242"/>
        <v/>
      </c>
      <c r="T727" s="50" t="str">
        <f t="shared" si="237"/>
        <v/>
      </c>
      <c r="U727" s="50" t="str">
        <f t="shared" si="238"/>
        <v/>
      </c>
      <c r="V727" s="50" t="str">
        <f t="shared" si="239"/>
        <v/>
      </c>
      <c r="W727" s="50" t="str">
        <f t="shared" si="243"/>
        <v/>
      </c>
      <c r="X727" s="50" t="str">
        <f t="shared" si="252"/>
        <v/>
      </c>
      <c r="Y727" s="50" t="str">
        <f t="shared" si="248"/>
        <v/>
      </c>
      <c r="Z727" s="50" t="str">
        <f t="shared" si="244"/>
        <v/>
      </c>
      <c r="AA727" s="50" t="str">
        <f t="shared" si="249"/>
        <v/>
      </c>
      <c r="AB727" s="50" t="str">
        <f t="shared" si="250"/>
        <v/>
      </c>
      <c r="AC727" s="50" t="str">
        <f t="shared" si="240"/>
        <v/>
      </c>
      <c r="AD727" s="50" t="str">
        <f t="shared" si="253"/>
        <v/>
      </c>
      <c r="AE727" s="50" t="str">
        <f t="shared" si="245"/>
        <v/>
      </c>
      <c r="AF727" s="50" t="str">
        <f t="shared" si="246"/>
        <v/>
      </c>
      <c r="AG727" s="50" t="str">
        <f t="shared" si="254"/>
        <v/>
      </c>
      <c r="AH727" s="50"/>
      <c r="AI727" s="50"/>
      <c r="AJ727" s="50"/>
      <c r="AK727" s="50"/>
      <c r="AL727" s="50"/>
    </row>
    <row r="728" spans="1:38" s="67" customFormat="1" x14ac:dyDescent="0.25">
      <c r="A728" s="51">
        <f t="shared" si="247"/>
        <v>113</v>
      </c>
      <c r="B728" s="51">
        <f t="shared" si="235"/>
        <v>52915</v>
      </c>
      <c r="C728" s="51" t="str">
        <f t="shared" si="236"/>
        <v>20171122</v>
      </c>
      <c r="D728" s="51">
        <v>2017</v>
      </c>
      <c r="E728" s="51">
        <v>11</v>
      </c>
      <c r="F728" s="51">
        <v>22</v>
      </c>
      <c r="G728" s="51">
        <v>14</v>
      </c>
      <c r="H728" s="51">
        <v>41</v>
      </c>
      <c r="I728" s="51">
        <v>55</v>
      </c>
      <c r="J728" s="51">
        <v>917</v>
      </c>
      <c r="K728" s="51" t="s">
        <v>26</v>
      </c>
      <c r="L728" s="51">
        <v>1</v>
      </c>
      <c r="M728" s="51" t="s">
        <v>21</v>
      </c>
      <c r="N728" s="51" t="s">
        <v>27</v>
      </c>
      <c r="O728" s="51">
        <v>17</v>
      </c>
      <c r="P728" s="51">
        <f t="shared" si="241"/>
        <v>52915.917000000001</v>
      </c>
      <c r="Q728" s="51">
        <f t="shared" si="255"/>
        <v>52915.934000000001</v>
      </c>
      <c r="R728" s="51">
        <f t="shared" si="251"/>
        <v>52915.934000000001</v>
      </c>
      <c r="S728" s="51">
        <f t="shared" si="242"/>
        <v>16.999999999825377</v>
      </c>
      <c r="T728" s="51" t="str">
        <f t="shared" si="237"/>
        <v/>
      </c>
      <c r="U728" s="51" t="str">
        <f t="shared" si="238"/>
        <v/>
      </c>
      <c r="V728" s="51" t="str">
        <f t="shared" si="239"/>
        <v/>
      </c>
      <c r="W728" s="51">
        <f t="shared" si="243"/>
        <v>52915</v>
      </c>
      <c r="X728" s="51">
        <f t="shared" si="252"/>
        <v>1</v>
      </c>
      <c r="Y728" s="51" t="str">
        <f t="shared" si="248"/>
        <v/>
      </c>
      <c r="Z728" s="51">
        <f t="shared" si="244"/>
        <v>0</v>
      </c>
      <c r="AA728" s="51">
        <f t="shared" si="249"/>
        <v>0</v>
      </c>
      <c r="AB728" s="51">
        <f t="shared" si="250"/>
        <v>1</v>
      </c>
      <c r="AC728" s="51" t="str">
        <f t="shared" si="240"/>
        <v/>
      </c>
      <c r="AD728" s="51">
        <f t="shared" si="253"/>
        <v>0</v>
      </c>
      <c r="AE728" s="51" t="str">
        <f t="shared" si="245"/>
        <v/>
      </c>
      <c r="AF728" s="51" t="str">
        <f t="shared" si="246"/>
        <v/>
      </c>
      <c r="AG728" s="51">
        <f t="shared" si="254"/>
        <v>0</v>
      </c>
      <c r="AH728" s="51"/>
      <c r="AI728" s="51" t="s">
        <v>80</v>
      </c>
      <c r="AJ728" s="51"/>
      <c r="AK728" s="51"/>
      <c r="AL728" s="51"/>
    </row>
    <row r="729" spans="1:38" s="67" customFormat="1" x14ac:dyDescent="0.25">
      <c r="A729" s="51">
        <f t="shared" si="247"/>
        <v>114</v>
      </c>
      <c r="B729" s="51">
        <f t="shared" si="235"/>
        <v>59101</v>
      </c>
      <c r="C729" s="51" t="str">
        <f t="shared" si="236"/>
        <v>20171124</v>
      </c>
      <c r="D729" s="51">
        <v>2017</v>
      </c>
      <c r="E729" s="51">
        <v>11</v>
      </c>
      <c r="F729" s="51">
        <v>24</v>
      </c>
      <c r="G729" s="51">
        <v>16</v>
      </c>
      <c r="H729" s="51">
        <v>25</v>
      </c>
      <c r="I729" s="51">
        <v>1</v>
      </c>
      <c r="J729" s="51">
        <v>786</v>
      </c>
      <c r="K729" s="51" t="s">
        <v>37</v>
      </c>
      <c r="L729" s="51">
        <v>1</v>
      </c>
      <c r="M729" s="51" t="s">
        <v>21</v>
      </c>
      <c r="N729" s="51" t="s">
        <v>27</v>
      </c>
      <c r="O729" s="51">
        <v>22</v>
      </c>
      <c r="P729" s="51">
        <f t="shared" si="241"/>
        <v>59101.786</v>
      </c>
      <c r="Q729" s="51" t="str">
        <f t="shared" si="255"/>
        <v/>
      </c>
      <c r="R729" s="51">
        <f t="shared" si="251"/>
        <v>59102.464</v>
      </c>
      <c r="S729" s="51">
        <f t="shared" si="242"/>
        <v>677.99999999988358</v>
      </c>
      <c r="T729" s="51">
        <f t="shared" si="237"/>
        <v>180</v>
      </c>
      <c r="U729" s="51" t="str">
        <f t="shared" si="238"/>
        <v/>
      </c>
      <c r="V729" s="51" t="str">
        <f t="shared" si="239"/>
        <v/>
      </c>
      <c r="W729" s="51">
        <f t="shared" si="243"/>
        <v>59101</v>
      </c>
      <c r="X729" s="51">
        <f t="shared" si="252"/>
        <v>5</v>
      </c>
      <c r="Y729" s="51">
        <f t="shared" si="248"/>
        <v>3</v>
      </c>
      <c r="Z729" s="51">
        <f t="shared" si="244"/>
        <v>0</v>
      </c>
      <c r="AA729" s="51">
        <f t="shared" si="249"/>
        <v>0</v>
      </c>
      <c r="AB729" s="51">
        <f t="shared" si="250"/>
        <v>5</v>
      </c>
      <c r="AC729" s="51" t="str">
        <f t="shared" si="240"/>
        <v/>
      </c>
      <c r="AD729" s="51">
        <f t="shared" si="253"/>
        <v>0</v>
      </c>
      <c r="AE729" s="51" t="str">
        <f t="shared" si="245"/>
        <v/>
      </c>
      <c r="AF729" s="51" t="str">
        <f t="shared" si="246"/>
        <v/>
      </c>
      <c r="AG729" s="51">
        <f t="shared" si="254"/>
        <v>0</v>
      </c>
      <c r="AH729" s="51"/>
      <c r="AI729" s="51" t="s">
        <v>84</v>
      </c>
      <c r="AJ729" s="51"/>
      <c r="AK729" s="51"/>
      <c r="AL729" s="51"/>
    </row>
    <row r="730" spans="1:38" s="67" customFormat="1" x14ac:dyDescent="0.25">
      <c r="A730" s="50">
        <f t="shared" si="247"/>
        <v>114</v>
      </c>
      <c r="B730" s="50">
        <f t="shared" si="235"/>
        <v>59101</v>
      </c>
      <c r="C730" s="50" t="str">
        <f t="shared" si="236"/>
        <v>20171124</v>
      </c>
      <c r="D730" s="50">
        <v>2017</v>
      </c>
      <c r="E730" s="50">
        <v>11</v>
      </c>
      <c r="F730" s="50">
        <v>24</v>
      </c>
      <c r="G730" s="50">
        <v>16</v>
      </c>
      <c r="H730" s="50">
        <v>25</v>
      </c>
      <c r="I730" s="50">
        <v>1</v>
      </c>
      <c r="J730" s="50">
        <v>966</v>
      </c>
      <c r="K730" s="50" t="s">
        <v>37</v>
      </c>
      <c r="L730" s="50">
        <v>2</v>
      </c>
      <c r="M730" s="50" t="s">
        <v>21</v>
      </c>
      <c r="N730" s="50" t="s">
        <v>27</v>
      </c>
      <c r="O730" s="50">
        <v>30</v>
      </c>
      <c r="P730" s="50" t="str">
        <f t="shared" si="241"/>
        <v/>
      </c>
      <c r="Q730" s="50" t="str">
        <f t="shared" si="255"/>
        <v/>
      </c>
      <c r="R730" s="50" t="str">
        <f t="shared" si="251"/>
        <v/>
      </c>
      <c r="S730" s="50" t="str">
        <f t="shared" si="242"/>
        <v/>
      </c>
      <c r="T730" s="50">
        <f t="shared" si="237"/>
        <v>94</v>
      </c>
      <c r="U730" s="50">
        <f t="shared" si="238"/>
        <v>64</v>
      </c>
      <c r="V730" s="50" t="str">
        <f t="shared" si="239"/>
        <v/>
      </c>
      <c r="W730" s="50" t="str">
        <f t="shared" si="243"/>
        <v/>
      </c>
      <c r="X730" s="50" t="str">
        <f t="shared" si="252"/>
        <v/>
      </c>
      <c r="Y730" s="50" t="str">
        <f t="shared" si="248"/>
        <v/>
      </c>
      <c r="Z730" s="50" t="str">
        <f t="shared" si="244"/>
        <v/>
      </c>
      <c r="AA730" s="50" t="str">
        <f t="shared" si="249"/>
        <v/>
      </c>
      <c r="AB730" s="50" t="str">
        <f t="shared" si="250"/>
        <v/>
      </c>
      <c r="AC730" s="50" t="str">
        <f t="shared" si="240"/>
        <v/>
      </c>
      <c r="AD730" s="50" t="str">
        <f t="shared" si="253"/>
        <v/>
      </c>
      <c r="AE730" s="50" t="str">
        <f t="shared" si="245"/>
        <v/>
      </c>
      <c r="AF730" s="50" t="str">
        <f t="shared" si="246"/>
        <v/>
      </c>
      <c r="AG730" s="50" t="str">
        <f t="shared" si="254"/>
        <v/>
      </c>
      <c r="AH730" s="50"/>
      <c r="AI730" s="50"/>
      <c r="AJ730" s="50"/>
      <c r="AK730" s="50"/>
      <c r="AL730" s="50"/>
    </row>
    <row r="731" spans="1:38" s="67" customFormat="1" x14ac:dyDescent="0.25">
      <c r="A731" s="50">
        <f t="shared" si="247"/>
        <v>114</v>
      </c>
      <c r="B731" s="50">
        <f t="shared" si="235"/>
        <v>59102</v>
      </c>
      <c r="C731" s="50" t="str">
        <f t="shared" si="236"/>
        <v>20171124</v>
      </c>
      <c r="D731" s="50">
        <v>2017</v>
      </c>
      <c r="E731" s="50">
        <v>11</v>
      </c>
      <c r="F731" s="50">
        <v>24</v>
      </c>
      <c r="G731" s="50">
        <v>16</v>
      </c>
      <c r="H731" s="50">
        <v>25</v>
      </c>
      <c r="I731" s="50">
        <v>2</v>
      </c>
      <c r="J731" s="50">
        <v>60</v>
      </c>
      <c r="K731" s="50" t="s">
        <v>37</v>
      </c>
      <c r="L731" s="50">
        <v>2</v>
      </c>
      <c r="M731" s="50" t="s">
        <v>21</v>
      </c>
      <c r="N731" s="50" t="s">
        <v>27</v>
      </c>
      <c r="O731" s="50">
        <v>41</v>
      </c>
      <c r="P731" s="50" t="str">
        <f t="shared" si="241"/>
        <v/>
      </c>
      <c r="Q731" s="50" t="str">
        <f t="shared" si="255"/>
        <v/>
      </c>
      <c r="R731" s="50" t="str">
        <f t="shared" si="251"/>
        <v/>
      </c>
      <c r="S731" s="50" t="str">
        <f t="shared" si="242"/>
        <v/>
      </c>
      <c r="T731" s="50">
        <f t="shared" si="237"/>
        <v>49</v>
      </c>
      <c r="U731" s="50">
        <f t="shared" si="238"/>
        <v>8</v>
      </c>
      <c r="V731" s="50" t="str">
        <f t="shared" si="239"/>
        <v/>
      </c>
      <c r="W731" s="50" t="str">
        <f t="shared" si="243"/>
        <v/>
      </c>
      <c r="X731" s="50" t="str">
        <f t="shared" si="252"/>
        <v/>
      </c>
      <c r="Y731" s="50" t="str">
        <f t="shared" si="248"/>
        <v/>
      </c>
      <c r="Z731" s="50" t="str">
        <f t="shared" si="244"/>
        <v/>
      </c>
      <c r="AA731" s="50" t="str">
        <f t="shared" si="249"/>
        <v/>
      </c>
      <c r="AB731" s="50" t="str">
        <f t="shared" si="250"/>
        <v/>
      </c>
      <c r="AC731" s="50" t="str">
        <f t="shared" si="240"/>
        <v/>
      </c>
      <c r="AD731" s="50" t="str">
        <f t="shared" si="253"/>
        <v/>
      </c>
      <c r="AE731" s="50" t="str">
        <f t="shared" si="245"/>
        <v/>
      </c>
      <c r="AF731" s="50" t="str">
        <f t="shared" si="246"/>
        <v/>
      </c>
      <c r="AG731" s="50" t="str">
        <f t="shared" si="254"/>
        <v/>
      </c>
      <c r="AH731" s="50"/>
      <c r="AI731" s="50"/>
      <c r="AJ731" s="50"/>
      <c r="AK731" s="50"/>
      <c r="AL731" s="50"/>
    </row>
    <row r="732" spans="1:38" s="67" customFormat="1" x14ac:dyDescent="0.25">
      <c r="A732" s="50">
        <f t="shared" si="247"/>
        <v>114</v>
      </c>
      <c r="B732" s="50">
        <f t="shared" si="235"/>
        <v>59102</v>
      </c>
      <c r="C732" s="50" t="str">
        <f t="shared" si="236"/>
        <v>20171124</v>
      </c>
      <c r="D732" s="50">
        <v>2017</v>
      </c>
      <c r="E732" s="50">
        <v>11</v>
      </c>
      <c r="F732" s="50">
        <v>24</v>
      </c>
      <c r="G732" s="50">
        <v>16</v>
      </c>
      <c r="H732" s="50">
        <v>25</v>
      </c>
      <c r="I732" s="50">
        <v>2</v>
      </c>
      <c r="J732" s="50">
        <v>63</v>
      </c>
      <c r="K732" s="50" t="s">
        <v>29</v>
      </c>
      <c r="L732" s="50">
        <v>2</v>
      </c>
      <c r="M732" s="50" t="s">
        <v>21</v>
      </c>
      <c r="N732" s="50" t="s">
        <v>27</v>
      </c>
      <c r="O732" s="50">
        <v>0</v>
      </c>
      <c r="P732" s="50" t="str">
        <f t="shared" si="241"/>
        <v/>
      </c>
      <c r="Q732" s="50" t="str">
        <f t="shared" si="255"/>
        <v/>
      </c>
      <c r="R732" s="50" t="str">
        <f t="shared" si="251"/>
        <v/>
      </c>
      <c r="S732" s="50" t="str">
        <f t="shared" si="242"/>
        <v/>
      </c>
      <c r="T732" s="50" t="str">
        <f t="shared" si="237"/>
        <v/>
      </c>
      <c r="U732" s="50" t="str">
        <f t="shared" si="238"/>
        <v/>
      </c>
      <c r="V732" s="50" t="str">
        <f t="shared" si="239"/>
        <v/>
      </c>
      <c r="W732" s="50" t="str">
        <f t="shared" si="243"/>
        <v/>
      </c>
      <c r="X732" s="50" t="str">
        <f t="shared" si="252"/>
        <v/>
      </c>
      <c r="Y732" s="50" t="str">
        <f t="shared" si="248"/>
        <v/>
      </c>
      <c r="Z732" s="50" t="str">
        <f t="shared" si="244"/>
        <v/>
      </c>
      <c r="AA732" s="50" t="str">
        <f t="shared" si="249"/>
        <v/>
      </c>
      <c r="AB732" s="50" t="str">
        <f t="shared" si="250"/>
        <v/>
      </c>
      <c r="AC732" s="50" t="str">
        <f t="shared" si="240"/>
        <v/>
      </c>
      <c r="AD732" s="50" t="str">
        <f t="shared" si="253"/>
        <v/>
      </c>
      <c r="AE732" s="50" t="str">
        <f t="shared" si="245"/>
        <v/>
      </c>
      <c r="AF732" s="50" t="str">
        <f t="shared" si="246"/>
        <v/>
      </c>
      <c r="AG732" s="50" t="str">
        <f t="shared" si="254"/>
        <v/>
      </c>
      <c r="AH732" s="50"/>
      <c r="AI732" s="50"/>
      <c r="AJ732" s="50"/>
      <c r="AK732" s="50"/>
      <c r="AL732" s="50"/>
    </row>
    <row r="733" spans="1:38" s="67" customFormat="1" x14ac:dyDescent="0.25">
      <c r="A733" s="50">
        <f t="shared" si="247"/>
        <v>114</v>
      </c>
      <c r="B733" s="50">
        <f t="shared" si="235"/>
        <v>59102</v>
      </c>
      <c r="C733" s="50" t="str">
        <f t="shared" si="236"/>
        <v>20171124</v>
      </c>
      <c r="D733" s="50">
        <v>2017</v>
      </c>
      <c r="E733" s="50">
        <v>11</v>
      </c>
      <c r="F733" s="50">
        <v>24</v>
      </c>
      <c r="G733" s="50">
        <v>16</v>
      </c>
      <c r="H733" s="50">
        <v>25</v>
      </c>
      <c r="I733" s="50">
        <v>2</v>
      </c>
      <c r="J733" s="50">
        <v>109</v>
      </c>
      <c r="K733" s="50" t="s">
        <v>37</v>
      </c>
      <c r="L733" s="50">
        <v>2</v>
      </c>
      <c r="M733" s="50" t="s">
        <v>21</v>
      </c>
      <c r="N733" s="50" t="s">
        <v>27</v>
      </c>
      <c r="O733" s="50">
        <v>341</v>
      </c>
      <c r="P733" s="50" t="str">
        <f t="shared" si="241"/>
        <v/>
      </c>
      <c r="Q733" s="50" t="str">
        <f t="shared" si="255"/>
        <v/>
      </c>
      <c r="R733" s="50" t="str">
        <f t="shared" si="251"/>
        <v/>
      </c>
      <c r="S733" s="50" t="str">
        <f t="shared" si="242"/>
        <v/>
      </c>
      <c r="T733" s="50">
        <f t="shared" si="237"/>
        <v>352</v>
      </c>
      <c r="U733" s="50">
        <f t="shared" si="238"/>
        <v>11</v>
      </c>
      <c r="V733" s="50" t="str">
        <f t="shared" si="239"/>
        <v/>
      </c>
      <c r="W733" s="50" t="str">
        <f t="shared" si="243"/>
        <v/>
      </c>
      <c r="X733" s="50" t="str">
        <f t="shared" si="252"/>
        <v/>
      </c>
      <c r="Y733" s="50" t="str">
        <f t="shared" si="248"/>
        <v/>
      </c>
      <c r="Z733" s="50" t="str">
        <f t="shared" si="244"/>
        <v/>
      </c>
      <c r="AA733" s="50" t="str">
        <f t="shared" si="249"/>
        <v/>
      </c>
      <c r="AB733" s="50" t="str">
        <f t="shared" si="250"/>
        <v/>
      </c>
      <c r="AC733" s="50" t="str">
        <f t="shared" si="240"/>
        <v/>
      </c>
      <c r="AD733" s="50" t="str">
        <f t="shared" si="253"/>
        <v/>
      </c>
      <c r="AE733" s="50" t="str">
        <f t="shared" si="245"/>
        <v/>
      </c>
      <c r="AF733" s="50" t="str">
        <f t="shared" si="246"/>
        <v/>
      </c>
      <c r="AG733" s="50" t="str">
        <f t="shared" si="254"/>
        <v/>
      </c>
      <c r="AH733" s="50"/>
      <c r="AI733" s="50"/>
      <c r="AJ733" s="50"/>
      <c r="AK733" s="50"/>
      <c r="AL733" s="50"/>
    </row>
    <row r="734" spans="1:38" s="67" customFormat="1" x14ac:dyDescent="0.25">
      <c r="A734" s="50">
        <f t="shared" si="247"/>
        <v>114</v>
      </c>
      <c r="B734" s="50">
        <f t="shared" si="235"/>
        <v>59102</v>
      </c>
      <c r="C734" s="50" t="str">
        <f t="shared" si="236"/>
        <v>20171124</v>
      </c>
      <c r="D734" s="50">
        <v>2017</v>
      </c>
      <c r="E734" s="50">
        <v>11</v>
      </c>
      <c r="F734" s="50">
        <v>24</v>
      </c>
      <c r="G734" s="50">
        <v>16</v>
      </c>
      <c r="H734" s="50">
        <v>25</v>
      </c>
      <c r="I734" s="50">
        <v>2</v>
      </c>
      <c r="J734" s="50">
        <v>126</v>
      </c>
      <c r="K734" s="50" t="s">
        <v>29</v>
      </c>
      <c r="L734" s="50">
        <v>2</v>
      </c>
      <c r="M734" s="50" t="s">
        <v>21</v>
      </c>
      <c r="N734" s="50" t="s">
        <v>27</v>
      </c>
      <c r="O734" s="50">
        <v>0</v>
      </c>
      <c r="P734" s="50" t="str">
        <f t="shared" si="241"/>
        <v/>
      </c>
      <c r="Q734" s="50" t="str">
        <f t="shared" si="255"/>
        <v/>
      </c>
      <c r="R734" s="50" t="str">
        <f t="shared" si="251"/>
        <v/>
      </c>
      <c r="S734" s="50" t="str">
        <f t="shared" si="242"/>
        <v/>
      </c>
      <c r="T734" s="50" t="str">
        <f t="shared" si="237"/>
        <v/>
      </c>
      <c r="U734" s="50" t="str">
        <f t="shared" si="238"/>
        <v/>
      </c>
      <c r="V734" s="50" t="str">
        <f t="shared" si="239"/>
        <v/>
      </c>
      <c r="W734" s="50" t="str">
        <f t="shared" si="243"/>
        <v/>
      </c>
      <c r="X734" s="50" t="str">
        <f t="shared" si="252"/>
        <v/>
      </c>
      <c r="Y734" s="50" t="str">
        <f t="shared" si="248"/>
        <v/>
      </c>
      <c r="Z734" s="50" t="str">
        <f t="shared" si="244"/>
        <v/>
      </c>
      <c r="AA734" s="50" t="str">
        <f t="shared" si="249"/>
        <v/>
      </c>
      <c r="AB734" s="50" t="str">
        <f t="shared" si="250"/>
        <v/>
      </c>
      <c r="AC734" s="50" t="str">
        <f t="shared" si="240"/>
        <v/>
      </c>
      <c r="AD734" s="50" t="str">
        <f t="shared" si="253"/>
        <v/>
      </c>
      <c r="AE734" s="50" t="str">
        <f t="shared" si="245"/>
        <v/>
      </c>
      <c r="AF734" s="50" t="str">
        <f t="shared" si="246"/>
        <v/>
      </c>
      <c r="AG734" s="50" t="str">
        <f t="shared" si="254"/>
        <v/>
      </c>
      <c r="AH734" s="50"/>
      <c r="AI734" s="50"/>
      <c r="AJ734" s="50"/>
      <c r="AK734" s="50"/>
      <c r="AL734" s="50"/>
    </row>
    <row r="735" spans="1:38" s="67" customFormat="1" x14ac:dyDescent="0.25">
      <c r="A735" s="50">
        <f t="shared" si="247"/>
        <v>114</v>
      </c>
      <c r="B735" s="50">
        <f t="shared" ref="B735:B798" si="256">I735+(H735*60)+(G735*3600)</f>
        <v>59102</v>
      </c>
      <c r="C735" s="50" t="str">
        <f t="shared" ref="C735:C798" si="257">CONCATENATE(D735,E735,F735)</f>
        <v>20171124</v>
      </c>
      <c r="D735" s="50">
        <v>2017</v>
      </c>
      <c r="E735" s="50">
        <v>11</v>
      </c>
      <c r="F735" s="50">
        <v>24</v>
      </c>
      <c r="G735" s="50">
        <v>16</v>
      </c>
      <c r="H735" s="50">
        <v>25</v>
      </c>
      <c r="I735" s="50">
        <v>2</v>
      </c>
      <c r="J735" s="50">
        <v>365</v>
      </c>
      <c r="K735" s="50" t="s">
        <v>29</v>
      </c>
      <c r="L735" s="50">
        <v>2</v>
      </c>
      <c r="M735" s="50" t="s">
        <v>21</v>
      </c>
      <c r="N735" s="50" t="s">
        <v>27</v>
      </c>
      <c r="O735" s="50">
        <v>0</v>
      </c>
      <c r="P735" s="50" t="str">
        <f t="shared" si="241"/>
        <v/>
      </c>
      <c r="Q735" s="50" t="str">
        <f t="shared" si="255"/>
        <v/>
      </c>
      <c r="R735" s="50" t="str">
        <f t="shared" si="251"/>
        <v/>
      </c>
      <c r="S735" s="50" t="str">
        <f t="shared" si="242"/>
        <v/>
      </c>
      <c r="T735" s="50" t="str">
        <f t="shared" ref="T735:T798" si="258">IF(A735=A736,IF(K735="Stroke",IF(K736="Stroke",IF((J736-J735)&lt;0,1000+J736-J735,J736-J735),IF(A737=A735,IF(K737="stroke",IF((J737-J735)&lt;0,1000+J737-J735,J737-J735),IF(A738=A735,IF(K738="stroke",IF((J738-J735)&lt;0,1000+J738-J735,J738-J735),IF(A739=A735,IF(K739="stroke",IF((J739-J735)&lt;0,1000+J739-J735,J739-J735),IF(A740=A735,IF(K740="stroke",IF((J740-J735)&lt;0,1000+J740-J735,J740-J735),IF(A741=A735,IF(K741="Stroke",IF((J741-J735)&lt;0,1000+J741-J735,J741-J735),IF(A742=A735,IF(K742="stroke",IF((J742-J735)&lt;0,1000+J742-J735,J737-J735),IF(A743=A735,IF(K743="stroke",IF((J743-J735)&lt;0,1000+J743-J735,J743-J735),IF(A744=A735,IF(K744="stroke",IF((J744-J735)&lt;0,1000+J744-J735,J744-J735),IF(A745=A735,IF(K745="stroke",IF((J745-J735)&lt;0,1000+J745-J735,J745-J735),""),"")),"")),"")),"")),"")),"")),"")),"")),"")),""),"")</f>
        <v/>
      </c>
      <c r="U735" s="50" t="str">
        <f t="shared" ref="U735:U798" si="259">IF(A735=A736,IF(K735="Stroke",IF(K736="Stroke",IF(L736=L735,T735-O735,""),IF(A737=A735,IF(K737="stroke",IF(L737=L735,T735-O735,""),IF(A738=A735,IF(K738="stroke",IF(L738=L735,T735-O735,""),IF(A739=A735,IF(K739="stroke",IF(L739=L735,T735-O735,""),IF(A740=A735,IF(K740="stroke",IF(L740=L735,T735-O735,""),""),"")),"")),"")),"")),""),"")</f>
        <v/>
      </c>
      <c r="V735" s="50" t="str">
        <f t="shared" ref="V735:V798" si="260">IF(A735=A736,IF(K735="SRS",IF(K736="SRS",IF((J736-J735)&lt;0,1000+J736-J735,J736-J735),IF(A737=A735,IF(K737="SRS",IF((J737-J735)&lt;0,1000+J737-J735,J737-J735),IF(A738=A735,IF(K738="SRS",IF((J738-J735)&lt;0,1000+J738-J735,J738-J735),IF(A739=A735,IF(K739="SRS",IF((J739-J735)&lt;0,1000+J739-J735,J739-J735),IF(A740=A735,IF(K740="SRS",IF((J740-J735)&lt;0,1000+J740-J735,J740-J735),""),"")),"")),"")),"")),""),"")</f>
        <v/>
      </c>
      <c r="W735" s="50" t="str">
        <f t="shared" si="243"/>
        <v/>
      </c>
      <c r="X735" s="50" t="str">
        <f t="shared" si="252"/>
        <v/>
      </c>
      <c r="Y735" s="50" t="str">
        <f t="shared" si="248"/>
        <v/>
      </c>
      <c r="Z735" s="50" t="str">
        <f t="shared" si="244"/>
        <v/>
      </c>
      <c r="AA735" s="50" t="str">
        <f t="shared" si="249"/>
        <v/>
      </c>
      <c r="AB735" s="50" t="str">
        <f t="shared" si="250"/>
        <v/>
      </c>
      <c r="AC735" s="50" t="str">
        <f t="shared" ref="AC735:AC798" si="261">IF(A735&lt;&gt;A734,IF(A735=A736,IF(K736="stroke",IF(M735="positive",IF(M736="negative",SUM(AA735:AB735),""),""),""),""),"")</f>
        <v/>
      </c>
      <c r="AD735" s="50" t="str">
        <f t="shared" si="253"/>
        <v/>
      </c>
      <c r="AE735" s="50" t="str">
        <f t="shared" si="245"/>
        <v/>
      </c>
      <c r="AF735" s="50" t="str">
        <f t="shared" si="246"/>
        <v/>
      </c>
      <c r="AG735" s="50" t="str">
        <f t="shared" si="254"/>
        <v/>
      </c>
      <c r="AH735" s="50"/>
      <c r="AI735" s="50"/>
      <c r="AJ735" s="50"/>
      <c r="AK735" s="50"/>
      <c r="AL735" s="50"/>
    </row>
    <row r="736" spans="1:38" s="67" customFormat="1" x14ac:dyDescent="0.25">
      <c r="A736" s="50">
        <f t="shared" si="247"/>
        <v>114</v>
      </c>
      <c r="B736" s="50">
        <f t="shared" si="256"/>
        <v>59102</v>
      </c>
      <c r="C736" s="50" t="str">
        <f t="shared" si="257"/>
        <v>20171124</v>
      </c>
      <c r="D736" s="50">
        <v>2017</v>
      </c>
      <c r="E736" s="50">
        <v>11</v>
      </c>
      <c r="F736" s="50">
        <v>24</v>
      </c>
      <c r="G736" s="50">
        <v>16</v>
      </c>
      <c r="H736" s="50">
        <v>25</v>
      </c>
      <c r="I736" s="50">
        <v>2</v>
      </c>
      <c r="J736" s="50">
        <v>461</v>
      </c>
      <c r="K736" s="50" t="s">
        <v>37</v>
      </c>
      <c r="L736" s="50">
        <v>2</v>
      </c>
      <c r="M736" s="50" t="s">
        <v>21</v>
      </c>
      <c r="N736" s="50" t="s">
        <v>27</v>
      </c>
      <c r="O736" s="50">
        <v>152</v>
      </c>
      <c r="P736" s="50" t="str">
        <f t="shared" ref="P736:P799" si="262">IF(A736&lt;&gt;A735,(B736+J736*0.001),"")</f>
        <v/>
      </c>
      <c r="Q736" s="50" t="str">
        <f t="shared" si="255"/>
        <v/>
      </c>
      <c r="R736" s="50" t="str">
        <f t="shared" si="251"/>
        <v/>
      </c>
      <c r="S736" s="50" t="str">
        <f t="shared" ref="S736:S799" si="263">IF(AND(P736&lt;&gt;"",R736&lt;&gt;""),(R736-P736)/0.001,"")</f>
        <v/>
      </c>
      <c r="T736" s="50" t="str">
        <f t="shared" si="258"/>
        <v/>
      </c>
      <c r="U736" s="50" t="str">
        <f t="shared" si="259"/>
        <v/>
      </c>
      <c r="V736" s="50" t="str">
        <f t="shared" si="260"/>
        <v/>
      </c>
      <c r="W736" s="50" t="str">
        <f t="shared" ref="W736:W799" si="264">IF(A736&lt;&gt;A735,B736,"")</f>
        <v/>
      </c>
      <c r="X736" s="50" t="str">
        <f t="shared" si="252"/>
        <v/>
      </c>
      <c r="Y736" s="50" t="str">
        <f t="shared" si="248"/>
        <v/>
      </c>
      <c r="Z736" s="50" t="str">
        <f t="shared" ref="Z736:Z799" si="265">IF(AA736="","",COUNTIFS(AA736,0,AB736,0,AC736,"",AD736,0))</f>
        <v/>
      </c>
      <c r="AA736" s="50" t="str">
        <f t="shared" si="249"/>
        <v/>
      </c>
      <c r="AB736" s="50" t="str">
        <f t="shared" si="250"/>
        <v/>
      </c>
      <c r="AC736" s="50" t="str">
        <f t="shared" si="261"/>
        <v/>
      </c>
      <c r="AD736" s="50" t="str">
        <f t="shared" si="253"/>
        <v/>
      </c>
      <c r="AE736" s="50" t="str">
        <f t="shared" ref="AE736:AE799" si="266">IF(K736="up",C736,"")</f>
        <v/>
      </c>
      <c r="AF736" s="50" t="str">
        <f t="shared" ref="AF736:AF799" si="267">IF(AD736="","",IF(AD736&gt;0,IF(AA736&gt;0,"yes",""),""))</f>
        <v/>
      </c>
      <c r="AG736" s="50" t="str">
        <f t="shared" si="254"/>
        <v/>
      </c>
      <c r="AH736" s="50"/>
      <c r="AI736" s="50"/>
      <c r="AJ736" s="50"/>
      <c r="AK736" s="50"/>
      <c r="AL736" s="50"/>
    </row>
    <row r="737" spans="1:38" s="67" customFormat="1" x14ac:dyDescent="0.25">
      <c r="A737" s="50">
        <f t="shared" ref="A737:A800" si="268">IF(B737=B736,A736,IF(B737=(B736+1),A736,(A736+1)))</f>
        <v>114</v>
      </c>
      <c r="B737" s="50">
        <f t="shared" si="256"/>
        <v>59102</v>
      </c>
      <c r="C737" s="50" t="str">
        <f t="shared" si="257"/>
        <v>20171124</v>
      </c>
      <c r="D737" s="50">
        <v>2017</v>
      </c>
      <c r="E737" s="50">
        <v>11</v>
      </c>
      <c r="F737" s="50">
        <v>24</v>
      </c>
      <c r="G737" s="50">
        <v>16</v>
      </c>
      <c r="H737" s="50">
        <v>25</v>
      </c>
      <c r="I737" s="50">
        <v>2</v>
      </c>
      <c r="J737" s="50">
        <v>464</v>
      </c>
      <c r="K737" s="50" t="s">
        <v>29</v>
      </c>
      <c r="L737" s="50">
        <v>2</v>
      </c>
      <c r="M737" s="50" t="s">
        <v>21</v>
      </c>
      <c r="N737" s="50" t="s">
        <v>27</v>
      </c>
      <c r="O737" s="50">
        <v>0</v>
      </c>
      <c r="P737" s="50" t="str">
        <f t="shared" si="262"/>
        <v/>
      </c>
      <c r="Q737" s="50">
        <f t="shared" si="255"/>
        <v>59102.464</v>
      </c>
      <c r="R737" s="50" t="str">
        <f t="shared" si="251"/>
        <v/>
      </c>
      <c r="S737" s="50" t="str">
        <f t="shared" si="263"/>
        <v/>
      </c>
      <c r="T737" s="50" t="str">
        <f t="shared" si="258"/>
        <v/>
      </c>
      <c r="U737" s="50" t="str">
        <f t="shared" si="259"/>
        <v/>
      </c>
      <c r="V737" s="50" t="str">
        <f t="shared" si="260"/>
        <v/>
      </c>
      <c r="W737" s="50" t="str">
        <f t="shared" si="264"/>
        <v/>
      </c>
      <c r="X737" s="50" t="str">
        <f t="shared" si="252"/>
        <v/>
      </c>
      <c r="Y737" s="50" t="str">
        <f t="shared" ref="Y737:Y800" si="269">IF(X737&lt;&gt;"",IF(X737=1,"",COUNTIFS($O$2:$O$1413,"&gt;40",$A$2:$A$1413,A737)),"")</f>
        <v/>
      </c>
      <c r="Z737" s="50" t="str">
        <f t="shared" si="265"/>
        <v/>
      </c>
      <c r="AA737" s="50" t="str">
        <f t="shared" ref="AA737:AA800" si="270">IF(X737&lt;&gt;"",COUNTIFS($M$2:$M$1413,"Positive",$K$2:$K$1413,"stroke",A$2:A$1413,A737),"")</f>
        <v/>
      </c>
      <c r="AB737" s="50" t="str">
        <f t="shared" ref="AB737:AB800" si="271">IF(X737&lt;&gt;"",COUNTIFS($M$2:$M$1413,"Negative",$K$2:$K$1413,"stroke",A$2:A$1413,A737),"")</f>
        <v/>
      </c>
      <c r="AC737" s="50" t="str">
        <f t="shared" si="261"/>
        <v/>
      </c>
      <c r="AD737" s="50" t="str">
        <f t="shared" si="253"/>
        <v/>
      </c>
      <c r="AE737" s="50" t="str">
        <f t="shared" si="266"/>
        <v/>
      </c>
      <c r="AF737" s="50" t="str">
        <f t="shared" si="267"/>
        <v/>
      </c>
      <c r="AG737" s="50" t="str">
        <f t="shared" si="254"/>
        <v/>
      </c>
      <c r="AH737" s="50"/>
      <c r="AI737" s="50"/>
      <c r="AJ737" s="50"/>
      <c r="AK737" s="50"/>
      <c r="AL737" s="50"/>
    </row>
    <row r="738" spans="1:38" s="67" customFormat="1" x14ac:dyDescent="0.25">
      <c r="A738" s="51">
        <f t="shared" si="268"/>
        <v>115</v>
      </c>
      <c r="B738" s="51">
        <f t="shared" si="256"/>
        <v>60080</v>
      </c>
      <c r="C738" s="51" t="str">
        <f t="shared" si="257"/>
        <v>20171124</v>
      </c>
      <c r="D738" s="51">
        <v>2017</v>
      </c>
      <c r="E738" s="51">
        <v>11</v>
      </c>
      <c r="F738" s="51">
        <v>24</v>
      </c>
      <c r="G738" s="51">
        <v>16</v>
      </c>
      <c r="H738" s="51">
        <v>41</v>
      </c>
      <c r="I738" s="51">
        <v>20</v>
      </c>
      <c r="J738" s="51">
        <v>650</v>
      </c>
      <c r="K738" s="51" t="s">
        <v>37</v>
      </c>
      <c r="L738" s="51">
        <v>1</v>
      </c>
      <c r="M738" s="51" t="s">
        <v>21</v>
      </c>
      <c r="N738" s="51" t="s">
        <v>27</v>
      </c>
      <c r="O738" s="51">
        <v>5</v>
      </c>
      <c r="P738" s="51">
        <f t="shared" si="262"/>
        <v>60080.65</v>
      </c>
      <c r="Q738" s="51">
        <f t="shared" si="255"/>
        <v>60080.654999999999</v>
      </c>
      <c r="R738" s="51">
        <f t="shared" ref="R738:R801" si="272">IF(A738&lt;&gt;A737,LOOKUP(A738,A$2:A$1413,Q$2:Q$1413),"")</f>
        <v>60080.654999999999</v>
      </c>
      <c r="S738" s="53">
        <f t="shared" si="263"/>
        <v>4.9999999973806553</v>
      </c>
      <c r="T738" s="51" t="str">
        <f t="shared" si="258"/>
        <v/>
      </c>
      <c r="U738" s="51" t="str">
        <f t="shared" si="259"/>
        <v/>
      </c>
      <c r="V738" s="51" t="str">
        <f t="shared" si="260"/>
        <v/>
      </c>
      <c r="W738" s="51">
        <f t="shared" si="264"/>
        <v>60080</v>
      </c>
      <c r="X738" s="51">
        <f t="shared" ref="X738:X801" si="273">IF(A738&lt;&gt;A737,COUNTIFS($K$2:$K$1413,$K$2,$A$2:$A$1413,A738),"")</f>
        <v>1</v>
      </c>
      <c r="Y738" s="51" t="str">
        <f t="shared" si="269"/>
        <v/>
      </c>
      <c r="Z738" s="51">
        <f t="shared" si="265"/>
        <v>0</v>
      </c>
      <c r="AA738" s="51">
        <f t="shared" si="270"/>
        <v>0</v>
      </c>
      <c r="AB738" s="51">
        <f t="shared" si="271"/>
        <v>1</v>
      </c>
      <c r="AC738" s="51" t="str">
        <f t="shared" si="261"/>
        <v/>
      </c>
      <c r="AD738" s="51">
        <f t="shared" ref="AD738:AD801" si="274">IF(A738=A737,"",COUNTIFS(A:A,A738,K:K,"up"))</f>
        <v>0</v>
      </c>
      <c r="AE738" s="51" t="str">
        <f t="shared" si="266"/>
        <v/>
      </c>
      <c r="AF738" s="51" t="str">
        <f t="shared" si="267"/>
        <v/>
      </c>
      <c r="AG738" s="51">
        <f t="shared" ref="AG738:AG801" si="275">IF(A738=A737,"",COUNTIFS(A:A,A738,K:K,"SRS"))</f>
        <v>0</v>
      </c>
      <c r="AH738" s="51"/>
      <c r="AI738" s="51" t="s">
        <v>85</v>
      </c>
      <c r="AJ738" s="51"/>
      <c r="AK738" s="51"/>
      <c r="AL738" s="51"/>
    </row>
    <row r="739" spans="1:38" s="67" customFormat="1" x14ac:dyDescent="0.25">
      <c r="A739" s="51">
        <f t="shared" si="268"/>
        <v>116</v>
      </c>
      <c r="B739" s="51">
        <f t="shared" si="256"/>
        <v>61243</v>
      </c>
      <c r="C739" s="51" t="str">
        <f t="shared" si="257"/>
        <v>20171124</v>
      </c>
      <c r="D739" s="51">
        <v>2017</v>
      </c>
      <c r="E739" s="51">
        <v>11</v>
      </c>
      <c r="F739" s="51">
        <v>24</v>
      </c>
      <c r="G739" s="51">
        <v>17</v>
      </c>
      <c r="H739" s="51">
        <v>0</v>
      </c>
      <c r="I739" s="51">
        <v>43</v>
      </c>
      <c r="J739" s="51">
        <v>272</v>
      </c>
      <c r="K739" s="51" t="s">
        <v>44</v>
      </c>
      <c r="L739" s="51">
        <v>1</v>
      </c>
      <c r="M739" s="51" t="s">
        <v>21</v>
      </c>
      <c r="N739" s="51" t="s">
        <v>27</v>
      </c>
      <c r="O739" s="51">
        <v>990</v>
      </c>
      <c r="P739" s="51">
        <f t="shared" si="262"/>
        <v>61243.271999999997</v>
      </c>
      <c r="Q739" s="51" t="str">
        <f t="shared" si="255"/>
        <v/>
      </c>
      <c r="R739" s="51">
        <f t="shared" si="272"/>
        <v>61243.654999999999</v>
      </c>
      <c r="S739" s="51">
        <f t="shared" si="263"/>
        <v>383.00000000162981</v>
      </c>
      <c r="T739" s="51" t="str">
        <f t="shared" si="258"/>
        <v/>
      </c>
      <c r="U739" s="51" t="str">
        <f t="shared" si="259"/>
        <v/>
      </c>
      <c r="V739" s="51" t="str">
        <f t="shared" si="260"/>
        <v/>
      </c>
      <c r="W739" s="51">
        <f t="shared" si="264"/>
        <v>61243</v>
      </c>
      <c r="X739" s="51">
        <f t="shared" si="273"/>
        <v>0</v>
      </c>
      <c r="Y739" s="51">
        <f t="shared" si="269"/>
        <v>1</v>
      </c>
      <c r="Z739" s="51">
        <f t="shared" si="265"/>
        <v>0</v>
      </c>
      <c r="AA739" s="51">
        <f t="shared" si="270"/>
        <v>0</v>
      </c>
      <c r="AB739" s="51">
        <f t="shared" si="271"/>
        <v>0</v>
      </c>
      <c r="AC739" s="51" t="str">
        <f t="shared" si="261"/>
        <v/>
      </c>
      <c r="AD739" s="51">
        <f t="shared" si="274"/>
        <v>1</v>
      </c>
      <c r="AE739" s="51" t="str">
        <f t="shared" si="266"/>
        <v>20171124</v>
      </c>
      <c r="AF739" s="51" t="str">
        <f t="shared" si="267"/>
        <v/>
      </c>
      <c r="AG739" s="51">
        <f t="shared" si="275"/>
        <v>0</v>
      </c>
      <c r="AH739" s="51"/>
      <c r="AI739" s="51" t="s">
        <v>45</v>
      </c>
      <c r="AJ739" s="51"/>
      <c r="AK739" s="51"/>
      <c r="AL739" s="51"/>
    </row>
    <row r="740" spans="1:38" s="67" customFormat="1" x14ac:dyDescent="0.25">
      <c r="A740" s="66">
        <f t="shared" si="268"/>
        <v>116</v>
      </c>
      <c r="B740" s="66">
        <f t="shared" si="256"/>
        <v>61243</v>
      </c>
      <c r="C740" s="66" t="str">
        <f t="shared" si="257"/>
        <v>20171124</v>
      </c>
      <c r="D740" s="66">
        <v>2017</v>
      </c>
      <c r="E740" s="66">
        <v>11</v>
      </c>
      <c r="F740" s="66">
        <v>24</v>
      </c>
      <c r="G740" s="66">
        <v>17</v>
      </c>
      <c r="H740" s="66">
        <v>0</v>
      </c>
      <c r="I740" s="66">
        <v>43</v>
      </c>
      <c r="J740" s="66">
        <v>461</v>
      </c>
      <c r="K740" s="66" t="s">
        <v>78</v>
      </c>
      <c r="L740" s="66"/>
      <c r="M740" s="66" t="s">
        <v>21</v>
      </c>
      <c r="N740" s="66" t="s">
        <v>27</v>
      </c>
      <c r="O740" s="66">
        <v>0</v>
      </c>
      <c r="P740" s="66" t="str">
        <f t="shared" si="262"/>
        <v/>
      </c>
      <c r="Q740" s="66" t="str">
        <f t="shared" si="255"/>
        <v/>
      </c>
      <c r="R740" s="66" t="str">
        <f t="shared" si="272"/>
        <v/>
      </c>
      <c r="S740" s="66" t="str">
        <f t="shared" si="263"/>
        <v/>
      </c>
      <c r="T740" s="66" t="str">
        <f t="shared" si="258"/>
        <v/>
      </c>
      <c r="U740" s="66" t="str">
        <f t="shared" si="259"/>
        <v/>
      </c>
      <c r="V740" s="66" t="str">
        <f t="shared" si="260"/>
        <v/>
      </c>
      <c r="W740" s="66" t="str">
        <f t="shared" si="264"/>
        <v/>
      </c>
      <c r="X740" s="66" t="str">
        <f t="shared" si="273"/>
        <v/>
      </c>
      <c r="Y740" s="66" t="str">
        <f t="shared" si="269"/>
        <v/>
      </c>
      <c r="Z740" s="66" t="str">
        <f t="shared" si="265"/>
        <v/>
      </c>
      <c r="AA740" s="66" t="str">
        <f t="shared" si="270"/>
        <v/>
      </c>
      <c r="AB740" s="66" t="str">
        <f t="shared" si="271"/>
        <v/>
      </c>
      <c r="AC740" s="66" t="str">
        <f t="shared" si="261"/>
        <v/>
      </c>
      <c r="AD740" s="66" t="str">
        <f t="shared" si="274"/>
        <v/>
      </c>
      <c r="AE740" s="66" t="str">
        <f t="shared" si="266"/>
        <v/>
      </c>
      <c r="AF740" s="66" t="str">
        <f t="shared" si="267"/>
        <v/>
      </c>
      <c r="AG740" s="66" t="str">
        <f t="shared" si="275"/>
        <v/>
      </c>
      <c r="AH740" s="66"/>
      <c r="AI740" s="66"/>
      <c r="AJ740" s="66"/>
      <c r="AK740" s="66"/>
      <c r="AL740" s="66"/>
    </row>
    <row r="741" spans="1:38" s="67" customFormat="1" x14ac:dyDescent="0.25">
      <c r="A741" s="66">
        <f t="shared" si="268"/>
        <v>116</v>
      </c>
      <c r="B741" s="66">
        <f t="shared" si="256"/>
        <v>61243</v>
      </c>
      <c r="C741" s="66" t="str">
        <f t="shared" si="257"/>
        <v>20171124</v>
      </c>
      <c r="D741" s="66">
        <v>2017</v>
      </c>
      <c r="E741" s="66">
        <v>11</v>
      </c>
      <c r="F741" s="66">
        <v>24</v>
      </c>
      <c r="G741" s="66">
        <v>17</v>
      </c>
      <c r="H741" s="66">
        <v>0</v>
      </c>
      <c r="I741" s="66">
        <v>43</v>
      </c>
      <c r="J741" s="66">
        <v>488</v>
      </c>
      <c r="K741" s="68" t="s">
        <v>47</v>
      </c>
      <c r="L741" s="66">
        <v>1</v>
      </c>
      <c r="M741" s="66" t="s">
        <v>21</v>
      </c>
      <c r="N741" s="66" t="s">
        <v>27</v>
      </c>
      <c r="O741" s="66">
        <v>0</v>
      </c>
      <c r="P741" s="66" t="str">
        <f t="shared" si="262"/>
        <v/>
      </c>
      <c r="Q741" s="66" t="str">
        <f t="shared" si="255"/>
        <v/>
      </c>
      <c r="R741" s="66" t="str">
        <f t="shared" si="272"/>
        <v/>
      </c>
      <c r="S741" s="66" t="str">
        <f t="shared" si="263"/>
        <v/>
      </c>
      <c r="T741" s="66" t="str">
        <f t="shared" si="258"/>
        <v/>
      </c>
      <c r="U741" s="66" t="str">
        <f t="shared" si="259"/>
        <v/>
      </c>
      <c r="V741" s="66" t="str">
        <f t="shared" si="260"/>
        <v/>
      </c>
      <c r="W741" s="66" t="str">
        <f t="shared" si="264"/>
        <v/>
      </c>
      <c r="X741" s="66" t="str">
        <f t="shared" si="273"/>
        <v/>
      </c>
      <c r="Y741" s="66" t="str">
        <f t="shared" si="269"/>
        <v/>
      </c>
      <c r="Z741" s="66" t="str">
        <f t="shared" si="265"/>
        <v/>
      </c>
      <c r="AA741" s="66" t="str">
        <f t="shared" si="270"/>
        <v/>
      </c>
      <c r="AB741" s="66" t="str">
        <f t="shared" si="271"/>
        <v/>
      </c>
      <c r="AC741" s="66" t="str">
        <f t="shared" si="261"/>
        <v/>
      </c>
      <c r="AD741" s="66" t="str">
        <f t="shared" si="274"/>
        <v/>
      </c>
      <c r="AE741" s="66" t="str">
        <f t="shared" si="266"/>
        <v/>
      </c>
      <c r="AF741" s="66" t="str">
        <f t="shared" si="267"/>
        <v/>
      </c>
      <c r="AG741" s="66" t="str">
        <f t="shared" si="275"/>
        <v/>
      </c>
      <c r="AH741" s="66"/>
      <c r="AI741" s="66"/>
      <c r="AJ741" s="66"/>
      <c r="AK741" s="66"/>
      <c r="AL741" s="66"/>
    </row>
    <row r="742" spans="1:38" s="67" customFormat="1" x14ac:dyDescent="0.25">
      <c r="A742" s="66">
        <f t="shared" si="268"/>
        <v>116</v>
      </c>
      <c r="B742" s="66">
        <f t="shared" si="256"/>
        <v>61243</v>
      </c>
      <c r="C742" s="66" t="str">
        <f t="shared" si="257"/>
        <v>20171124</v>
      </c>
      <c r="D742" s="66">
        <v>2017</v>
      </c>
      <c r="E742" s="66">
        <v>11</v>
      </c>
      <c r="F742" s="66">
        <v>24</v>
      </c>
      <c r="G742" s="66">
        <v>17</v>
      </c>
      <c r="H742" s="66">
        <v>0</v>
      </c>
      <c r="I742" s="66">
        <v>43</v>
      </c>
      <c r="J742" s="66">
        <v>500</v>
      </c>
      <c r="K742" s="68" t="s">
        <v>47</v>
      </c>
      <c r="L742" s="66">
        <v>1</v>
      </c>
      <c r="M742" s="66" t="s">
        <v>21</v>
      </c>
      <c r="N742" s="66" t="s">
        <v>27</v>
      </c>
      <c r="O742" s="66">
        <v>0</v>
      </c>
      <c r="P742" s="66" t="str">
        <f t="shared" si="262"/>
        <v/>
      </c>
      <c r="Q742" s="66" t="str">
        <f t="shared" si="255"/>
        <v/>
      </c>
      <c r="R742" s="66" t="str">
        <f t="shared" si="272"/>
        <v/>
      </c>
      <c r="S742" s="66" t="str">
        <f t="shared" si="263"/>
        <v/>
      </c>
      <c r="T742" s="66" t="str">
        <f t="shared" si="258"/>
        <v/>
      </c>
      <c r="U742" s="66" t="str">
        <f t="shared" si="259"/>
        <v/>
      </c>
      <c r="V742" s="66" t="str">
        <f t="shared" si="260"/>
        <v/>
      </c>
      <c r="W742" s="66" t="str">
        <f t="shared" si="264"/>
        <v/>
      </c>
      <c r="X742" s="66" t="str">
        <f t="shared" si="273"/>
        <v/>
      </c>
      <c r="Y742" s="66" t="str">
        <f t="shared" si="269"/>
        <v/>
      </c>
      <c r="Z742" s="66" t="str">
        <f t="shared" si="265"/>
        <v/>
      </c>
      <c r="AA742" s="66" t="str">
        <f t="shared" si="270"/>
        <v/>
      </c>
      <c r="AB742" s="66" t="str">
        <f t="shared" si="271"/>
        <v/>
      </c>
      <c r="AC742" s="66" t="str">
        <f t="shared" si="261"/>
        <v/>
      </c>
      <c r="AD742" s="66" t="str">
        <f t="shared" si="274"/>
        <v/>
      </c>
      <c r="AE742" s="66" t="str">
        <f t="shared" si="266"/>
        <v/>
      </c>
      <c r="AF742" s="66" t="str">
        <f t="shared" si="267"/>
        <v/>
      </c>
      <c r="AG742" s="66" t="str">
        <f t="shared" si="275"/>
        <v/>
      </c>
      <c r="AH742" s="66"/>
      <c r="AI742" s="66"/>
      <c r="AJ742" s="66"/>
      <c r="AK742" s="66"/>
      <c r="AL742" s="66"/>
    </row>
    <row r="743" spans="1:38" s="67" customFormat="1" x14ac:dyDescent="0.25">
      <c r="A743" s="66">
        <f t="shared" si="268"/>
        <v>116</v>
      </c>
      <c r="B743" s="66">
        <f t="shared" si="256"/>
        <v>61243</v>
      </c>
      <c r="C743" s="66" t="str">
        <f t="shared" si="257"/>
        <v>20171124</v>
      </c>
      <c r="D743" s="66">
        <v>2017</v>
      </c>
      <c r="E743" s="66">
        <v>11</v>
      </c>
      <c r="F743" s="66">
        <v>24</v>
      </c>
      <c r="G743" s="66">
        <v>17</v>
      </c>
      <c r="H743" s="66">
        <v>0</v>
      </c>
      <c r="I743" s="66">
        <v>43</v>
      </c>
      <c r="J743" s="66">
        <v>514</v>
      </c>
      <c r="K743" s="68" t="s">
        <v>47</v>
      </c>
      <c r="L743" s="66">
        <v>1</v>
      </c>
      <c r="M743" s="66" t="s">
        <v>21</v>
      </c>
      <c r="N743" s="66" t="s">
        <v>27</v>
      </c>
      <c r="O743" s="66">
        <v>0</v>
      </c>
      <c r="P743" s="66" t="str">
        <f t="shared" si="262"/>
        <v/>
      </c>
      <c r="Q743" s="66" t="str">
        <f t="shared" si="255"/>
        <v/>
      </c>
      <c r="R743" s="66" t="str">
        <f t="shared" si="272"/>
        <v/>
      </c>
      <c r="S743" s="66" t="str">
        <f t="shared" si="263"/>
        <v/>
      </c>
      <c r="T743" s="66" t="str">
        <f t="shared" si="258"/>
        <v/>
      </c>
      <c r="U743" s="66" t="str">
        <f t="shared" si="259"/>
        <v/>
      </c>
      <c r="V743" s="66" t="str">
        <f t="shared" si="260"/>
        <v/>
      </c>
      <c r="W743" s="66" t="str">
        <f t="shared" si="264"/>
        <v/>
      </c>
      <c r="X743" s="66" t="str">
        <f t="shared" si="273"/>
        <v/>
      </c>
      <c r="Y743" s="66" t="str">
        <f t="shared" si="269"/>
        <v/>
      </c>
      <c r="Z743" s="66" t="str">
        <f t="shared" si="265"/>
        <v/>
      </c>
      <c r="AA743" s="66" t="str">
        <f t="shared" si="270"/>
        <v/>
      </c>
      <c r="AB743" s="66" t="str">
        <f t="shared" si="271"/>
        <v/>
      </c>
      <c r="AC743" s="66" t="str">
        <f t="shared" si="261"/>
        <v/>
      </c>
      <c r="AD743" s="66" t="str">
        <f t="shared" si="274"/>
        <v/>
      </c>
      <c r="AE743" s="66" t="str">
        <f t="shared" si="266"/>
        <v/>
      </c>
      <c r="AF743" s="66" t="str">
        <f t="shared" si="267"/>
        <v/>
      </c>
      <c r="AG743" s="66" t="str">
        <f t="shared" si="275"/>
        <v/>
      </c>
      <c r="AH743" s="66"/>
      <c r="AI743" s="66"/>
      <c r="AJ743" s="66"/>
      <c r="AK743" s="66"/>
      <c r="AL743" s="66"/>
    </row>
    <row r="744" spans="1:38" s="67" customFormat="1" x14ac:dyDescent="0.25">
      <c r="A744" s="66">
        <f t="shared" si="268"/>
        <v>116</v>
      </c>
      <c r="B744" s="66">
        <f t="shared" si="256"/>
        <v>61243</v>
      </c>
      <c r="C744" s="66" t="str">
        <f t="shared" si="257"/>
        <v>20171124</v>
      </c>
      <c r="D744" s="66">
        <v>2017</v>
      </c>
      <c r="E744" s="66">
        <v>11</v>
      </c>
      <c r="F744" s="66">
        <v>24</v>
      </c>
      <c r="G744" s="66">
        <v>17</v>
      </c>
      <c r="H744" s="66">
        <v>0</v>
      </c>
      <c r="I744" s="66">
        <v>43</v>
      </c>
      <c r="J744" s="66">
        <v>545</v>
      </c>
      <c r="K744" s="68" t="s">
        <v>47</v>
      </c>
      <c r="L744" s="66">
        <v>1</v>
      </c>
      <c r="M744" s="66" t="s">
        <v>21</v>
      </c>
      <c r="N744" s="66" t="s">
        <v>27</v>
      </c>
      <c r="O744" s="66">
        <v>0</v>
      </c>
      <c r="P744" s="66" t="str">
        <f t="shared" si="262"/>
        <v/>
      </c>
      <c r="Q744" s="66" t="str">
        <f t="shared" si="255"/>
        <v/>
      </c>
      <c r="R744" s="66" t="str">
        <f t="shared" si="272"/>
        <v/>
      </c>
      <c r="S744" s="66" t="str">
        <f t="shared" si="263"/>
        <v/>
      </c>
      <c r="T744" s="66" t="str">
        <f t="shared" si="258"/>
        <v/>
      </c>
      <c r="U744" s="66" t="str">
        <f t="shared" si="259"/>
        <v/>
      </c>
      <c r="V744" s="66" t="str">
        <f t="shared" si="260"/>
        <v/>
      </c>
      <c r="W744" s="66" t="str">
        <f t="shared" si="264"/>
        <v/>
      </c>
      <c r="X744" s="66" t="str">
        <f t="shared" si="273"/>
        <v/>
      </c>
      <c r="Y744" s="66" t="str">
        <f t="shared" si="269"/>
        <v/>
      </c>
      <c r="Z744" s="66" t="str">
        <f t="shared" si="265"/>
        <v/>
      </c>
      <c r="AA744" s="66" t="str">
        <f t="shared" si="270"/>
        <v/>
      </c>
      <c r="AB744" s="66" t="str">
        <f t="shared" si="271"/>
        <v/>
      </c>
      <c r="AC744" s="66" t="str">
        <f t="shared" si="261"/>
        <v/>
      </c>
      <c r="AD744" s="66" t="str">
        <f t="shared" si="274"/>
        <v/>
      </c>
      <c r="AE744" s="66" t="str">
        <f t="shared" si="266"/>
        <v/>
      </c>
      <c r="AF744" s="66" t="str">
        <f t="shared" si="267"/>
        <v/>
      </c>
      <c r="AG744" s="66" t="str">
        <f t="shared" si="275"/>
        <v/>
      </c>
      <c r="AH744" s="66"/>
      <c r="AI744" s="66"/>
      <c r="AJ744" s="66"/>
      <c r="AK744" s="66"/>
      <c r="AL744" s="66"/>
    </row>
    <row r="745" spans="1:38" s="67" customFormat="1" x14ac:dyDescent="0.25">
      <c r="A745" s="66">
        <f t="shared" si="268"/>
        <v>116</v>
      </c>
      <c r="B745" s="66">
        <f t="shared" si="256"/>
        <v>61243</v>
      </c>
      <c r="C745" s="66" t="str">
        <f t="shared" si="257"/>
        <v>20171124</v>
      </c>
      <c r="D745" s="66">
        <v>2017</v>
      </c>
      <c r="E745" s="66">
        <v>11</v>
      </c>
      <c r="F745" s="66">
        <v>24</v>
      </c>
      <c r="G745" s="66">
        <v>17</v>
      </c>
      <c r="H745" s="66">
        <v>0</v>
      </c>
      <c r="I745" s="66">
        <v>43</v>
      </c>
      <c r="J745" s="66">
        <v>561</v>
      </c>
      <c r="K745" s="68" t="s">
        <v>47</v>
      </c>
      <c r="L745" s="66">
        <v>1</v>
      </c>
      <c r="M745" s="66" t="s">
        <v>21</v>
      </c>
      <c r="N745" s="66" t="s">
        <v>27</v>
      </c>
      <c r="O745" s="66">
        <v>0</v>
      </c>
      <c r="P745" s="66" t="str">
        <f t="shared" si="262"/>
        <v/>
      </c>
      <c r="Q745" s="66" t="str">
        <f t="shared" si="255"/>
        <v/>
      </c>
      <c r="R745" s="66" t="str">
        <f t="shared" si="272"/>
        <v/>
      </c>
      <c r="S745" s="66" t="str">
        <f t="shared" si="263"/>
        <v/>
      </c>
      <c r="T745" s="66" t="str">
        <f t="shared" si="258"/>
        <v/>
      </c>
      <c r="U745" s="66" t="str">
        <f t="shared" si="259"/>
        <v/>
      </c>
      <c r="V745" s="66" t="str">
        <f t="shared" si="260"/>
        <v/>
      </c>
      <c r="W745" s="66" t="str">
        <f t="shared" si="264"/>
        <v/>
      </c>
      <c r="X745" s="66" t="str">
        <f t="shared" si="273"/>
        <v/>
      </c>
      <c r="Y745" s="66" t="str">
        <f t="shared" si="269"/>
        <v/>
      </c>
      <c r="Z745" s="66" t="str">
        <f t="shared" si="265"/>
        <v/>
      </c>
      <c r="AA745" s="66" t="str">
        <f t="shared" si="270"/>
        <v/>
      </c>
      <c r="AB745" s="66" t="str">
        <f t="shared" si="271"/>
        <v/>
      </c>
      <c r="AC745" s="66" t="str">
        <f t="shared" si="261"/>
        <v/>
      </c>
      <c r="AD745" s="66" t="str">
        <f t="shared" si="274"/>
        <v/>
      </c>
      <c r="AE745" s="66" t="str">
        <f t="shared" si="266"/>
        <v/>
      </c>
      <c r="AF745" s="66" t="str">
        <f t="shared" si="267"/>
        <v/>
      </c>
      <c r="AG745" s="66" t="str">
        <f t="shared" si="275"/>
        <v/>
      </c>
      <c r="AH745" s="66"/>
      <c r="AI745" s="66"/>
      <c r="AJ745" s="66"/>
      <c r="AK745" s="66"/>
      <c r="AL745" s="66"/>
    </row>
    <row r="746" spans="1:38" s="67" customFormat="1" x14ac:dyDescent="0.25">
      <c r="A746" s="66">
        <f t="shared" si="268"/>
        <v>116</v>
      </c>
      <c r="B746" s="66">
        <f t="shared" si="256"/>
        <v>61243</v>
      </c>
      <c r="C746" s="66" t="str">
        <f t="shared" si="257"/>
        <v>20171124</v>
      </c>
      <c r="D746" s="66">
        <v>2017</v>
      </c>
      <c r="E746" s="66">
        <v>11</v>
      </c>
      <c r="F746" s="66">
        <v>24</v>
      </c>
      <c r="G746" s="66">
        <v>17</v>
      </c>
      <c r="H746" s="66">
        <v>0</v>
      </c>
      <c r="I746" s="66">
        <v>43</v>
      </c>
      <c r="J746" s="66">
        <v>655</v>
      </c>
      <c r="K746" s="68" t="s">
        <v>47</v>
      </c>
      <c r="L746" s="66">
        <v>1</v>
      </c>
      <c r="M746" s="66" t="s">
        <v>21</v>
      </c>
      <c r="N746" s="66" t="s">
        <v>27</v>
      </c>
      <c r="O746" s="66">
        <v>0</v>
      </c>
      <c r="P746" s="66" t="str">
        <f t="shared" si="262"/>
        <v/>
      </c>
      <c r="Q746" s="66">
        <f t="shared" si="255"/>
        <v>61243.654999999999</v>
      </c>
      <c r="R746" s="66" t="str">
        <f t="shared" si="272"/>
        <v/>
      </c>
      <c r="S746" s="66" t="str">
        <f t="shared" si="263"/>
        <v/>
      </c>
      <c r="T746" s="66" t="str">
        <f t="shared" si="258"/>
        <v/>
      </c>
      <c r="U746" s="66" t="str">
        <f t="shared" si="259"/>
        <v/>
      </c>
      <c r="V746" s="66" t="str">
        <f t="shared" si="260"/>
        <v/>
      </c>
      <c r="W746" s="66" t="str">
        <f t="shared" si="264"/>
        <v/>
      </c>
      <c r="X746" s="66" t="str">
        <f t="shared" si="273"/>
        <v/>
      </c>
      <c r="Y746" s="66" t="str">
        <f t="shared" si="269"/>
        <v/>
      </c>
      <c r="Z746" s="66" t="str">
        <f t="shared" si="265"/>
        <v/>
      </c>
      <c r="AA746" s="66" t="str">
        <f t="shared" si="270"/>
        <v/>
      </c>
      <c r="AB746" s="66" t="str">
        <f t="shared" si="271"/>
        <v/>
      </c>
      <c r="AC746" s="66" t="str">
        <f t="shared" si="261"/>
        <v/>
      </c>
      <c r="AD746" s="66" t="str">
        <f t="shared" si="274"/>
        <v/>
      </c>
      <c r="AE746" s="66" t="str">
        <f t="shared" si="266"/>
        <v/>
      </c>
      <c r="AF746" s="66" t="str">
        <f t="shared" si="267"/>
        <v/>
      </c>
      <c r="AG746" s="66" t="str">
        <f t="shared" si="275"/>
        <v/>
      </c>
      <c r="AH746" s="66"/>
      <c r="AI746" s="66"/>
      <c r="AJ746" s="66"/>
      <c r="AK746" s="66"/>
      <c r="AL746" s="66"/>
    </row>
    <row r="747" spans="1:38" s="67" customFormat="1" x14ac:dyDescent="0.25">
      <c r="A747" s="51">
        <f t="shared" si="268"/>
        <v>117</v>
      </c>
      <c r="B747" s="51">
        <f t="shared" si="256"/>
        <v>61288</v>
      </c>
      <c r="C747" s="51" t="str">
        <f t="shared" si="257"/>
        <v>20171124</v>
      </c>
      <c r="D747" s="51">
        <v>2017</v>
      </c>
      <c r="E747" s="51">
        <v>11</v>
      </c>
      <c r="F747" s="51">
        <v>24</v>
      </c>
      <c r="G747" s="51">
        <v>17</v>
      </c>
      <c r="H747" s="51">
        <v>1</v>
      </c>
      <c r="I747" s="51">
        <v>28</v>
      </c>
      <c r="J747" s="51">
        <v>803</v>
      </c>
      <c r="K747" s="51" t="s">
        <v>44</v>
      </c>
      <c r="L747" s="51">
        <v>1</v>
      </c>
      <c r="M747" s="51" t="s">
        <v>21</v>
      </c>
      <c r="N747" s="51" t="s">
        <v>27</v>
      </c>
      <c r="O747" s="51">
        <v>451</v>
      </c>
      <c r="P747" s="51">
        <f t="shared" si="262"/>
        <v>61288.803</v>
      </c>
      <c r="Q747" s="51" t="str">
        <f t="shared" si="255"/>
        <v/>
      </c>
      <c r="R747" s="51">
        <f t="shared" si="272"/>
        <v>61289.144</v>
      </c>
      <c r="S747" s="51">
        <f t="shared" si="263"/>
        <v>341.00000000034925</v>
      </c>
      <c r="T747" s="51" t="str">
        <f t="shared" si="258"/>
        <v/>
      </c>
      <c r="U747" s="51" t="str">
        <f t="shared" si="259"/>
        <v/>
      </c>
      <c r="V747" s="51" t="str">
        <f t="shared" si="260"/>
        <v/>
      </c>
      <c r="W747" s="51">
        <f t="shared" si="264"/>
        <v>61288</v>
      </c>
      <c r="X747" s="51">
        <f t="shared" si="273"/>
        <v>0</v>
      </c>
      <c r="Y747" s="51">
        <f t="shared" si="269"/>
        <v>1</v>
      </c>
      <c r="Z747" s="51">
        <f t="shared" si="265"/>
        <v>0</v>
      </c>
      <c r="AA747" s="51">
        <f t="shared" si="270"/>
        <v>0</v>
      </c>
      <c r="AB747" s="51">
        <f t="shared" si="271"/>
        <v>0</v>
      </c>
      <c r="AC747" s="51" t="str">
        <f t="shared" si="261"/>
        <v/>
      </c>
      <c r="AD747" s="51">
        <f t="shared" si="274"/>
        <v>1</v>
      </c>
      <c r="AE747" s="51" t="str">
        <f t="shared" si="266"/>
        <v>20171124</v>
      </c>
      <c r="AF747" s="51" t="str">
        <f t="shared" si="267"/>
        <v/>
      </c>
      <c r="AG747" s="51">
        <f t="shared" si="275"/>
        <v>0</v>
      </c>
      <c r="AH747" s="51"/>
      <c r="AI747" s="51" t="s">
        <v>45</v>
      </c>
      <c r="AJ747" s="51"/>
      <c r="AK747" s="51"/>
      <c r="AL747" s="51"/>
    </row>
    <row r="748" spans="1:38" s="67" customFormat="1" x14ac:dyDescent="0.25">
      <c r="A748" s="66">
        <f t="shared" si="268"/>
        <v>117</v>
      </c>
      <c r="B748" s="66">
        <f t="shared" si="256"/>
        <v>61288</v>
      </c>
      <c r="C748" s="66" t="str">
        <f t="shared" si="257"/>
        <v>20171124</v>
      </c>
      <c r="D748" s="66">
        <v>2017</v>
      </c>
      <c r="E748" s="66">
        <v>11</v>
      </c>
      <c r="F748" s="66">
        <v>24</v>
      </c>
      <c r="G748" s="66">
        <v>17</v>
      </c>
      <c r="H748" s="66">
        <v>1</v>
      </c>
      <c r="I748" s="66">
        <v>28</v>
      </c>
      <c r="J748" s="66">
        <v>904</v>
      </c>
      <c r="K748" s="68" t="s">
        <v>47</v>
      </c>
      <c r="L748" s="66">
        <v>1</v>
      </c>
      <c r="M748" s="66" t="s">
        <v>21</v>
      </c>
      <c r="N748" s="66" t="s">
        <v>27</v>
      </c>
      <c r="O748" s="66">
        <v>0</v>
      </c>
      <c r="P748" s="66" t="str">
        <f t="shared" si="262"/>
        <v/>
      </c>
      <c r="Q748" s="66" t="str">
        <f t="shared" si="255"/>
        <v/>
      </c>
      <c r="R748" s="66" t="str">
        <f t="shared" si="272"/>
        <v/>
      </c>
      <c r="S748" s="66" t="str">
        <f t="shared" si="263"/>
        <v/>
      </c>
      <c r="T748" s="66" t="str">
        <f t="shared" si="258"/>
        <v/>
      </c>
      <c r="U748" s="66" t="str">
        <f t="shared" si="259"/>
        <v/>
      </c>
      <c r="V748" s="66" t="str">
        <f t="shared" si="260"/>
        <v/>
      </c>
      <c r="W748" s="66" t="str">
        <f t="shared" si="264"/>
        <v/>
      </c>
      <c r="X748" s="66" t="str">
        <f t="shared" si="273"/>
        <v/>
      </c>
      <c r="Y748" s="66" t="str">
        <f t="shared" si="269"/>
        <v/>
      </c>
      <c r="Z748" s="66" t="str">
        <f t="shared" si="265"/>
        <v/>
      </c>
      <c r="AA748" s="66" t="str">
        <f t="shared" si="270"/>
        <v/>
      </c>
      <c r="AB748" s="66" t="str">
        <f t="shared" si="271"/>
        <v/>
      </c>
      <c r="AC748" s="66" t="str">
        <f t="shared" si="261"/>
        <v/>
      </c>
      <c r="AD748" s="66" t="str">
        <f t="shared" si="274"/>
        <v/>
      </c>
      <c r="AE748" s="66" t="str">
        <f t="shared" si="266"/>
        <v/>
      </c>
      <c r="AF748" s="66" t="str">
        <f t="shared" si="267"/>
        <v/>
      </c>
      <c r="AG748" s="66" t="str">
        <f t="shared" si="275"/>
        <v/>
      </c>
      <c r="AH748" s="66"/>
      <c r="AI748" s="66"/>
      <c r="AJ748" s="66"/>
      <c r="AK748" s="66"/>
      <c r="AL748" s="66"/>
    </row>
    <row r="749" spans="1:38" s="67" customFormat="1" x14ac:dyDescent="0.25">
      <c r="A749" s="66">
        <f t="shared" si="268"/>
        <v>117</v>
      </c>
      <c r="B749" s="66">
        <f t="shared" si="256"/>
        <v>61288</v>
      </c>
      <c r="C749" s="66" t="str">
        <f t="shared" si="257"/>
        <v>20171124</v>
      </c>
      <c r="D749" s="66">
        <v>2017</v>
      </c>
      <c r="E749" s="66">
        <v>11</v>
      </c>
      <c r="F749" s="66">
        <v>24</v>
      </c>
      <c r="G749" s="66">
        <v>17</v>
      </c>
      <c r="H749" s="66">
        <v>1</v>
      </c>
      <c r="I749" s="66">
        <v>28</v>
      </c>
      <c r="J749" s="66">
        <v>932</v>
      </c>
      <c r="K749" s="68" t="s">
        <v>47</v>
      </c>
      <c r="L749" s="66">
        <v>1</v>
      </c>
      <c r="M749" s="66" t="s">
        <v>21</v>
      </c>
      <c r="N749" s="66" t="s">
        <v>27</v>
      </c>
      <c r="O749" s="66">
        <v>0</v>
      </c>
      <c r="P749" s="66" t="str">
        <f t="shared" si="262"/>
        <v/>
      </c>
      <c r="Q749" s="66" t="str">
        <f t="shared" si="255"/>
        <v/>
      </c>
      <c r="R749" s="66" t="str">
        <f t="shared" si="272"/>
        <v/>
      </c>
      <c r="S749" s="66" t="str">
        <f t="shared" si="263"/>
        <v/>
      </c>
      <c r="T749" s="66" t="str">
        <f t="shared" si="258"/>
        <v/>
      </c>
      <c r="U749" s="66" t="str">
        <f t="shared" si="259"/>
        <v/>
      </c>
      <c r="V749" s="66" t="str">
        <f t="shared" si="260"/>
        <v/>
      </c>
      <c r="W749" s="66" t="str">
        <f t="shared" si="264"/>
        <v/>
      </c>
      <c r="X749" s="66" t="str">
        <f t="shared" si="273"/>
        <v/>
      </c>
      <c r="Y749" s="66" t="str">
        <f t="shared" si="269"/>
        <v/>
      </c>
      <c r="Z749" s="66" t="str">
        <f t="shared" si="265"/>
        <v/>
      </c>
      <c r="AA749" s="66" t="str">
        <f t="shared" si="270"/>
        <v/>
      </c>
      <c r="AB749" s="66" t="str">
        <f t="shared" si="271"/>
        <v/>
      </c>
      <c r="AC749" s="66" t="str">
        <f t="shared" si="261"/>
        <v/>
      </c>
      <c r="AD749" s="66" t="str">
        <f t="shared" si="274"/>
        <v/>
      </c>
      <c r="AE749" s="66" t="str">
        <f t="shared" si="266"/>
        <v/>
      </c>
      <c r="AF749" s="66" t="str">
        <f t="shared" si="267"/>
        <v/>
      </c>
      <c r="AG749" s="66" t="str">
        <f t="shared" si="275"/>
        <v/>
      </c>
      <c r="AH749" s="66"/>
      <c r="AI749" s="66" t="s">
        <v>86</v>
      </c>
      <c r="AJ749" s="66"/>
      <c r="AK749" s="66"/>
      <c r="AL749" s="66"/>
    </row>
    <row r="750" spans="1:38" s="67" customFormat="1" x14ac:dyDescent="0.25">
      <c r="A750" s="66">
        <f t="shared" si="268"/>
        <v>117</v>
      </c>
      <c r="B750" s="66">
        <f t="shared" si="256"/>
        <v>61288</v>
      </c>
      <c r="C750" s="66" t="str">
        <f t="shared" si="257"/>
        <v>20171124</v>
      </c>
      <c r="D750" s="66">
        <v>2017</v>
      </c>
      <c r="E750" s="66">
        <v>11</v>
      </c>
      <c r="F750" s="66">
        <v>24</v>
      </c>
      <c r="G750" s="66">
        <v>17</v>
      </c>
      <c r="H750" s="66">
        <v>1</v>
      </c>
      <c r="I750" s="66">
        <v>28</v>
      </c>
      <c r="J750" s="66">
        <v>945</v>
      </c>
      <c r="K750" s="68" t="s">
        <v>47</v>
      </c>
      <c r="L750" s="66">
        <v>1</v>
      </c>
      <c r="M750" s="66" t="s">
        <v>21</v>
      </c>
      <c r="N750" s="66" t="s">
        <v>27</v>
      </c>
      <c r="O750" s="66">
        <v>0</v>
      </c>
      <c r="P750" s="66" t="str">
        <f t="shared" si="262"/>
        <v/>
      </c>
      <c r="Q750" s="66" t="str">
        <f t="shared" si="255"/>
        <v/>
      </c>
      <c r="R750" s="66" t="str">
        <f t="shared" si="272"/>
        <v/>
      </c>
      <c r="S750" s="66" t="str">
        <f t="shared" si="263"/>
        <v/>
      </c>
      <c r="T750" s="66" t="str">
        <f t="shared" si="258"/>
        <v/>
      </c>
      <c r="U750" s="66" t="str">
        <f t="shared" si="259"/>
        <v/>
      </c>
      <c r="V750" s="66" t="str">
        <f t="shared" si="260"/>
        <v/>
      </c>
      <c r="W750" s="66" t="str">
        <f t="shared" si="264"/>
        <v/>
      </c>
      <c r="X750" s="66" t="str">
        <f t="shared" si="273"/>
        <v/>
      </c>
      <c r="Y750" s="66" t="str">
        <f t="shared" si="269"/>
        <v/>
      </c>
      <c r="Z750" s="66" t="str">
        <f t="shared" si="265"/>
        <v/>
      </c>
      <c r="AA750" s="66" t="str">
        <f t="shared" si="270"/>
        <v/>
      </c>
      <c r="AB750" s="66" t="str">
        <f t="shared" si="271"/>
        <v/>
      </c>
      <c r="AC750" s="66" t="str">
        <f t="shared" si="261"/>
        <v/>
      </c>
      <c r="AD750" s="66" t="str">
        <f t="shared" si="274"/>
        <v/>
      </c>
      <c r="AE750" s="66" t="str">
        <f t="shared" si="266"/>
        <v/>
      </c>
      <c r="AF750" s="66" t="str">
        <f t="shared" si="267"/>
        <v/>
      </c>
      <c r="AG750" s="66" t="str">
        <f t="shared" si="275"/>
        <v/>
      </c>
      <c r="AH750" s="66"/>
      <c r="AI750" s="66" t="s">
        <v>86</v>
      </c>
      <c r="AJ750" s="66"/>
      <c r="AK750" s="66"/>
      <c r="AL750" s="66"/>
    </row>
    <row r="751" spans="1:38" s="67" customFormat="1" x14ac:dyDescent="0.25">
      <c r="A751" s="66">
        <f t="shared" si="268"/>
        <v>117</v>
      </c>
      <c r="B751" s="66">
        <f t="shared" si="256"/>
        <v>61288</v>
      </c>
      <c r="C751" s="66" t="str">
        <f t="shared" si="257"/>
        <v>20171124</v>
      </c>
      <c r="D751" s="66">
        <v>2017</v>
      </c>
      <c r="E751" s="66">
        <v>11</v>
      </c>
      <c r="F751" s="66">
        <v>24</v>
      </c>
      <c r="G751" s="66">
        <v>17</v>
      </c>
      <c r="H751" s="66">
        <v>1</v>
      </c>
      <c r="I751" s="66">
        <v>28</v>
      </c>
      <c r="J751" s="66">
        <v>965</v>
      </c>
      <c r="K751" s="68" t="s">
        <v>47</v>
      </c>
      <c r="L751" s="66">
        <v>1</v>
      </c>
      <c r="M751" s="66" t="s">
        <v>21</v>
      </c>
      <c r="N751" s="66" t="s">
        <v>27</v>
      </c>
      <c r="O751" s="66">
        <v>0</v>
      </c>
      <c r="P751" s="66" t="str">
        <f t="shared" si="262"/>
        <v/>
      </c>
      <c r="Q751" s="66" t="str">
        <f t="shared" si="255"/>
        <v/>
      </c>
      <c r="R751" s="66" t="str">
        <f t="shared" si="272"/>
        <v/>
      </c>
      <c r="S751" s="66" t="str">
        <f t="shared" si="263"/>
        <v/>
      </c>
      <c r="T751" s="66" t="str">
        <f t="shared" si="258"/>
        <v/>
      </c>
      <c r="U751" s="66" t="str">
        <f t="shared" si="259"/>
        <v/>
      </c>
      <c r="V751" s="66" t="str">
        <f t="shared" si="260"/>
        <v/>
      </c>
      <c r="W751" s="66" t="str">
        <f t="shared" si="264"/>
        <v/>
      </c>
      <c r="X751" s="66" t="str">
        <f t="shared" si="273"/>
        <v/>
      </c>
      <c r="Y751" s="66" t="str">
        <f t="shared" si="269"/>
        <v/>
      </c>
      <c r="Z751" s="66" t="str">
        <f t="shared" si="265"/>
        <v/>
      </c>
      <c r="AA751" s="66" t="str">
        <f t="shared" si="270"/>
        <v/>
      </c>
      <c r="AB751" s="66" t="str">
        <f t="shared" si="271"/>
        <v/>
      </c>
      <c r="AC751" s="66" t="str">
        <f t="shared" si="261"/>
        <v/>
      </c>
      <c r="AD751" s="66" t="str">
        <f t="shared" si="274"/>
        <v/>
      </c>
      <c r="AE751" s="66" t="str">
        <f t="shared" si="266"/>
        <v/>
      </c>
      <c r="AF751" s="66" t="str">
        <f t="shared" si="267"/>
        <v/>
      </c>
      <c r="AG751" s="66" t="str">
        <f t="shared" si="275"/>
        <v/>
      </c>
      <c r="AH751" s="66"/>
      <c r="AI751" s="66"/>
      <c r="AJ751" s="66"/>
      <c r="AK751" s="66"/>
      <c r="AL751" s="66"/>
    </row>
    <row r="752" spans="1:38" x14ac:dyDescent="0.25">
      <c r="A752" s="66">
        <f t="shared" si="268"/>
        <v>117</v>
      </c>
      <c r="B752" s="66">
        <f t="shared" si="256"/>
        <v>61288</v>
      </c>
      <c r="C752" s="66" t="str">
        <f t="shared" si="257"/>
        <v>20171124</v>
      </c>
      <c r="D752" s="66">
        <v>2017</v>
      </c>
      <c r="E752" s="66">
        <v>11</v>
      </c>
      <c r="F752" s="66">
        <v>24</v>
      </c>
      <c r="G752" s="66">
        <v>17</v>
      </c>
      <c r="H752" s="66">
        <v>1</v>
      </c>
      <c r="I752" s="66">
        <v>28</v>
      </c>
      <c r="J752" s="66">
        <v>972</v>
      </c>
      <c r="K752" s="68" t="s">
        <v>47</v>
      </c>
      <c r="L752" s="66">
        <v>1</v>
      </c>
      <c r="M752" s="66" t="s">
        <v>21</v>
      </c>
      <c r="N752" s="66" t="s">
        <v>27</v>
      </c>
      <c r="O752" s="66">
        <v>0</v>
      </c>
      <c r="P752" s="66" t="str">
        <f t="shared" si="262"/>
        <v/>
      </c>
      <c r="Q752" s="66" t="str">
        <f t="shared" si="255"/>
        <v/>
      </c>
      <c r="R752" s="66" t="str">
        <f t="shared" si="272"/>
        <v/>
      </c>
      <c r="S752" s="66" t="str">
        <f t="shared" si="263"/>
        <v/>
      </c>
      <c r="T752" s="66" t="str">
        <f t="shared" si="258"/>
        <v/>
      </c>
      <c r="U752" s="66" t="str">
        <f t="shared" si="259"/>
        <v/>
      </c>
      <c r="V752" s="66" t="str">
        <f t="shared" si="260"/>
        <v/>
      </c>
      <c r="W752" s="66" t="str">
        <f t="shared" si="264"/>
        <v/>
      </c>
      <c r="X752" s="66" t="str">
        <f t="shared" si="273"/>
        <v/>
      </c>
      <c r="Y752" s="66" t="str">
        <f t="shared" si="269"/>
        <v/>
      </c>
      <c r="Z752" s="66" t="str">
        <f t="shared" si="265"/>
        <v/>
      </c>
      <c r="AA752" s="66" t="str">
        <f t="shared" si="270"/>
        <v/>
      </c>
      <c r="AB752" s="66" t="str">
        <f t="shared" si="271"/>
        <v/>
      </c>
      <c r="AC752" s="66" t="str">
        <f t="shared" si="261"/>
        <v/>
      </c>
      <c r="AD752" s="66" t="str">
        <f t="shared" si="274"/>
        <v/>
      </c>
      <c r="AE752" s="66" t="str">
        <f t="shared" si="266"/>
        <v/>
      </c>
      <c r="AF752" s="66" t="str">
        <f t="shared" si="267"/>
        <v/>
      </c>
      <c r="AG752" s="66" t="str">
        <f t="shared" si="275"/>
        <v/>
      </c>
      <c r="AH752" s="66"/>
      <c r="AI752" s="66"/>
      <c r="AJ752" s="66"/>
      <c r="AK752" s="66"/>
      <c r="AL752" s="66"/>
    </row>
    <row r="753" spans="1:38" s="67" customFormat="1" x14ac:dyDescent="0.25">
      <c r="A753" s="66">
        <f t="shared" si="268"/>
        <v>117</v>
      </c>
      <c r="B753" s="66">
        <f t="shared" si="256"/>
        <v>61288</v>
      </c>
      <c r="C753" s="66" t="str">
        <f t="shared" si="257"/>
        <v>20171124</v>
      </c>
      <c r="D753" s="66">
        <v>2017</v>
      </c>
      <c r="E753" s="66">
        <v>11</v>
      </c>
      <c r="F753" s="66">
        <v>24</v>
      </c>
      <c r="G753" s="66">
        <v>17</v>
      </c>
      <c r="H753" s="66">
        <v>1</v>
      </c>
      <c r="I753" s="66">
        <v>28</v>
      </c>
      <c r="J753" s="66">
        <v>983</v>
      </c>
      <c r="K753" s="68" t="s">
        <v>47</v>
      </c>
      <c r="L753" s="66">
        <v>1</v>
      </c>
      <c r="M753" s="66" t="s">
        <v>21</v>
      </c>
      <c r="N753" s="66" t="s">
        <v>27</v>
      </c>
      <c r="O753" s="66">
        <v>0</v>
      </c>
      <c r="P753" s="66" t="str">
        <f t="shared" si="262"/>
        <v/>
      </c>
      <c r="Q753" s="66" t="str">
        <f t="shared" si="255"/>
        <v/>
      </c>
      <c r="R753" s="66" t="str">
        <f t="shared" si="272"/>
        <v/>
      </c>
      <c r="S753" s="66" t="str">
        <f t="shared" si="263"/>
        <v/>
      </c>
      <c r="T753" s="66" t="str">
        <f t="shared" si="258"/>
        <v/>
      </c>
      <c r="U753" s="66" t="str">
        <f t="shared" si="259"/>
        <v/>
      </c>
      <c r="V753" s="66" t="str">
        <f t="shared" si="260"/>
        <v/>
      </c>
      <c r="W753" s="66" t="str">
        <f t="shared" si="264"/>
        <v/>
      </c>
      <c r="X753" s="66" t="str">
        <f t="shared" si="273"/>
        <v/>
      </c>
      <c r="Y753" s="66" t="str">
        <f t="shared" si="269"/>
        <v/>
      </c>
      <c r="Z753" s="66" t="str">
        <f t="shared" si="265"/>
        <v/>
      </c>
      <c r="AA753" s="66" t="str">
        <f t="shared" si="270"/>
        <v/>
      </c>
      <c r="AB753" s="66" t="str">
        <f t="shared" si="271"/>
        <v/>
      </c>
      <c r="AC753" s="66" t="str">
        <f t="shared" si="261"/>
        <v/>
      </c>
      <c r="AD753" s="66" t="str">
        <f t="shared" si="274"/>
        <v/>
      </c>
      <c r="AE753" s="66" t="str">
        <f t="shared" si="266"/>
        <v/>
      </c>
      <c r="AF753" s="66" t="str">
        <f t="shared" si="267"/>
        <v/>
      </c>
      <c r="AG753" s="66" t="str">
        <f t="shared" si="275"/>
        <v/>
      </c>
      <c r="AH753" s="66"/>
      <c r="AI753" s="66" t="s">
        <v>87</v>
      </c>
      <c r="AJ753" s="66"/>
      <c r="AK753" s="66"/>
      <c r="AL753" s="66"/>
    </row>
    <row r="754" spans="1:38" s="67" customFormat="1" x14ac:dyDescent="0.25">
      <c r="A754" s="66">
        <f t="shared" si="268"/>
        <v>117</v>
      </c>
      <c r="B754" s="66">
        <f t="shared" si="256"/>
        <v>61288</v>
      </c>
      <c r="C754" s="66" t="str">
        <f t="shared" si="257"/>
        <v>20171124</v>
      </c>
      <c r="D754" s="66">
        <v>2017</v>
      </c>
      <c r="E754" s="66">
        <v>11</v>
      </c>
      <c r="F754" s="66">
        <v>24</v>
      </c>
      <c r="G754" s="66">
        <v>17</v>
      </c>
      <c r="H754" s="66">
        <v>1</v>
      </c>
      <c r="I754" s="66">
        <v>28</v>
      </c>
      <c r="J754" s="66">
        <v>998</v>
      </c>
      <c r="K754" s="68" t="s">
        <v>47</v>
      </c>
      <c r="L754" s="66">
        <v>1</v>
      </c>
      <c r="M754" s="66" t="s">
        <v>21</v>
      </c>
      <c r="N754" s="66" t="s">
        <v>27</v>
      </c>
      <c r="O754" s="66">
        <v>0</v>
      </c>
      <c r="P754" s="66" t="str">
        <f t="shared" si="262"/>
        <v/>
      </c>
      <c r="Q754" s="66" t="str">
        <f t="shared" si="255"/>
        <v/>
      </c>
      <c r="R754" s="66" t="str">
        <f t="shared" si="272"/>
        <v/>
      </c>
      <c r="S754" s="66" t="str">
        <f t="shared" si="263"/>
        <v/>
      </c>
      <c r="T754" s="66" t="str">
        <f t="shared" si="258"/>
        <v/>
      </c>
      <c r="U754" s="66" t="str">
        <f t="shared" si="259"/>
        <v/>
      </c>
      <c r="V754" s="66" t="str">
        <f t="shared" si="260"/>
        <v/>
      </c>
      <c r="W754" s="66" t="str">
        <f t="shared" si="264"/>
        <v/>
      </c>
      <c r="X754" s="66" t="str">
        <f t="shared" si="273"/>
        <v/>
      </c>
      <c r="Y754" s="66" t="str">
        <f t="shared" si="269"/>
        <v/>
      </c>
      <c r="Z754" s="66" t="str">
        <f t="shared" si="265"/>
        <v/>
      </c>
      <c r="AA754" s="66" t="str">
        <f t="shared" si="270"/>
        <v/>
      </c>
      <c r="AB754" s="66" t="str">
        <f t="shared" si="271"/>
        <v/>
      </c>
      <c r="AC754" s="66" t="str">
        <f t="shared" si="261"/>
        <v/>
      </c>
      <c r="AD754" s="66" t="str">
        <f t="shared" si="274"/>
        <v/>
      </c>
      <c r="AE754" s="66" t="str">
        <f t="shared" si="266"/>
        <v/>
      </c>
      <c r="AF754" s="66" t="str">
        <f t="shared" si="267"/>
        <v/>
      </c>
      <c r="AG754" s="66" t="str">
        <f t="shared" si="275"/>
        <v/>
      </c>
      <c r="AH754" s="66"/>
      <c r="AI754" s="66"/>
      <c r="AJ754" s="66"/>
      <c r="AK754" s="66"/>
      <c r="AL754" s="66"/>
    </row>
    <row r="755" spans="1:38" s="67" customFormat="1" x14ac:dyDescent="0.25">
      <c r="A755" s="66">
        <f t="shared" si="268"/>
        <v>117</v>
      </c>
      <c r="B755" s="66">
        <f t="shared" si="256"/>
        <v>61289</v>
      </c>
      <c r="C755" s="66" t="str">
        <f t="shared" si="257"/>
        <v>20171124</v>
      </c>
      <c r="D755" s="66">
        <v>2017</v>
      </c>
      <c r="E755" s="66">
        <v>11</v>
      </c>
      <c r="F755" s="66">
        <v>24</v>
      </c>
      <c r="G755" s="66">
        <v>17</v>
      </c>
      <c r="H755" s="66">
        <v>1</v>
      </c>
      <c r="I755" s="66">
        <v>29</v>
      </c>
      <c r="J755" s="66">
        <v>1</v>
      </c>
      <c r="K755" s="68" t="s">
        <v>47</v>
      </c>
      <c r="L755" s="66">
        <v>1</v>
      </c>
      <c r="M755" s="66" t="s">
        <v>21</v>
      </c>
      <c r="N755" s="66" t="s">
        <v>27</v>
      </c>
      <c r="O755" s="66">
        <v>0</v>
      </c>
      <c r="P755" s="66" t="str">
        <f t="shared" si="262"/>
        <v/>
      </c>
      <c r="Q755" s="66" t="str">
        <f t="shared" si="255"/>
        <v/>
      </c>
      <c r="R755" s="66" t="str">
        <f t="shared" si="272"/>
        <v/>
      </c>
      <c r="S755" s="66" t="str">
        <f t="shared" si="263"/>
        <v/>
      </c>
      <c r="T755" s="66" t="str">
        <f t="shared" si="258"/>
        <v/>
      </c>
      <c r="U755" s="66" t="str">
        <f t="shared" si="259"/>
        <v/>
      </c>
      <c r="V755" s="66" t="str">
        <f t="shared" si="260"/>
        <v/>
      </c>
      <c r="W755" s="66" t="str">
        <f t="shared" si="264"/>
        <v/>
      </c>
      <c r="X755" s="66" t="str">
        <f t="shared" si="273"/>
        <v/>
      </c>
      <c r="Y755" s="66" t="str">
        <f t="shared" si="269"/>
        <v/>
      </c>
      <c r="Z755" s="66" t="str">
        <f t="shared" si="265"/>
        <v/>
      </c>
      <c r="AA755" s="66" t="str">
        <f t="shared" si="270"/>
        <v/>
      </c>
      <c r="AB755" s="66" t="str">
        <f t="shared" si="271"/>
        <v/>
      </c>
      <c r="AC755" s="66" t="str">
        <f t="shared" si="261"/>
        <v/>
      </c>
      <c r="AD755" s="66" t="str">
        <f t="shared" si="274"/>
        <v/>
      </c>
      <c r="AE755" s="66" t="str">
        <f t="shared" si="266"/>
        <v/>
      </c>
      <c r="AF755" s="66" t="str">
        <f t="shared" si="267"/>
        <v/>
      </c>
      <c r="AG755" s="66" t="str">
        <f t="shared" si="275"/>
        <v/>
      </c>
      <c r="AH755" s="66"/>
      <c r="AI755" s="66"/>
      <c r="AJ755" s="66"/>
      <c r="AK755" s="66"/>
      <c r="AL755" s="66"/>
    </row>
    <row r="756" spans="1:38" s="67" customFormat="1" x14ac:dyDescent="0.25">
      <c r="A756" s="66">
        <f t="shared" si="268"/>
        <v>117</v>
      </c>
      <c r="B756" s="66">
        <f t="shared" si="256"/>
        <v>61289</v>
      </c>
      <c r="C756" s="66" t="str">
        <f t="shared" si="257"/>
        <v>20171124</v>
      </c>
      <c r="D756" s="66">
        <v>2017</v>
      </c>
      <c r="E756" s="66">
        <v>11</v>
      </c>
      <c r="F756" s="66">
        <v>24</v>
      </c>
      <c r="G756" s="66">
        <v>17</v>
      </c>
      <c r="H756" s="66">
        <v>1</v>
      </c>
      <c r="I756" s="66">
        <v>29</v>
      </c>
      <c r="J756" s="66">
        <v>15</v>
      </c>
      <c r="K756" s="68" t="s">
        <v>47</v>
      </c>
      <c r="L756" s="66">
        <v>1</v>
      </c>
      <c r="M756" s="66" t="s">
        <v>21</v>
      </c>
      <c r="N756" s="66" t="s">
        <v>27</v>
      </c>
      <c r="O756" s="66">
        <v>0</v>
      </c>
      <c r="P756" s="66" t="str">
        <f t="shared" si="262"/>
        <v/>
      </c>
      <c r="Q756" s="66" t="str">
        <f t="shared" si="255"/>
        <v/>
      </c>
      <c r="R756" s="66" t="str">
        <f t="shared" si="272"/>
        <v/>
      </c>
      <c r="S756" s="66" t="str">
        <f t="shared" si="263"/>
        <v/>
      </c>
      <c r="T756" s="66" t="str">
        <f t="shared" si="258"/>
        <v/>
      </c>
      <c r="U756" s="66" t="str">
        <f t="shared" si="259"/>
        <v/>
      </c>
      <c r="V756" s="66" t="str">
        <f t="shared" si="260"/>
        <v/>
      </c>
      <c r="W756" s="66" t="str">
        <f t="shared" si="264"/>
        <v/>
      </c>
      <c r="X756" s="66" t="str">
        <f t="shared" si="273"/>
        <v/>
      </c>
      <c r="Y756" s="66" t="str">
        <f t="shared" si="269"/>
        <v/>
      </c>
      <c r="Z756" s="66" t="str">
        <f t="shared" si="265"/>
        <v/>
      </c>
      <c r="AA756" s="66" t="str">
        <f t="shared" si="270"/>
        <v/>
      </c>
      <c r="AB756" s="66" t="str">
        <f t="shared" si="271"/>
        <v/>
      </c>
      <c r="AC756" s="66" t="str">
        <f t="shared" si="261"/>
        <v/>
      </c>
      <c r="AD756" s="66" t="str">
        <f t="shared" si="274"/>
        <v/>
      </c>
      <c r="AE756" s="66" t="str">
        <f t="shared" si="266"/>
        <v/>
      </c>
      <c r="AF756" s="66" t="str">
        <f t="shared" si="267"/>
        <v/>
      </c>
      <c r="AG756" s="66" t="str">
        <f t="shared" si="275"/>
        <v/>
      </c>
      <c r="AH756" s="66"/>
      <c r="AI756" s="66"/>
      <c r="AJ756" s="66"/>
      <c r="AK756" s="66"/>
      <c r="AL756" s="66"/>
    </row>
    <row r="757" spans="1:38" x14ac:dyDescent="0.25">
      <c r="A757" s="66">
        <f t="shared" si="268"/>
        <v>117</v>
      </c>
      <c r="B757" s="66">
        <f t="shared" si="256"/>
        <v>61289</v>
      </c>
      <c r="C757" s="66" t="str">
        <f t="shared" si="257"/>
        <v>20171124</v>
      </c>
      <c r="D757" s="66">
        <v>2017</v>
      </c>
      <c r="E757" s="66">
        <v>11</v>
      </c>
      <c r="F757" s="66">
        <v>24</v>
      </c>
      <c r="G757" s="66">
        <v>17</v>
      </c>
      <c r="H757" s="66">
        <v>1</v>
      </c>
      <c r="I757" s="66">
        <v>29</v>
      </c>
      <c r="J757" s="66">
        <v>33</v>
      </c>
      <c r="K757" s="68" t="s">
        <v>47</v>
      </c>
      <c r="L757" s="66">
        <v>1</v>
      </c>
      <c r="M757" s="66" t="s">
        <v>21</v>
      </c>
      <c r="N757" s="66" t="s">
        <v>27</v>
      </c>
      <c r="O757" s="66">
        <v>0</v>
      </c>
      <c r="P757" s="66" t="str">
        <f t="shared" si="262"/>
        <v/>
      </c>
      <c r="Q757" s="66" t="str">
        <f t="shared" si="255"/>
        <v/>
      </c>
      <c r="R757" s="66" t="str">
        <f t="shared" si="272"/>
        <v/>
      </c>
      <c r="S757" s="66" t="str">
        <f t="shared" si="263"/>
        <v/>
      </c>
      <c r="T757" s="66" t="str">
        <f t="shared" si="258"/>
        <v/>
      </c>
      <c r="U757" s="66" t="str">
        <f t="shared" si="259"/>
        <v/>
      </c>
      <c r="V757" s="66" t="str">
        <f t="shared" si="260"/>
        <v/>
      </c>
      <c r="W757" s="66" t="str">
        <f t="shared" si="264"/>
        <v/>
      </c>
      <c r="X757" s="66" t="str">
        <f t="shared" si="273"/>
        <v/>
      </c>
      <c r="Y757" s="66" t="str">
        <f t="shared" si="269"/>
        <v/>
      </c>
      <c r="Z757" s="66" t="str">
        <f t="shared" si="265"/>
        <v/>
      </c>
      <c r="AA757" s="66" t="str">
        <f t="shared" si="270"/>
        <v/>
      </c>
      <c r="AB757" s="66" t="str">
        <f t="shared" si="271"/>
        <v/>
      </c>
      <c r="AC757" s="66" t="str">
        <f t="shared" si="261"/>
        <v/>
      </c>
      <c r="AD757" s="66" t="str">
        <f t="shared" si="274"/>
        <v/>
      </c>
      <c r="AE757" s="66" t="str">
        <f t="shared" si="266"/>
        <v/>
      </c>
      <c r="AF757" s="66" t="str">
        <f t="shared" si="267"/>
        <v/>
      </c>
      <c r="AG757" s="66" t="str">
        <f t="shared" si="275"/>
        <v/>
      </c>
      <c r="AH757" s="66"/>
      <c r="AI757" s="66"/>
      <c r="AJ757" s="66"/>
      <c r="AK757" s="66"/>
      <c r="AL757" s="66"/>
    </row>
    <row r="758" spans="1:38" x14ac:dyDescent="0.25">
      <c r="A758" s="66">
        <f t="shared" si="268"/>
        <v>117</v>
      </c>
      <c r="B758" s="66">
        <f t="shared" si="256"/>
        <v>61289</v>
      </c>
      <c r="C758" s="66" t="str">
        <f t="shared" si="257"/>
        <v>20171124</v>
      </c>
      <c r="D758" s="66">
        <v>2017</v>
      </c>
      <c r="E758" s="66">
        <v>11</v>
      </c>
      <c r="F758" s="66">
        <v>24</v>
      </c>
      <c r="G758" s="66">
        <v>17</v>
      </c>
      <c r="H758" s="66">
        <v>1</v>
      </c>
      <c r="I758" s="66">
        <v>29</v>
      </c>
      <c r="J758" s="66">
        <v>43</v>
      </c>
      <c r="K758" s="68" t="s">
        <v>47</v>
      </c>
      <c r="L758" s="66">
        <v>1</v>
      </c>
      <c r="M758" s="66" t="s">
        <v>21</v>
      </c>
      <c r="N758" s="66" t="s">
        <v>27</v>
      </c>
      <c r="O758" s="66">
        <v>0</v>
      </c>
      <c r="P758" s="66" t="str">
        <f t="shared" si="262"/>
        <v/>
      </c>
      <c r="Q758" s="66" t="str">
        <f t="shared" si="255"/>
        <v/>
      </c>
      <c r="R758" s="66" t="str">
        <f t="shared" si="272"/>
        <v/>
      </c>
      <c r="S758" s="66" t="str">
        <f t="shared" si="263"/>
        <v/>
      </c>
      <c r="T758" s="66" t="str">
        <f t="shared" si="258"/>
        <v/>
      </c>
      <c r="U758" s="66" t="str">
        <f t="shared" si="259"/>
        <v/>
      </c>
      <c r="V758" s="66" t="str">
        <f t="shared" si="260"/>
        <v/>
      </c>
      <c r="W758" s="66" t="str">
        <f t="shared" si="264"/>
        <v/>
      </c>
      <c r="X758" s="66" t="str">
        <f t="shared" si="273"/>
        <v/>
      </c>
      <c r="Y758" s="66" t="str">
        <f t="shared" si="269"/>
        <v/>
      </c>
      <c r="Z758" s="66" t="str">
        <f t="shared" si="265"/>
        <v/>
      </c>
      <c r="AA758" s="66" t="str">
        <f t="shared" si="270"/>
        <v/>
      </c>
      <c r="AB758" s="66" t="str">
        <f t="shared" si="271"/>
        <v/>
      </c>
      <c r="AC758" s="66" t="str">
        <f t="shared" si="261"/>
        <v/>
      </c>
      <c r="AD758" s="66" t="str">
        <f t="shared" si="274"/>
        <v/>
      </c>
      <c r="AE758" s="66" t="str">
        <f t="shared" si="266"/>
        <v/>
      </c>
      <c r="AF758" s="66" t="str">
        <f t="shared" si="267"/>
        <v/>
      </c>
      <c r="AG758" s="66" t="str">
        <f t="shared" si="275"/>
        <v/>
      </c>
      <c r="AH758" s="66"/>
      <c r="AI758" s="66"/>
      <c r="AJ758" s="66"/>
      <c r="AK758" s="66"/>
      <c r="AL758" s="66"/>
    </row>
    <row r="759" spans="1:38" x14ac:dyDescent="0.25">
      <c r="A759" s="66">
        <f t="shared" si="268"/>
        <v>117</v>
      </c>
      <c r="B759" s="66">
        <f t="shared" si="256"/>
        <v>61289</v>
      </c>
      <c r="C759" s="66" t="str">
        <f t="shared" si="257"/>
        <v>20171124</v>
      </c>
      <c r="D759" s="66">
        <v>2017</v>
      </c>
      <c r="E759" s="66">
        <v>11</v>
      </c>
      <c r="F759" s="66">
        <v>24</v>
      </c>
      <c r="G759" s="66">
        <v>17</v>
      </c>
      <c r="H759" s="66">
        <v>1</v>
      </c>
      <c r="I759" s="66">
        <v>29</v>
      </c>
      <c r="J759" s="66">
        <v>46</v>
      </c>
      <c r="K759" s="68" t="s">
        <v>47</v>
      </c>
      <c r="L759" s="66">
        <v>1</v>
      </c>
      <c r="M759" s="66" t="s">
        <v>21</v>
      </c>
      <c r="N759" s="66" t="s">
        <v>27</v>
      </c>
      <c r="O759" s="66">
        <v>0</v>
      </c>
      <c r="P759" s="66" t="str">
        <f t="shared" si="262"/>
        <v/>
      </c>
      <c r="Q759" s="66" t="str">
        <f t="shared" si="255"/>
        <v/>
      </c>
      <c r="R759" s="66" t="str">
        <f t="shared" si="272"/>
        <v/>
      </c>
      <c r="S759" s="66" t="str">
        <f t="shared" si="263"/>
        <v/>
      </c>
      <c r="T759" s="66" t="str">
        <f t="shared" si="258"/>
        <v/>
      </c>
      <c r="U759" s="66" t="str">
        <f t="shared" si="259"/>
        <v/>
      </c>
      <c r="V759" s="66" t="str">
        <f t="shared" si="260"/>
        <v/>
      </c>
      <c r="W759" s="66" t="str">
        <f t="shared" si="264"/>
        <v/>
      </c>
      <c r="X759" s="66" t="str">
        <f t="shared" si="273"/>
        <v/>
      </c>
      <c r="Y759" s="66" t="str">
        <f t="shared" si="269"/>
        <v/>
      </c>
      <c r="Z759" s="66" t="str">
        <f t="shared" si="265"/>
        <v/>
      </c>
      <c r="AA759" s="66" t="str">
        <f t="shared" si="270"/>
        <v/>
      </c>
      <c r="AB759" s="66" t="str">
        <f t="shared" si="271"/>
        <v/>
      </c>
      <c r="AC759" s="66" t="str">
        <f t="shared" si="261"/>
        <v/>
      </c>
      <c r="AD759" s="66" t="str">
        <f t="shared" si="274"/>
        <v/>
      </c>
      <c r="AE759" s="66" t="str">
        <f t="shared" si="266"/>
        <v/>
      </c>
      <c r="AF759" s="66" t="str">
        <f t="shared" si="267"/>
        <v/>
      </c>
      <c r="AG759" s="66" t="str">
        <f t="shared" si="275"/>
        <v/>
      </c>
      <c r="AH759" s="66"/>
      <c r="AI759" s="66"/>
      <c r="AJ759" s="66"/>
      <c r="AK759" s="66"/>
      <c r="AL759" s="66"/>
    </row>
    <row r="760" spans="1:38" x14ac:dyDescent="0.25">
      <c r="A760" s="66">
        <f t="shared" si="268"/>
        <v>117</v>
      </c>
      <c r="B760" s="66">
        <f t="shared" si="256"/>
        <v>61289</v>
      </c>
      <c r="C760" s="66" t="str">
        <f t="shared" si="257"/>
        <v>20171124</v>
      </c>
      <c r="D760" s="66">
        <v>2017</v>
      </c>
      <c r="E760" s="66">
        <v>11</v>
      </c>
      <c r="F760" s="66">
        <v>24</v>
      </c>
      <c r="G760" s="66">
        <v>17</v>
      </c>
      <c r="H760" s="66">
        <v>1</v>
      </c>
      <c r="I760" s="66">
        <v>29</v>
      </c>
      <c r="J760" s="66">
        <v>54</v>
      </c>
      <c r="K760" s="68" t="s">
        <v>47</v>
      </c>
      <c r="L760" s="66">
        <v>1</v>
      </c>
      <c r="M760" s="66" t="s">
        <v>21</v>
      </c>
      <c r="N760" s="66" t="s">
        <v>27</v>
      </c>
      <c r="O760" s="66">
        <v>0</v>
      </c>
      <c r="P760" s="66" t="str">
        <f t="shared" si="262"/>
        <v/>
      </c>
      <c r="Q760" s="66" t="str">
        <f t="shared" si="255"/>
        <v/>
      </c>
      <c r="R760" s="66" t="str">
        <f t="shared" si="272"/>
        <v/>
      </c>
      <c r="S760" s="66" t="str">
        <f t="shared" si="263"/>
        <v/>
      </c>
      <c r="T760" s="66" t="str">
        <f t="shared" si="258"/>
        <v/>
      </c>
      <c r="U760" s="66" t="str">
        <f t="shared" si="259"/>
        <v/>
      </c>
      <c r="V760" s="66" t="str">
        <f t="shared" si="260"/>
        <v/>
      </c>
      <c r="W760" s="66" t="str">
        <f t="shared" si="264"/>
        <v/>
      </c>
      <c r="X760" s="66" t="str">
        <f t="shared" si="273"/>
        <v/>
      </c>
      <c r="Y760" s="66" t="str">
        <f t="shared" si="269"/>
        <v/>
      </c>
      <c r="Z760" s="66" t="str">
        <f t="shared" si="265"/>
        <v/>
      </c>
      <c r="AA760" s="66" t="str">
        <f t="shared" si="270"/>
        <v/>
      </c>
      <c r="AB760" s="66" t="str">
        <f t="shared" si="271"/>
        <v/>
      </c>
      <c r="AC760" s="66" t="str">
        <f t="shared" si="261"/>
        <v/>
      </c>
      <c r="AD760" s="66" t="str">
        <f t="shared" si="274"/>
        <v/>
      </c>
      <c r="AE760" s="66" t="str">
        <f t="shared" si="266"/>
        <v/>
      </c>
      <c r="AF760" s="66" t="str">
        <f t="shared" si="267"/>
        <v/>
      </c>
      <c r="AG760" s="66" t="str">
        <f t="shared" si="275"/>
        <v/>
      </c>
      <c r="AH760" s="66"/>
      <c r="AI760" s="66"/>
      <c r="AJ760" s="66"/>
      <c r="AK760" s="66"/>
      <c r="AL760" s="66"/>
    </row>
    <row r="761" spans="1:38" x14ac:dyDescent="0.25">
      <c r="A761" s="66">
        <f t="shared" si="268"/>
        <v>117</v>
      </c>
      <c r="B761" s="66">
        <f t="shared" si="256"/>
        <v>61289</v>
      </c>
      <c r="C761" s="66" t="str">
        <f t="shared" si="257"/>
        <v>20171124</v>
      </c>
      <c r="D761" s="66">
        <v>2017</v>
      </c>
      <c r="E761" s="66">
        <v>11</v>
      </c>
      <c r="F761" s="66">
        <v>24</v>
      </c>
      <c r="G761" s="66">
        <v>17</v>
      </c>
      <c r="H761" s="66">
        <v>1</v>
      </c>
      <c r="I761" s="66">
        <v>29</v>
      </c>
      <c r="J761" s="66">
        <v>63</v>
      </c>
      <c r="K761" s="68" t="s">
        <v>47</v>
      </c>
      <c r="L761" s="66">
        <v>1</v>
      </c>
      <c r="M761" s="66" t="s">
        <v>21</v>
      </c>
      <c r="N761" s="66" t="s">
        <v>27</v>
      </c>
      <c r="O761" s="66">
        <v>0</v>
      </c>
      <c r="P761" s="66" t="str">
        <f t="shared" si="262"/>
        <v/>
      </c>
      <c r="Q761" s="66" t="str">
        <f t="shared" si="255"/>
        <v/>
      </c>
      <c r="R761" s="66" t="str">
        <f t="shared" si="272"/>
        <v/>
      </c>
      <c r="S761" s="66" t="str">
        <f t="shared" si="263"/>
        <v/>
      </c>
      <c r="T761" s="66" t="str">
        <f t="shared" si="258"/>
        <v/>
      </c>
      <c r="U761" s="66" t="str">
        <f t="shared" si="259"/>
        <v/>
      </c>
      <c r="V761" s="66" t="str">
        <f t="shared" si="260"/>
        <v/>
      </c>
      <c r="W761" s="66" t="str">
        <f t="shared" si="264"/>
        <v/>
      </c>
      <c r="X761" s="66" t="str">
        <f t="shared" si="273"/>
        <v/>
      </c>
      <c r="Y761" s="66" t="str">
        <f t="shared" si="269"/>
        <v/>
      </c>
      <c r="Z761" s="66" t="str">
        <f t="shared" si="265"/>
        <v/>
      </c>
      <c r="AA761" s="66" t="str">
        <f t="shared" si="270"/>
        <v/>
      </c>
      <c r="AB761" s="66" t="str">
        <f t="shared" si="271"/>
        <v/>
      </c>
      <c r="AC761" s="66" t="str">
        <f t="shared" si="261"/>
        <v/>
      </c>
      <c r="AD761" s="66" t="str">
        <f t="shared" si="274"/>
        <v/>
      </c>
      <c r="AE761" s="66" t="str">
        <f t="shared" si="266"/>
        <v/>
      </c>
      <c r="AF761" s="66" t="str">
        <f t="shared" si="267"/>
        <v/>
      </c>
      <c r="AG761" s="66" t="str">
        <f t="shared" si="275"/>
        <v/>
      </c>
      <c r="AH761" s="66"/>
      <c r="AI761" s="66"/>
      <c r="AJ761" s="66"/>
      <c r="AK761" s="66"/>
      <c r="AL761" s="66"/>
    </row>
    <row r="762" spans="1:38" x14ac:dyDescent="0.25">
      <c r="A762" s="66">
        <f t="shared" si="268"/>
        <v>117</v>
      </c>
      <c r="B762" s="66">
        <f t="shared" si="256"/>
        <v>61289</v>
      </c>
      <c r="C762" s="66" t="str">
        <f t="shared" si="257"/>
        <v>20171124</v>
      </c>
      <c r="D762" s="66">
        <v>2017</v>
      </c>
      <c r="E762" s="66">
        <v>11</v>
      </c>
      <c r="F762" s="66">
        <v>24</v>
      </c>
      <c r="G762" s="66">
        <v>17</v>
      </c>
      <c r="H762" s="66">
        <v>1</v>
      </c>
      <c r="I762" s="66">
        <v>29</v>
      </c>
      <c r="J762" s="66">
        <v>64</v>
      </c>
      <c r="K762" s="68" t="s">
        <v>47</v>
      </c>
      <c r="L762" s="66">
        <v>1</v>
      </c>
      <c r="M762" s="66" t="s">
        <v>21</v>
      </c>
      <c r="N762" s="66" t="s">
        <v>27</v>
      </c>
      <c r="O762" s="66">
        <v>0</v>
      </c>
      <c r="P762" s="66" t="str">
        <f t="shared" si="262"/>
        <v/>
      </c>
      <c r="Q762" s="66" t="str">
        <f t="shared" si="255"/>
        <v/>
      </c>
      <c r="R762" s="66" t="str">
        <f t="shared" si="272"/>
        <v/>
      </c>
      <c r="S762" s="66" t="str">
        <f t="shared" si="263"/>
        <v/>
      </c>
      <c r="T762" s="66" t="str">
        <f t="shared" si="258"/>
        <v/>
      </c>
      <c r="U762" s="66" t="str">
        <f t="shared" si="259"/>
        <v/>
      </c>
      <c r="V762" s="66" t="str">
        <f t="shared" si="260"/>
        <v/>
      </c>
      <c r="W762" s="66" t="str">
        <f t="shared" si="264"/>
        <v/>
      </c>
      <c r="X762" s="66" t="str">
        <f t="shared" si="273"/>
        <v/>
      </c>
      <c r="Y762" s="66" t="str">
        <f t="shared" si="269"/>
        <v/>
      </c>
      <c r="Z762" s="66" t="str">
        <f t="shared" si="265"/>
        <v/>
      </c>
      <c r="AA762" s="66" t="str">
        <f t="shared" si="270"/>
        <v/>
      </c>
      <c r="AB762" s="66" t="str">
        <f t="shared" si="271"/>
        <v/>
      </c>
      <c r="AC762" s="66" t="str">
        <f t="shared" si="261"/>
        <v/>
      </c>
      <c r="AD762" s="66" t="str">
        <f t="shared" si="274"/>
        <v/>
      </c>
      <c r="AE762" s="66" t="str">
        <f t="shared" si="266"/>
        <v/>
      </c>
      <c r="AF762" s="66" t="str">
        <f t="shared" si="267"/>
        <v/>
      </c>
      <c r="AG762" s="66" t="str">
        <f t="shared" si="275"/>
        <v/>
      </c>
      <c r="AH762" s="66"/>
      <c r="AI762" s="66"/>
      <c r="AJ762" s="66"/>
      <c r="AK762" s="66"/>
      <c r="AL762" s="66"/>
    </row>
    <row r="763" spans="1:38" x14ac:dyDescent="0.25">
      <c r="A763" s="66">
        <f t="shared" si="268"/>
        <v>117</v>
      </c>
      <c r="B763" s="66">
        <f t="shared" si="256"/>
        <v>61289</v>
      </c>
      <c r="C763" s="66" t="str">
        <f t="shared" si="257"/>
        <v>20171124</v>
      </c>
      <c r="D763" s="66">
        <v>2017</v>
      </c>
      <c r="E763" s="66">
        <v>11</v>
      </c>
      <c r="F763" s="66">
        <v>24</v>
      </c>
      <c r="G763" s="66">
        <v>17</v>
      </c>
      <c r="H763" s="66">
        <v>1</v>
      </c>
      <c r="I763" s="66">
        <v>29</v>
      </c>
      <c r="J763" s="66">
        <v>84</v>
      </c>
      <c r="K763" s="68" t="s">
        <v>47</v>
      </c>
      <c r="L763" s="66">
        <v>1</v>
      </c>
      <c r="M763" s="66" t="s">
        <v>21</v>
      </c>
      <c r="N763" s="66" t="s">
        <v>27</v>
      </c>
      <c r="O763" s="66">
        <v>0</v>
      </c>
      <c r="P763" s="66" t="str">
        <f t="shared" si="262"/>
        <v/>
      </c>
      <c r="Q763" s="66" t="str">
        <f t="shared" si="255"/>
        <v/>
      </c>
      <c r="R763" s="66" t="str">
        <f t="shared" si="272"/>
        <v/>
      </c>
      <c r="S763" s="66" t="str">
        <f t="shared" si="263"/>
        <v/>
      </c>
      <c r="T763" s="66" t="str">
        <f t="shared" si="258"/>
        <v/>
      </c>
      <c r="U763" s="66" t="str">
        <f t="shared" si="259"/>
        <v/>
      </c>
      <c r="V763" s="66" t="str">
        <f t="shared" si="260"/>
        <v/>
      </c>
      <c r="W763" s="66" t="str">
        <f t="shared" si="264"/>
        <v/>
      </c>
      <c r="X763" s="66" t="str">
        <f t="shared" si="273"/>
        <v/>
      </c>
      <c r="Y763" s="66" t="str">
        <f t="shared" si="269"/>
        <v/>
      </c>
      <c r="Z763" s="66" t="str">
        <f t="shared" si="265"/>
        <v/>
      </c>
      <c r="AA763" s="66" t="str">
        <f t="shared" si="270"/>
        <v/>
      </c>
      <c r="AB763" s="66" t="str">
        <f t="shared" si="271"/>
        <v/>
      </c>
      <c r="AC763" s="66" t="str">
        <f t="shared" si="261"/>
        <v/>
      </c>
      <c r="AD763" s="66" t="str">
        <f t="shared" si="274"/>
        <v/>
      </c>
      <c r="AE763" s="66" t="str">
        <f t="shared" si="266"/>
        <v/>
      </c>
      <c r="AF763" s="66" t="str">
        <f t="shared" si="267"/>
        <v/>
      </c>
      <c r="AG763" s="66" t="str">
        <f t="shared" si="275"/>
        <v/>
      </c>
      <c r="AH763" s="66"/>
      <c r="AI763" s="66"/>
      <c r="AJ763" s="66"/>
      <c r="AK763" s="66"/>
      <c r="AL763" s="66"/>
    </row>
    <row r="764" spans="1:38" x14ac:dyDescent="0.25">
      <c r="A764" s="66">
        <f t="shared" si="268"/>
        <v>117</v>
      </c>
      <c r="B764" s="66">
        <f t="shared" si="256"/>
        <v>61289</v>
      </c>
      <c r="C764" s="66" t="str">
        <f t="shared" si="257"/>
        <v>20171124</v>
      </c>
      <c r="D764" s="66">
        <v>2017</v>
      </c>
      <c r="E764" s="66">
        <v>11</v>
      </c>
      <c r="F764" s="66">
        <v>24</v>
      </c>
      <c r="G764" s="66">
        <v>17</v>
      </c>
      <c r="H764" s="66">
        <v>1</v>
      </c>
      <c r="I764" s="66">
        <v>29</v>
      </c>
      <c r="J764" s="66">
        <v>85</v>
      </c>
      <c r="K764" s="68" t="s">
        <v>47</v>
      </c>
      <c r="L764" s="66">
        <v>1</v>
      </c>
      <c r="M764" s="66" t="s">
        <v>21</v>
      </c>
      <c r="N764" s="66" t="s">
        <v>27</v>
      </c>
      <c r="O764" s="66">
        <v>0</v>
      </c>
      <c r="P764" s="66" t="str">
        <f t="shared" si="262"/>
        <v/>
      </c>
      <c r="Q764" s="66" t="str">
        <f t="shared" si="255"/>
        <v/>
      </c>
      <c r="R764" s="66" t="str">
        <f t="shared" si="272"/>
        <v/>
      </c>
      <c r="S764" s="66" t="str">
        <f t="shared" si="263"/>
        <v/>
      </c>
      <c r="T764" s="66" t="str">
        <f t="shared" si="258"/>
        <v/>
      </c>
      <c r="U764" s="66" t="str">
        <f t="shared" si="259"/>
        <v/>
      </c>
      <c r="V764" s="66" t="str">
        <f t="shared" si="260"/>
        <v/>
      </c>
      <c r="W764" s="66" t="str">
        <f t="shared" si="264"/>
        <v/>
      </c>
      <c r="X764" s="66" t="str">
        <f t="shared" si="273"/>
        <v/>
      </c>
      <c r="Y764" s="66" t="str">
        <f t="shared" si="269"/>
        <v/>
      </c>
      <c r="Z764" s="66" t="str">
        <f t="shared" si="265"/>
        <v/>
      </c>
      <c r="AA764" s="66" t="str">
        <f t="shared" si="270"/>
        <v/>
      </c>
      <c r="AB764" s="66" t="str">
        <f t="shared" si="271"/>
        <v/>
      </c>
      <c r="AC764" s="66" t="str">
        <f t="shared" si="261"/>
        <v/>
      </c>
      <c r="AD764" s="66" t="str">
        <f t="shared" si="274"/>
        <v/>
      </c>
      <c r="AE764" s="66" t="str">
        <f t="shared" si="266"/>
        <v/>
      </c>
      <c r="AF764" s="66" t="str">
        <f t="shared" si="267"/>
        <v/>
      </c>
      <c r="AG764" s="66" t="str">
        <f t="shared" si="275"/>
        <v/>
      </c>
      <c r="AH764" s="66"/>
      <c r="AI764" s="66"/>
      <c r="AJ764" s="66"/>
      <c r="AK764" s="66"/>
      <c r="AL764" s="66"/>
    </row>
    <row r="765" spans="1:38" x14ac:dyDescent="0.25">
      <c r="A765" s="66">
        <f t="shared" si="268"/>
        <v>117</v>
      </c>
      <c r="B765" s="66">
        <f t="shared" si="256"/>
        <v>61289</v>
      </c>
      <c r="C765" s="66" t="str">
        <f t="shared" si="257"/>
        <v>20171124</v>
      </c>
      <c r="D765" s="66">
        <v>2017</v>
      </c>
      <c r="E765" s="66">
        <v>11</v>
      </c>
      <c r="F765" s="66">
        <v>24</v>
      </c>
      <c r="G765" s="66">
        <v>17</v>
      </c>
      <c r="H765" s="66">
        <v>1</v>
      </c>
      <c r="I765" s="66">
        <v>29</v>
      </c>
      <c r="J765" s="66">
        <v>88</v>
      </c>
      <c r="K765" s="68" t="s">
        <v>47</v>
      </c>
      <c r="L765" s="66">
        <v>1</v>
      </c>
      <c r="M765" s="66" t="s">
        <v>21</v>
      </c>
      <c r="N765" s="66" t="s">
        <v>27</v>
      </c>
      <c r="O765" s="66">
        <v>0</v>
      </c>
      <c r="P765" s="66" t="str">
        <f t="shared" si="262"/>
        <v/>
      </c>
      <c r="Q765" s="66" t="str">
        <f t="shared" si="255"/>
        <v/>
      </c>
      <c r="R765" s="66" t="str">
        <f t="shared" si="272"/>
        <v/>
      </c>
      <c r="S765" s="66" t="str">
        <f t="shared" si="263"/>
        <v/>
      </c>
      <c r="T765" s="66" t="str">
        <f t="shared" si="258"/>
        <v/>
      </c>
      <c r="U765" s="66" t="str">
        <f t="shared" si="259"/>
        <v/>
      </c>
      <c r="V765" s="66" t="str">
        <f t="shared" si="260"/>
        <v/>
      </c>
      <c r="W765" s="66" t="str">
        <f t="shared" si="264"/>
        <v/>
      </c>
      <c r="X765" s="66" t="str">
        <f t="shared" si="273"/>
        <v/>
      </c>
      <c r="Y765" s="66" t="str">
        <f t="shared" si="269"/>
        <v/>
      </c>
      <c r="Z765" s="66" t="str">
        <f t="shared" si="265"/>
        <v/>
      </c>
      <c r="AA765" s="66" t="str">
        <f t="shared" si="270"/>
        <v/>
      </c>
      <c r="AB765" s="66" t="str">
        <f t="shared" si="271"/>
        <v/>
      </c>
      <c r="AC765" s="66" t="str">
        <f t="shared" si="261"/>
        <v/>
      </c>
      <c r="AD765" s="66" t="str">
        <f t="shared" si="274"/>
        <v/>
      </c>
      <c r="AE765" s="66" t="str">
        <f t="shared" si="266"/>
        <v/>
      </c>
      <c r="AF765" s="66" t="str">
        <f t="shared" si="267"/>
        <v/>
      </c>
      <c r="AG765" s="66" t="str">
        <f t="shared" si="275"/>
        <v/>
      </c>
      <c r="AH765" s="66"/>
      <c r="AI765" s="66"/>
      <c r="AJ765" s="66"/>
      <c r="AK765" s="66"/>
      <c r="AL765" s="66"/>
    </row>
    <row r="766" spans="1:38" x14ac:dyDescent="0.25">
      <c r="A766" s="66">
        <f t="shared" si="268"/>
        <v>117</v>
      </c>
      <c r="B766" s="66">
        <f t="shared" si="256"/>
        <v>61289</v>
      </c>
      <c r="C766" s="66" t="str">
        <f t="shared" si="257"/>
        <v>20171124</v>
      </c>
      <c r="D766" s="66">
        <v>2017</v>
      </c>
      <c r="E766" s="66">
        <v>11</v>
      </c>
      <c r="F766" s="66">
        <v>24</v>
      </c>
      <c r="G766" s="66">
        <v>17</v>
      </c>
      <c r="H766" s="66">
        <v>1</v>
      </c>
      <c r="I766" s="66">
        <v>29</v>
      </c>
      <c r="J766" s="66">
        <v>97</v>
      </c>
      <c r="K766" s="68" t="s">
        <v>47</v>
      </c>
      <c r="L766" s="66">
        <v>1</v>
      </c>
      <c r="M766" s="66" t="s">
        <v>21</v>
      </c>
      <c r="N766" s="66" t="s">
        <v>27</v>
      </c>
      <c r="O766" s="66">
        <v>0</v>
      </c>
      <c r="P766" s="66" t="str">
        <f t="shared" si="262"/>
        <v/>
      </c>
      <c r="Q766" s="66" t="str">
        <f t="shared" si="255"/>
        <v/>
      </c>
      <c r="R766" s="66" t="str">
        <f t="shared" si="272"/>
        <v/>
      </c>
      <c r="S766" s="66" t="str">
        <f t="shared" si="263"/>
        <v/>
      </c>
      <c r="T766" s="66" t="str">
        <f t="shared" si="258"/>
        <v/>
      </c>
      <c r="U766" s="66" t="str">
        <f t="shared" si="259"/>
        <v/>
      </c>
      <c r="V766" s="66" t="str">
        <f t="shared" si="260"/>
        <v/>
      </c>
      <c r="W766" s="66" t="str">
        <f t="shared" si="264"/>
        <v/>
      </c>
      <c r="X766" s="66" t="str">
        <f t="shared" si="273"/>
        <v/>
      </c>
      <c r="Y766" s="66" t="str">
        <f t="shared" si="269"/>
        <v/>
      </c>
      <c r="Z766" s="66" t="str">
        <f t="shared" si="265"/>
        <v/>
      </c>
      <c r="AA766" s="66" t="str">
        <f t="shared" si="270"/>
        <v/>
      </c>
      <c r="AB766" s="66" t="str">
        <f t="shared" si="271"/>
        <v/>
      </c>
      <c r="AC766" s="66" t="str">
        <f t="shared" si="261"/>
        <v/>
      </c>
      <c r="AD766" s="66" t="str">
        <f t="shared" si="274"/>
        <v/>
      </c>
      <c r="AE766" s="66" t="str">
        <f t="shared" si="266"/>
        <v/>
      </c>
      <c r="AF766" s="66" t="str">
        <f t="shared" si="267"/>
        <v/>
      </c>
      <c r="AG766" s="66" t="str">
        <f t="shared" si="275"/>
        <v/>
      </c>
      <c r="AH766" s="66"/>
      <c r="AI766" s="66"/>
      <c r="AJ766" s="66"/>
      <c r="AK766" s="66"/>
      <c r="AL766" s="66"/>
    </row>
    <row r="767" spans="1:38" x14ac:dyDescent="0.25">
      <c r="A767" s="66">
        <f t="shared" si="268"/>
        <v>117</v>
      </c>
      <c r="B767" s="66">
        <f t="shared" si="256"/>
        <v>61289</v>
      </c>
      <c r="C767" s="66" t="str">
        <f t="shared" si="257"/>
        <v>20171124</v>
      </c>
      <c r="D767" s="66">
        <v>2017</v>
      </c>
      <c r="E767" s="66">
        <v>11</v>
      </c>
      <c r="F767" s="66">
        <v>24</v>
      </c>
      <c r="G767" s="66">
        <v>17</v>
      </c>
      <c r="H767" s="66">
        <v>1</v>
      </c>
      <c r="I767" s="66">
        <v>29</v>
      </c>
      <c r="J767" s="66">
        <v>99</v>
      </c>
      <c r="K767" s="68" t="s">
        <v>47</v>
      </c>
      <c r="L767" s="66">
        <v>1</v>
      </c>
      <c r="M767" s="66" t="s">
        <v>21</v>
      </c>
      <c r="N767" s="66" t="s">
        <v>27</v>
      </c>
      <c r="O767" s="66">
        <v>0</v>
      </c>
      <c r="P767" s="66" t="str">
        <f t="shared" si="262"/>
        <v/>
      </c>
      <c r="Q767" s="66" t="str">
        <f t="shared" si="255"/>
        <v/>
      </c>
      <c r="R767" s="66" t="str">
        <f t="shared" si="272"/>
        <v/>
      </c>
      <c r="S767" s="66" t="str">
        <f t="shared" si="263"/>
        <v/>
      </c>
      <c r="T767" s="66" t="str">
        <f t="shared" si="258"/>
        <v/>
      </c>
      <c r="U767" s="66" t="str">
        <f t="shared" si="259"/>
        <v/>
      </c>
      <c r="V767" s="66" t="str">
        <f t="shared" si="260"/>
        <v/>
      </c>
      <c r="W767" s="66" t="str">
        <f t="shared" si="264"/>
        <v/>
      </c>
      <c r="X767" s="66" t="str">
        <f t="shared" si="273"/>
        <v/>
      </c>
      <c r="Y767" s="66" t="str">
        <f t="shared" si="269"/>
        <v/>
      </c>
      <c r="Z767" s="66" t="str">
        <f t="shared" si="265"/>
        <v/>
      </c>
      <c r="AA767" s="66" t="str">
        <f t="shared" si="270"/>
        <v/>
      </c>
      <c r="AB767" s="66" t="str">
        <f t="shared" si="271"/>
        <v/>
      </c>
      <c r="AC767" s="66" t="str">
        <f t="shared" si="261"/>
        <v/>
      </c>
      <c r="AD767" s="66" t="str">
        <f t="shared" si="274"/>
        <v/>
      </c>
      <c r="AE767" s="66" t="str">
        <f t="shared" si="266"/>
        <v/>
      </c>
      <c r="AF767" s="66" t="str">
        <f t="shared" si="267"/>
        <v/>
      </c>
      <c r="AG767" s="66" t="str">
        <f t="shared" si="275"/>
        <v/>
      </c>
      <c r="AH767" s="66"/>
      <c r="AI767" s="66"/>
      <c r="AJ767" s="66"/>
      <c r="AK767" s="66"/>
      <c r="AL767" s="66"/>
    </row>
    <row r="768" spans="1:38" x14ac:dyDescent="0.25">
      <c r="A768" s="66">
        <f t="shared" si="268"/>
        <v>117</v>
      </c>
      <c r="B768" s="66">
        <f t="shared" si="256"/>
        <v>61289</v>
      </c>
      <c r="C768" s="66" t="str">
        <f t="shared" si="257"/>
        <v>20171124</v>
      </c>
      <c r="D768" s="66">
        <v>2017</v>
      </c>
      <c r="E768" s="66">
        <v>11</v>
      </c>
      <c r="F768" s="66">
        <v>24</v>
      </c>
      <c r="G768" s="66">
        <v>17</v>
      </c>
      <c r="H768" s="66">
        <v>1</v>
      </c>
      <c r="I768" s="66">
        <v>29</v>
      </c>
      <c r="J768" s="66">
        <v>115</v>
      </c>
      <c r="K768" s="68" t="s">
        <v>47</v>
      </c>
      <c r="L768" s="66">
        <v>1</v>
      </c>
      <c r="M768" s="66" t="s">
        <v>21</v>
      </c>
      <c r="N768" s="66" t="s">
        <v>27</v>
      </c>
      <c r="O768" s="66">
        <v>0</v>
      </c>
      <c r="P768" s="66" t="str">
        <f t="shared" si="262"/>
        <v/>
      </c>
      <c r="Q768" s="66" t="str">
        <f t="shared" si="255"/>
        <v/>
      </c>
      <c r="R768" s="66" t="str">
        <f t="shared" si="272"/>
        <v/>
      </c>
      <c r="S768" s="66" t="str">
        <f t="shared" si="263"/>
        <v/>
      </c>
      <c r="T768" s="66" t="str">
        <f t="shared" si="258"/>
        <v/>
      </c>
      <c r="U768" s="66" t="str">
        <f t="shared" si="259"/>
        <v/>
      </c>
      <c r="V768" s="66" t="str">
        <f t="shared" si="260"/>
        <v/>
      </c>
      <c r="W768" s="66" t="str">
        <f t="shared" si="264"/>
        <v/>
      </c>
      <c r="X768" s="66" t="str">
        <f t="shared" si="273"/>
        <v/>
      </c>
      <c r="Y768" s="66" t="str">
        <f t="shared" si="269"/>
        <v/>
      </c>
      <c r="Z768" s="66" t="str">
        <f t="shared" si="265"/>
        <v/>
      </c>
      <c r="AA768" s="66" t="str">
        <f t="shared" si="270"/>
        <v/>
      </c>
      <c r="AB768" s="66" t="str">
        <f t="shared" si="271"/>
        <v/>
      </c>
      <c r="AC768" s="66" t="str">
        <f t="shared" si="261"/>
        <v/>
      </c>
      <c r="AD768" s="66" t="str">
        <f t="shared" si="274"/>
        <v/>
      </c>
      <c r="AE768" s="66" t="str">
        <f t="shared" si="266"/>
        <v/>
      </c>
      <c r="AF768" s="66" t="str">
        <f t="shared" si="267"/>
        <v/>
      </c>
      <c r="AG768" s="66" t="str">
        <f t="shared" si="275"/>
        <v/>
      </c>
      <c r="AH768" s="66"/>
      <c r="AI768" s="66"/>
      <c r="AJ768" s="66"/>
      <c r="AK768" s="66"/>
      <c r="AL768" s="66"/>
    </row>
    <row r="769" spans="1:38" x14ac:dyDescent="0.25">
      <c r="A769" s="66">
        <f t="shared" si="268"/>
        <v>117</v>
      </c>
      <c r="B769" s="66">
        <f t="shared" si="256"/>
        <v>61289</v>
      </c>
      <c r="C769" s="66" t="str">
        <f t="shared" si="257"/>
        <v>20171124</v>
      </c>
      <c r="D769" s="66">
        <v>2017</v>
      </c>
      <c r="E769" s="66">
        <v>11</v>
      </c>
      <c r="F769" s="66">
        <v>24</v>
      </c>
      <c r="G769" s="66">
        <v>17</v>
      </c>
      <c r="H769" s="66">
        <v>1</v>
      </c>
      <c r="I769" s="66">
        <v>29</v>
      </c>
      <c r="J769" s="66">
        <v>120</v>
      </c>
      <c r="K769" s="68" t="s">
        <v>47</v>
      </c>
      <c r="L769" s="66">
        <v>1</v>
      </c>
      <c r="M769" s="66" t="s">
        <v>21</v>
      </c>
      <c r="N769" s="66" t="s">
        <v>27</v>
      </c>
      <c r="O769" s="66">
        <v>0</v>
      </c>
      <c r="P769" s="66" t="str">
        <f t="shared" si="262"/>
        <v/>
      </c>
      <c r="Q769" s="66" t="str">
        <f t="shared" si="255"/>
        <v/>
      </c>
      <c r="R769" s="66" t="str">
        <f t="shared" si="272"/>
        <v/>
      </c>
      <c r="S769" s="66" t="str">
        <f t="shared" si="263"/>
        <v/>
      </c>
      <c r="T769" s="66" t="str">
        <f t="shared" si="258"/>
        <v/>
      </c>
      <c r="U769" s="66" t="str">
        <f t="shared" si="259"/>
        <v/>
      </c>
      <c r="V769" s="66" t="str">
        <f t="shared" si="260"/>
        <v/>
      </c>
      <c r="W769" s="66" t="str">
        <f t="shared" si="264"/>
        <v/>
      </c>
      <c r="X769" s="66" t="str">
        <f t="shared" si="273"/>
        <v/>
      </c>
      <c r="Y769" s="66" t="str">
        <f t="shared" si="269"/>
        <v/>
      </c>
      <c r="Z769" s="66" t="str">
        <f t="shared" si="265"/>
        <v/>
      </c>
      <c r="AA769" s="66" t="str">
        <f t="shared" si="270"/>
        <v/>
      </c>
      <c r="AB769" s="66" t="str">
        <f t="shared" si="271"/>
        <v/>
      </c>
      <c r="AC769" s="66" t="str">
        <f t="shared" si="261"/>
        <v/>
      </c>
      <c r="AD769" s="66" t="str">
        <f t="shared" si="274"/>
        <v/>
      </c>
      <c r="AE769" s="66" t="str">
        <f t="shared" si="266"/>
        <v/>
      </c>
      <c r="AF769" s="66" t="str">
        <f t="shared" si="267"/>
        <v/>
      </c>
      <c r="AG769" s="66" t="str">
        <f t="shared" si="275"/>
        <v/>
      </c>
      <c r="AH769" s="66"/>
      <c r="AI769" s="66"/>
      <c r="AJ769" s="66"/>
      <c r="AK769" s="66"/>
      <c r="AL769" s="66"/>
    </row>
    <row r="770" spans="1:38" x14ac:dyDescent="0.25">
      <c r="A770" s="66">
        <f t="shared" si="268"/>
        <v>117</v>
      </c>
      <c r="B770" s="66">
        <f t="shared" si="256"/>
        <v>61289</v>
      </c>
      <c r="C770" s="66" t="str">
        <f t="shared" si="257"/>
        <v>20171124</v>
      </c>
      <c r="D770" s="66">
        <v>2017</v>
      </c>
      <c r="E770" s="66">
        <v>11</v>
      </c>
      <c r="F770" s="66">
        <v>24</v>
      </c>
      <c r="G770" s="66">
        <v>17</v>
      </c>
      <c r="H770" s="66">
        <v>1</v>
      </c>
      <c r="I770" s="66">
        <v>29</v>
      </c>
      <c r="J770" s="66">
        <v>144</v>
      </c>
      <c r="K770" s="68" t="s">
        <v>47</v>
      </c>
      <c r="L770" s="66">
        <v>1</v>
      </c>
      <c r="M770" s="66" t="s">
        <v>21</v>
      </c>
      <c r="N770" s="66" t="s">
        <v>27</v>
      </c>
      <c r="O770" s="66">
        <v>0</v>
      </c>
      <c r="P770" s="66" t="str">
        <f t="shared" si="262"/>
        <v/>
      </c>
      <c r="Q770" s="66">
        <f t="shared" si="255"/>
        <v>61289.144</v>
      </c>
      <c r="R770" s="66" t="str">
        <f t="shared" si="272"/>
        <v/>
      </c>
      <c r="S770" s="66" t="str">
        <f t="shared" si="263"/>
        <v/>
      </c>
      <c r="T770" s="66" t="str">
        <f t="shared" si="258"/>
        <v/>
      </c>
      <c r="U770" s="66" t="str">
        <f t="shared" si="259"/>
        <v/>
      </c>
      <c r="V770" s="66" t="str">
        <f t="shared" si="260"/>
        <v/>
      </c>
      <c r="W770" s="66" t="str">
        <f t="shared" si="264"/>
        <v/>
      </c>
      <c r="X770" s="66" t="str">
        <f t="shared" si="273"/>
        <v/>
      </c>
      <c r="Y770" s="66" t="str">
        <f t="shared" si="269"/>
        <v/>
      </c>
      <c r="Z770" s="66" t="str">
        <f t="shared" si="265"/>
        <v/>
      </c>
      <c r="AA770" s="66" t="str">
        <f t="shared" si="270"/>
        <v/>
      </c>
      <c r="AB770" s="66" t="str">
        <f t="shared" si="271"/>
        <v/>
      </c>
      <c r="AC770" s="66" t="str">
        <f t="shared" si="261"/>
        <v/>
      </c>
      <c r="AD770" s="66" t="str">
        <f t="shared" si="274"/>
        <v/>
      </c>
      <c r="AE770" s="66" t="str">
        <f t="shared" si="266"/>
        <v/>
      </c>
      <c r="AF770" s="66" t="str">
        <f t="shared" si="267"/>
        <v/>
      </c>
      <c r="AG770" s="66" t="str">
        <f t="shared" si="275"/>
        <v/>
      </c>
      <c r="AH770" s="66"/>
      <c r="AI770" s="70" t="s">
        <v>88</v>
      </c>
      <c r="AJ770" s="66"/>
      <c r="AK770" s="66"/>
      <c r="AL770" s="66"/>
    </row>
    <row r="771" spans="1:38" x14ac:dyDescent="0.25">
      <c r="A771" s="51">
        <f t="shared" si="268"/>
        <v>118</v>
      </c>
      <c r="B771" s="51">
        <f t="shared" si="256"/>
        <v>61461</v>
      </c>
      <c r="C771" s="51" t="str">
        <f t="shared" si="257"/>
        <v>20171124</v>
      </c>
      <c r="D771" s="51">
        <v>2017</v>
      </c>
      <c r="E771" s="51">
        <v>11</v>
      </c>
      <c r="F771" s="51">
        <v>24</v>
      </c>
      <c r="G771" s="51">
        <v>17</v>
      </c>
      <c r="H771" s="51">
        <v>4</v>
      </c>
      <c r="I771" s="51">
        <v>21</v>
      </c>
      <c r="J771" s="51">
        <v>104</v>
      </c>
      <c r="K771" s="51" t="s">
        <v>37</v>
      </c>
      <c r="L771" s="51">
        <v>1</v>
      </c>
      <c r="M771" s="51" t="s">
        <v>89</v>
      </c>
      <c r="N771" s="51" t="s">
        <v>28</v>
      </c>
      <c r="O771" s="51"/>
      <c r="P771" s="51">
        <f t="shared" si="262"/>
        <v>61461.103999999999</v>
      </c>
      <c r="Q771" s="51" t="str">
        <f t="shared" si="255"/>
        <v/>
      </c>
      <c r="R771" s="51">
        <f t="shared" si="272"/>
        <v>61462.266000000003</v>
      </c>
      <c r="S771" s="51">
        <f t="shared" si="263"/>
        <v>1162.0000000038999</v>
      </c>
      <c r="T771" s="51" t="str">
        <f t="shared" si="258"/>
        <v/>
      </c>
      <c r="U771" s="51" t="str">
        <f t="shared" si="259"/>
        <v/>
      </c>
      <c r="V771" s="51" t="str">
        <f t="shared" si="260"/>
        <v/>
      </c>
      <c r="W771" s="51">
        <f t="shared" si="264"/>
        <v>61461</v>
      </c>
      <c r="X771" s="51">
        <f t="shared" si="273"/>
        <v>1</v>
      </c>
      <c r="Y771" s="51" t="str">
        <f t="shared" si="269"/>
        <v/>
      </c>
      <c r="Z771" s="51">
        <f t="shared" si="265"/>
        <v>0</v>
      </c>
      <c r="AA771" s="51">
        <f t="shared" si="270"/>
        <v>0</v>
      </c>
      <c r="AB771" s="51">
        <f t="shared" si="271"/>
        <v>0</v>
      </c>
      <c r="AC771" s="51" t="str">
        <f t="shared" si="261"/>
        <v/>
      </c>
      <c r="AD771" s="51">
        <f t="shared" si="274"/>
        <v>4</v>
      </c>
      <c r="AE771" s="51" t="str">
        <f t="shared" si="266"/>
        <v/>
      </c>
      <c r="AF771" s="51" t="str">
        <f t="shared" si="267"/>
        <v/>
      </c>
      <c r="AG771" s="51">
        <f t="shared" si="275"/>
        <v>0</v>
      </c>
      <c r="AH771" s="51"/>
      <c r="AI771" s="51"/>
      <c r="AJ771" s="51"/>
      <c r="AK771" s="51"/>
      <c r="AL771" s="51"/>
    </row>
    <row r="772" spans="1:38" x14ac:dyDescent="0.25">
      <c r="A772" s="66">
        <f t="shared" si="268"/>
        <v>118</v>
      </c>
      <c r="B772" s="66">
        <f t="shared" si="256"/>
        <v>61461</v>
      </c>
      <c r="C772" s="66" t="str">
        <f t="shared" si="257"/>
        <v>20171124</v>
      </c>
      <c r="D772" s="66">
        <v>2017</v>
      </c>
      <c r="E772" s="66">
        <v>11</v>
      </c>
      <c r="F772" s="66">
        <v>24</v>
      </c>
      <c r="G772" s="66">
        <v>17</v>
      </c>
      <c r="H772" s="66">
        <v>4</v>
      </c>
      <c r="I772" s="66">
        <v>21</v>
      </c>
      <c r="J772" s="66">
        <v>180</v>
      </c>
      <c r="K772" s="66" t="s">
        <v>44</v>
      </c>
      <c r="L772" s="66">
        <v>2</v>
      </c>
      <c r="M772" s="66" t="s">
        <v>21</v>
      </c>
      <c r="N772" s="66" t="s">
        <v>66</v>
      </c>
      <c r="O772" s="66">
        <v>424</v>
      </c>
      <c r="P772" s="66" t="str">
        <f t="shared" si="262"/>
        <v/>
      </c>
      <c r="Q772" s="66" t="str">
        <f t="shared" ref="Q772:Q835" si="276">IF(A773&lt;&gt;A772,(B772+(J772*0.001)+(O772*0.001)),"")</f>
        <v/>
      </c>
      <c r="R772" s="66" t="str">
        <f t="shared" si="272"/>
        <v/>
      </c>
      <c r="S772" s="66" t="str">
        <f t="shared" si="263"/>
        <v/>
      </c>
      <c r="T772" s="66" t="str">
        <f t="shared" si="258"/>
        <v/>
      </c>
      <c r="U772" s="66" t="str">
        <f t="shared" si="259"/>
        <v/>
      </c>
      <c r="V772" s="66" t="str">
        <f t="shared" si="260"/>
        <v/>
      </c>
      <c r="W772" s="66" t="str">
        <f t="shared" si="264"/>
        <v/>
      </c>
      <c r="X772" s="66" t="str">
        <f t="shared" si="273"/>
        <v/>
      </c>
      <c r="Y772" s="66" t="str">
        <f t="shared" si="269"/>
        <v/>
      </c>
      <c r="Z772" s="66" t="str">
        <f t="shared" si="265"/>
        <v/>
      </c>
      <c r="AA772" s="66" t="str">
        <f t="shared" si="270"/>
        <v/>
      </c>
      <c r="AB772" s="66" t="str">
        <f t="shared" si="271"/>
        <v/>
      </c>
      <c r="AC772" s="66" t="str">
        <f t="shared" si="261"/>
        <v/>
      </c>
      <c r="AD772" s="66" t="str">
        <f t="shared" si="274"/>
        <v/>
      </c>
      <c r="AE772" s="66" t="str">
        <f t="shared" si="266"/>
        <v>20171124</v>
      </c>
      <c r="AF772" s="66" t="str">
        <f t="shared" si="267"/>
        <v/>
      </c>
      <c r="AG772" s="66" t="str">
        <f t="shared" si="275"/>
        <v/>
      </c>
      <c r="AH772" s="66"/>
      <c r="AI772" s="66" t="s">
        <v>42</v>
      </c>
      <c r="AJ772" s="66"/>
      <c r="AK772" s="66"/>
      <c r="AL772" s="66"/>
    </row>
    <row r="773" spans="1:38" x14ac:dyDescent="0.25">
      <c r="A773" s="66">
        <f t="shared" si="268"/>
        <v>118</v>
      </c>
      <c r="B773" s="66">
        <f t="shared" si="256"/>
        <v>61461</v>
      </c>
      <c r="C773" s="66" t="str">
        <f t="shared" si="257"/>
        <v>20171124</v>
      </c>
      <c r="D773" s="66">
        <v>2017</v>
      </c>
      <c r="E773" s="66">
        <v>11</v>
      </c>
      <c r="F773" s="66">
        <v>24</v>
      </c>
      <c r="G773" s="66">
        <v>17</v>
      </c>
      <c r="H773" s="66">
        <v>4</v>
      </c>
      <c r="I773" s="66">
        <v>21</v>
      </c>
      <c r="J773" s="66">
        <v>187</v>
      </c>
      <c r="K773" s="66" t="s">
        <v>44</v>
      </c>
      <c r="L773" s="66">
        <v>3</v>
      </c>
      <c r="M773" s="66" t="s">
        <v>21</v>
      </c>
      <c r="N773" s="66" t="s">
        <v>27</v>
      </c>
      <c r="O773" s="66">
        <v>465</v>
      </c>
      <c r="P773" s="66" t="str">
        <f t="shared" si="262"/>
        <v/>
      </c>
      <c r="Q773" s="66" t="str">
        <f t="shared" si="276"/>
        <v/>
      </c>
      <c r="R773" s="66" t="str">
        <f t="shared" si="272"/>
        <v/>
      </c>
      <c r="S773" s="66" t="str">
        <f t="shared" si="263"/>
        <v/>
      </c>
      <c r="T773" s="66" t="str">
        <f t="shared" si="258"/>
        <v/>
      </c>
      <c r="U773" s="66" t="str">
        <f t="shared" si="259"/>
        <v/>
      </c>
      <c r="V773" s="66" t="str">
        <f t="shared" si="260"/>
        <v/>
      </c>
      <c r="W773" s="66" t="str">
        <f t="shared" si="264"/>
        <v/>
      </c>
      <c r="X773" s="66" t="str">
        <f t="shared" si="273"/>
        <v/>
      </c>
      <c r="Y773" s="66" t="str">
        <f t="shared" si="269"/>
        <v/>
      </c>
      <c r="Z773" s="66" t="str">
        <f t="shared" si="265"/>
        <v/>
      </c>
      <c r="AA773" s="66" t="str">
        <f t="shared" si="270"/>
        <v/>
      </c>
      <c r="AB773" s="66" t="str">
        <f t="shared" si="271"/>
        <v/>
      </c>
      <c r="AC773" s="66" t="str">
        <f t="shared" si="261"/>
        <v/>
      </c>
      <c r="AD773" s="66" t="str">
        <f t="shared" si="274"/>
        <v/>
      </c>
      <c r="AE773" s="66" t="str">
        <f t="shared" si="266"/>
        <v>20171124</v>
      </c>
      <c r="AF773" s="66" t="str">
        <f t="shared" si="267"/>
        <v/>
      </c>
      <c r="AG773" s="66" t="str">
        <f t="shared" si="275"/>
        <v/>
      </c>
      <c r="AH773" s="66"/>
      <c r="AI773" s="66" t="s">
        <v>46</v>
      </c>
      <c r="AJ773" s="66"/>
      <c r="AK773" s="66"/>
      <c r="AL773" s="66"/>
    </row>
    <row r="774" spans="1:38" x14ac:dyDescent="0.25">
      <c r="A774" s="66">
        <f t="shared" si="268"/>
        <v>118</v>
      </c>
      <c r="B774" s="66">
        <f t="shared" si="256"/>
        <v>61461</v>
      </c>
      <c r="C774" s="66" t="str">
        <f t="shared" si="257"/>
        <v>20171124</v>
      </c>
      <c r="D774" s="66">
        <v>2017</v>
      </c>
      <c r="E774" s="66">
        <v>11</v>
      </c>
      <c r="F774" s="66">
        <v>24</v>
      </c>
      <c r="G774" s="66">
        <v>17</v>
      </c>
      <c r="H774" s="66">
        <v>4</v>
      </c>
      <c r="I774" s="66">
        <v>21</v>
      </c>
      <c r="J774" s="66">
        <v>272</v>
      </c>
      <c r="K774" s="68" t="s">
        <v>47</v>
      </c>
      <c r="L774" s="66">
        <v>2</v>
      </c>
      <c r="M774" s="66" t="s">
        <v>21</v>
      </c>
      <c r="N774" s="66" t="s">
        <v>27</v>
      </c>
      <c r="O774" s="66">
        <v>0</v>
      </c>
      <c r="P774" s="66" t="str">
        <f t="shared" si="262"/>
        <v/>
      </c>
      <c r="Q774" s="66" t="str">
        <f t="shared" si="276"/>
        <v/>
      </c>
      <c r="R774" s="66" t="str">
        <f t="shared" si="272"/>
        <v/>
      </c>
      <c r="S774" s="66" t="str">
        <f t="shared" si="263"/>
        <v/>
      </c>
      <c r="T774" s="66" t="str">
        <f t="shared" si="258"/>
        <v/>
      </c>
      <c r="U774" s="66" t="str">
        <f t="shared" si="259"/>
        <v/>
      </c>
      <c r="V774" s="66" t="str">
        <f t="shared" si="260"/>
        <v/>
      </c>
      <c r="W774" s="66" t="str">
        <f t="shared" si="264"/>
        <v/>
      </c>
      <c r="X774" s="66" t="str">
        <f t="shared" si="273"/>
        <v/>
      </c>
      <c r="Y774" s="66" t="str">
        <f t="shared" si="269"/>
        <v/>
      </c>
      <c r="Z774" s="66" t="str">
        <f t="shared" si="265"/>
        <v/>
      </c>
      <c r="AA774" s="66" t="str">
        <f t="shared" si="270"/>
        <v/>
      </c>
      <c r="AB774" s="66" t="str">
        <f t="shared" si="271"/>
        <v/>
      </c>
      <c r="AC774" s="66" t="str">
        <f t="shared" si="261"/>
        <v/>
      </c>
      <c r="AD774" s="66" t="str">
        <f t="shared" si="274"/>
        <v/>
      </c>
      <c r="AE774" s="66" t="str">
        <f t="shared" si="266"/>
        <v/>
      </c>
      <c r="AF774" s="66" t="str">
        <f t="shared" si="267"/>
        <v/>
      </c>
      <c r="AG774" s="66" t="str">
        <f t="shared" si="275"/>
        <v/>
      </c>
      <c r="AH774" s="66"/>
      <c r="AI774" s="66"/>
      <c r="AJ774" s="66"/>
      <c r="AK774" s="66"/>
      <c r="AL774" s="66"/>
    </row>
    <row r="775" spans="1:38" x14ac:dyDescent="0.25">
      <c r="A775" s="66">
        <f t="shared" si="268"/>
        <v>118</v>
      </c>
      <c r="B775" s="66">
        <f t="shared" si="256"/>
        <v>61461</v>
      </c>
      <c r="C775" s="66" t="str">
        <f t="shared" si="257"/>
        <v>20171124</v>
      </c>
      <c r="D775" s="66">
        <v>2017</v>
      </c>
      <c r="E775" s="66">
        <v>11</v>
      </c>
      <c r="F775" s="66">
        <v>24</v>
      </c>
      <c r="G775" s="66">
        <v>17</v>
      </c>
      <c r="H775" s="66">
        <v>4</v>
      </c>
      <c r="I775" s="66">
        <v>21</v>
      </c>
      <c r="J775" s="66">
        <v>349</v>
      </c>
      <c r="K775" s="68" t="s">
        <v>47</v>
      </c>
      <c r="L775" s="66">
        <v>2</v>
      </c>
      <c r="M775" s="66" t="s">
        <v>21</v>
      </c>
      <c r="N775" s="66" t="s">
        <v>27</v>
      </c>
      <c r="O775" s="66">
        <v>0</v>
      </c>
      <c r="P775" s="66" t="str">
        <f t="shared" si="262"/>
        <v/>
      </c>
      <c r="Q775" s="66" t="str">
        <f t="shared" si="276"/>
        <v/>
      </c>
      <c r="R775" s="66" t="str">
        <f t="shared" si="272"/>
        <v/>
      </c>
      <c r="S775" s="66" t="str">
        <f t="shared" si="263"/>
        <v/>
      </c>
      <c r="T775" s="66" t="str">
        <f t="shared" si="258"/>
        <v/>
      </c>
      <c r="U775" s="66" t="str">
        <f t="shared" si="259"/>
        <v/>
      </c>
      <c r="V775" s="66" t="str">
        <f t="shared" si="260"/>
        <v/>
      </c>
      <c r="W775" s="66" t="str">
        <f t="shared" si="264"/>
        <v/>
      </c>
      <c r="X775" s="66" t="str">
        <f t="shared" si="273"/>
        <v/>
      </c>
      <c r="Y775" s="66" t="str">
        <f t="shared" si="269"/>
        <v/>
      </c>
      <c r="Z775" s="66" t="str">
        <f t="shared" si="265"/>
        <v/>
      </c>
      <c r="AA775" s="66" t="str">
        <f t="shared" si="270"/>
        <v/>
      </c>
      <c r="AB775" s="66" t="str">
        <f t="shared" si="271"/>
        <v/>
      </c>
      <c r="AC775" s="66" t="str">
        <f t="shared" si="261"/>
        <v/>
      </c>
      <c r="AD775" s="66" t="str">
        <f t="shared" si="274"/>
        <v/>
      </c>
      <c r="AE775" s="66" t="str">
        <f t="shared" si="266"/>
        <v/>
      </c>
      <c r="AF775" s="66" t="str">
        <f t="shared" si="267"/>
        <v/>
      </c>
      <c r="AG775" s="66" t="str">
        <f t="shared" si="275"/>
        <v/>
      </c>
      <c r="AH775" s="66"/>
      <c r="AI775" s="66"/>
      <c r="AJ775" s="66"/>
      <c r="AK775" s="66"/>
      <c r="AL775" s="66"/>
    </row>
    <row r="776" spans="1:38" x14ac:dyDescent="0.25">
      <c r="A776" s="66">
        <f t="shared" si="268"/>
        <v>118</v>
      </c>
      <c r="B776" s="66">
        <f t="shared" si="256"/>
        <v>61461</v>
      </c>
      <c r="C776" s="66" t="str">
        <f t="shared" si="257"/>
        <v>20171124</v>
      </c>
      <c r="D776" s="66">
        <v>2017</v>
      </c>
      <c r="E776" s="66">
        <v>11</v>
      </c>
      <c r="F776" s="66">
        <v>24</v>
      </c>
      <c r="G776" s="66">
        <v>17</v>
      </c>
      <c r="H776" s="66">
        <v>4</v>
      </c>
      <c r="I776" s="66">
        <v>21</v>
      </c>
      <c r="J776" s="66">
        <v>359</v>
      </c>
      <c r="K776" s="68" t="s">
        <v>47</v>
      </c>
      <c r="L776" s="66">
        <v>3</v>
      </c>
      <c r="M776" s="66" t="s">
        <v>21</v>
      </c>
      <c r="N776" s="66" t="s">
        <v>27</v>
      </c>
      <c r="O776" s="66">
        <v>0</v>
      </c>
      <c r="P776" s="66" t="str">
        <f t="shared" si="262"/>
        <v/>
      </c>
      <c r="Q776" s="66" t="str">
        <f t="shared" si="276"/>
        <v/>
      </c>
      <c r="R776" s="66" t="str">
        <f t="shared" si="272"/>
        <v/>
      </c>
      <c r="S776" s="66" t="str">
        <f t="shared" si="263"/>
        <v/>
      </c>
      <c r="T776" s="66" t="str">
        <f t="shared" si="258"/>
        <v/>
      </c>
      <c r="U776" s="66" t="str">
        <f t="shared" si="259"/>
        <v/>
      </c>
      <c r="V776" s="66" t="str">
        <f t="shared" si="260"/>
        <v/>
      </c>
      <c r="W776" s="66" t="str">
        <f t="shared" si="264"/>
        <v/>
      </c>
      <c r="X776" s="66" t="str">
        <f t="shared" si="273"/>
        <v/>
      </c>
      <c r="Y776" s="66" t="str">
        <f t="shared" si="269"/>
        <v/>
      </c>
      <c r="Z776" s="66" t="str">
        <f t="shared" si="265"/>
        <v/>
      </c>
      <c r="AA776" s="66" t="str">
        <f t="shared" si="270"/>
        <v/>
      </c>
      <c r="AB776" s="66" t="str">
        <f t="shared" si="271"/>
        <v/>
      </c>
      <c r="AC776" s="66" t="str">
        <f t="shared" si="261"/>
        <v/>
      </c>
      <c r="AD776" s="66" t="str">
        <f t="shared" si="274"/>
        <v/>
      </c>
      <c r="AE776" s="66" t="str">
        <f t="shared" si="266"/>
        <v/>
      </c>
      <c r="AF776" s="66" t="str">
        <f t="shared" si="267"/>
        <v/>
      </c>
      <c r="AG776" s="66" t="str">
        <f t="shared" si="275"/>
        <v/>
      </c>
      <c r="AH776" s="66"/>
      <c r="AI776" s="66"/>
      <c r="AJ776" s="66"/>
      <c r="AK776" s="66"/>
      <c r="AL776" s="66"/>
    </row>
    <row r="777" spans="1:38" x14ac:dyDescent="0.25">
      <c r="A777" s="66">
        <f t="shared" si="268"/>
        <v>118</v>
      </c>
      <c r="B777" s="66">
        <f t="shared" si="256"/>
        <v>61461</v>
      </c>
      <c r="C777" s="66" t="str">
        <f t="shared" si="257"/>
        <v>20171124</v>
      </c>
      <c r="D777" s="66">
        <v>2017</v>
      </c>
      <c r="E777" s="66">
        <v>11</v>
      </c>
      <c r="F777" s="66">
        <v>24</v>
      </c>
      <c r="G777" s="66">
        <v>17</v>
      </c>
      <c r="H777" s="66">
        <v>4</v>
      </c>
      <c r="I777" s="66">
        <v>21</v>
      </c>
      <c r="J777" s="66">
        <v>379</v>
      </c>
      <c r="K777" s="68" t="s">
        <v>47</v>
      </c>
      <c r="L777" s="66">
        <v>2</v>
      </c>
      <c r="M777" s="66" t="s">
        <v>21</v>
      </c>
      <c r="N777" s="66" t="s">
        <v>27</v>
      </c>
      <c r="O777" s="66">
        <v>0</v>
      </c>
      <c r="P777" s="66" t="str">
        <f t="shared" si="262"/>
        <v/>
      </c>
      <c r="Q777" s="66" t="str">
        <f t="shared" si="276"/>
        <v/>
      </c>
      <c r="R777" s="66" t="str">
        <f t="shared" si="272"/>
        <v/>
      </c>
      <c r="S777" s="66" t="str">
        <f t="shared" si="263"/>
        <v/>
      </c>
      <c r="T777" s="66" t="str">
        <f t="shared" si="258"/>
        <v/>
      </c>
      <c r="U777" s="66" t="str">
        <f t="shared" si="259"/>
        <v/>
      </c>
      <c r="V777" s="66" t="str">
        <f t="shared" si="260"/>
        <v/>
      </c>
      <c r="W777" s="66" t="str">
        <f t="shared" si="264"/>
        <v/>
      </c>
      <c r="X777" s="66" t="str">
        <f t="shared" si="273"/>
        <v/>
      </c>
      <c r="Y777" s="66" t="str">
        <f t="shared" si="269"/>
        <v/>
      </c>
      <c r="Z777" s="66" t="str">
        <f t="shared" si="265"/>
        <v/>
      </c>
      <c r="AA777" s="66" t="str">
        <f t="shared" si="270"/>
        <v/>
      </c>
      <c r="AB777" s="66" t="str">
        <f t="shared" si="271"/>
        <v/>
      </c>
      <c r="AC777" s="66" t="str">
        <f t="shared" si="261"/>
        <v/>
      </c>
      <c r="AD777" s="66" t="str">
        <f t="shared" si="274"/>
        <v/>
      </c>
      <c r="AE777" s="66" t="str">
        <f t="shared" si="266"/>
        <v/>
      </c>
      <c r="AF777" s="66" t="str">
        <f t="shared" si="267"/>
        <v/>
      </c>
      <c r="AG777" s="66" t="str">
        <f t="shared" si="275"/>
        <v/>
      </c>
      <c r="AH777" s="66"/>
      <c r="AI777" s="66"/>
      <c r="AJ777" s="66"/>
      <c r="AK777" s="66"/>
      <c r="AL777" s="66"/>
    </row>
    <row r="778" spans="1:38" x14ac:dyDescent="0.25">
      <c r="A778" s="66">
        <f t="shared" si="268"/>
        <v>118</v>
      </c>
      <c r="B778" s="66">
        <f t="shared" si="256"/>
        <v>61461</v>
      </c>
      <c r="C778" s="66" t="str">
        <f t="shared" si="257"/>
        <v>20171124</v>
      </c>
      <c r="D778" s="66">
        <v>2017</v>
      </c>
      <c r="E778" s="66">
        <v>11</v>
      </c>
      <c r="F778" s="66">
        <v>24</v>
      </c>
      <c r="G778" s="66">
        <v>17</v>
      </c>
      <c r="H778" s="66">
        <v>4</v>
      </c>
      <c r="I778" s="66">
        <v>21</v>
      </c>
      <c r="J778" s="66">
        <v>404</v>
      </c>
      <c r="K778" s="68" t="s">
        <v>47</v>
      </c>
      <c r="L778" s="66">
        <v>2</v>
      </c>
      <c r="M778" s="66" t="s">
        <v>21</v>
      </c>
      <c r="N778" s="66" t="s">
        <v>27</v>
      </c>
      <c r="O778" s="66">
        <v>0</v>
      </c>
      <c r="P778" s="66" t="str">
        <f t="shared" si="262"/>
        <v/>
      </c>
      <c r="Q778" s="66" t="str">
        <f t="shared" si="276"/>
        <v/>
      </c>
      <c r="R778" s="66" t="str">
        <f t="shared" si="272"/>
        <v/>
      </c>
      <c r="S778" s="66" t="str">
        <f t="shared" si="263"/>
        <v/>
      </c>
      <c r="T778" s="66" t="str">
        <f t="shared" si="258"/>
        <v/>
      </c>
      <c r="U778" s="66" t="str">
        <f t="shared" si="259"/>
        <v/>
      </c>
      <c r="V778" s="66" t="str">
        <f t="shared" si="260"/>
        <v/>
      </c>
      <c r="W778" s="66" t="str">
        <f t="shared" si="264"/>
        <v/>
      </c>
      <c r="X778" s="66" t="str">
        <f t="shared" si="273"/>
        <v/>
      </c>
      <c r="Y778" s="66" t="str">
        <f t="shared" si="269"/>
        <v/>
      </c>
      <c r="Z778" s="66" t="str">
        <f t="shared" si="265"/>
        <v/>
      </c>
      <c r="AA778" s="66" t="str">
        <f t="shared" si="270"/>
        <v/>
      </c>
      <c r="AB778" s="66" t="str">
        <f t="shared" si="271"/>
        <v/>
      </c>
      <c r="AC778" s="66" t="str">
        <f t="shared" si="261"/>
        <v/>
      </c>
      <c r="AD778" s="66" t="str">
        <f t="shared" si="274"/>
        <v/>
      </c>
      <c r="AE778" s="66" t="str">
        <f t="shared" si="266"/>
        <v/>
      </c>
      <c r="AF778" s="66" t="str">
        <f t="shared" si="267"/>
        <v/>
      </c>
      <c r="AG778" s="66" t="str">
        <f t="shared" si="275"/>
        <v/>
      </c>
      <c r="AH778" s="66"/>
      <c r="AI778" s="66"/>
      <c r="AJ778" s="66"/>
      <c r="AK778" s="66"/>
      <c r="AL778" s="66"/>
    </row>
    <row r="779" spans="1:38" x14ac:dyDescent="0.25">
      <c r="A779" s="66">
        <f t="shared" si="268"/>
        <v>118</v>
      </c>
      <c r="B779" s="66">
        <f t="shared" si="256"/>
        <v>61461</v>
      </c>
      <c r="C779" s="66" t="str">
        <f t="shared" si="257"/>
        <v>20171124</v>
      </c>
      <c r="D779" s="66">
        <v>2017</v>
      </c>
      <c r="E779" s="66">
        <v>11</v>
      </c>
      <c r="F779" s="66">
        <v>24</v>
      </c>
      <c r="G779" s="66">
        <v>17</v>
      </c>
      <c r="H779" s="66">
        <v>4</v>
      </c>
      <c r="I779" s="66">
        <v>21</v>
      </c>
      <c r="J779" s="66">
        <v>418</v>
      </c>
      <c r="K779" s="68" t="s">
        <v>47</v>
      </c>
      <c r="L779" s="66">
        <v>2</v>
      </c>
      <c r="M779" s="66" t="s">
        <v>21</v>
      </c>
      <c r="N779" s="66" t="s">
        <v>27</v>
      </c>
      <c r="O779" s="66">
        <v>0</v>
      </c>
      <c r="P779" s="66" t="str">
        <f t="shared" si="262"/>
        <v/>
      </c>
      <c r="Q779" s="66" t="str">
        <f t="shared" si="276"/>
        <v/>
      </c>
      <c r="R779" s="66" t="str">
        <f t="shared" si="272"/>
        <v/>
      </c>
      <c r="S779" s="66" t="str">
        <f t="shared" si="263"/>
        <v/>
      </c>
      <c r="T779" s="66" t="str">
        <f t="shared" si="258"/>
        <v/>
      </c>
      <c r="U779" s="66" t="str">
        <f t="shared" si="259"/>
        <v/>
      </c>
      <c r="V779" s="66" t="str">
        <f t="shared" si="260"/>
        <v/>
      </c>
      <c r="W779" s="66" t="str">
        <f t="shared" si="264"/>
        <v/>
      </c>
      <c r="X779" s="66" t="str">
        <f t="shared" si="273"/>
        <v/>
      </c>
      <c r="Y779" s="66" t="str">
        <f t="shared" si="269"/>
        <v/>
      </c>
      <c r="Z779" s="66" t="str">
        <f t="shared" si="265"/>
        <v/>
      </c>
      <c r="AA779" s="66" t="str">
        <f t="shared" si="270"/>
        <v/>
      </c>
      <c r="AB779" s="66" t="str">
        <f t="shared" si="271"/>
        <v/>
      </c>
      <c r="AC779" s="66" t="str">
        <f t="shared" si="261"/>
        <v/>
      </c>
      <c r="AD779" s="66" t="str">
        <f t="shared" si="274"/>
        <v/>
      </c>
      <c r="AE779" s="66" t="str">
        <f t="shared" si="266"/>
        <v/>
      </c>
      <c r="AF779" s="66" t="str">
        <f t="shared" si="267"/>
        <v/>
      </c>
      <c r="AG779" s="66" t="str">
        <f t="shared" si="275"/>
        <v/>
      </c>
      <c r="AH779" s="66"/>
      <c r="AI779" s="66"/>
      <c r="AJ779" s="66"/>
      <c r="AK779" s="66"/>
      <c r="AL779" s="66"/>
    </row>
    <row r="780" spans="1:38" x14ac:dyDescent="0.25">
      <c r="A780" s="66">
        <f t="shared" si="268"/>
        <v>118</v>
      </c>
      <c r="B780" s="66">
        <f t="shared" si="256"/>
        <v>61461</v>
      </c>
      <c r="C780" s="66" t="str">
        <f t="shared" si="257"/>
        <v>20171124</v>
      </c>
      <c r="D780" s="66">
        <v>2017</v>
      </c>
      <c r="E780" s="66">
        <v>11</v>
      </c>
      <c r="F780" s="66">
        <v>24</v>
      </c>
      <c r="G780" s="66">
        <v>17</v>
      </c>
      <c r="H780" s="66">
        <v>4</v>
      </c>
      <c r="I780" s="66">
        <v>21</v>
      </c>
      <c r="J780" s="66">
        <v>462</v>
      </c>
      <c r="K780" s="68" t="s">
        <v>47</v>
      </c>
      <c r="L780" s="66">
        <v>2</v>
      </c>
      <c r="M780" s="66" t="s">
        <v>21</v>
      </c>
      <c r="N780" s="66" t="s">
        <v>27</v>
      </c>
      <c r="O780" s="66">
        <v>0</v>
      </c>
      <c r="P780" s="66" t="str">
        <f t="shared" si="262"/>
        <v/>
      </c>
      <c r="Q780" s="66" t="str">
        <f t="shared" si="276"/>
        <v/>
      </c>
      <c r="R780" s="66" t="str">
        <f t="shared" si="272"/>
        <v/>
      </c>
      <c r="S780" s="66" t="str">
        <f t="shared" si="263"/>
        <v/>
      </c>
      <c r="T780" s="66" t="str">
        <f t="shared" si="258"/>
        <v/>
      </c>
      <c r="U780" s="66" t="str">
        <f t="shared" si="259"/>
        <v/>
      </c>
      <c r="V780" s="66" t="str">
        <f t="shared" si="260"/>
        <v/>
      </c>
      <c r="W780" s="66" t="str">
        <f t="shared" si="264"/>
        <v/>
      </c>
      <c r="X780" s="66" t="str">
        <f t="shared" si="273"/>
        <v/>
      </c>
      <c r="Y780" s="66" t="str">
        <f t="shared" si="269"/>
        <v/>
      </c>
      <c r="Z780" s="66" t="str">
        <f t="shared" si="265"/>
        <v/>
      </c>
      <c r="AA780" s="66" t="str">
        <f t="shared" si="270"/>
        <v/>
      </c>
      <c r="AB780" s="66" t="str">
        <f t="shared" si="271"/>
        <v/>
      </c>
      <c r="AC780" s="66" t="str">
        <f t="shared" si="261"/>
        <v/>
      </c>
      <c r="AD780" s="66" t="str">
        <f t="shared" si="274"/>
        <v/>
      </c>
      <c r="AE780" s="66" t="str">
        <f t="shared" si="266"/>
        <v/>
      </c>
      <c r="AF780" s="66" t="str">
        <f t="shared" si="267"/>
        <v/>
      </c>
      <c r="AG780" s="66" t="str">
        <f t="shared" si="275"/>
        <v/>
      </c>
      <c r="AH780" s="66"/>
      <c r="AI780" s="66"/>
      <c r="AJ780" s="66"/>
      <c r="AK780" s="66"/>
      <c r="AL780" s="66"/>
    </row>
    <row r="781" spans="1:38" x14ac:dyDescent="0.25">
      <c r="A781" s="66">
        <f t="shared" si="268"/>
        <v>118</v>
      </c>
      <c r="B781" s="66">
        <f t="shared" si="256"/>
        <v>61461</v>
      </c>
      <c r="C781" s="66" t="str">
        <f t="shared" si="257"/>
        <v>20171124</v>
      </c>
      <c r="D781" s="66">
        <v>2017</v>
      </c>
      <c r="E781" s="66">
        <v>11</v>
      </c>
      <c r="F781" s="66">
        <v>24</v>
      </c>
      <c r="G781" s="66">
        <v>17</v>
      </c>
      <c r="H781" s="66">
        <v>4</v>
      </c>
      <c r="I781" s="66">
        <v>21</v>
      </c>
      <c r="J781" s="66">
        <v>493</v>
      </c>
      <c r="K781" s="68" t="s">
        <v>47</v>
      </c>
      <c r="L781" s="66">
        <v>2</v>
      </c>
      <c r="M781" s="66" t="s">
        <v>21</v>
      </c>
      <c r="N781" s="66" t="s">
        <v>27</v>
      </c>
      <c r="O781" s="66">
        <v>0</v>
      </c>
      <c r="P781" s="66" t="str">
        <f t="shared" si="262"/>
        <v/>
      </c>
      <c r="Q781" s="66" t="str">
        <f t="shared" si="276"/>
        <v/>
      </c>
      <c r="R781" s="66" t="str">
        <f t="shared" si="272"/>
        <v/>
      </c>
      <c r="S781" s="66" t="str">
        <f t="shared" si="263"/>
        <v/>
      </c>
      <c r="T781" s="66" t="str">
        <f t="shared" si="258"/>
        <v/>
      </c>
      <c r="U781" s="66" t="str">
        <f t="shared" si="259"/>
        <v/>
      </c>
      <c r="V781" s="66" t="str">
        <f t="shared" si="260"/>
        <v/>
      </c>
      <c r="W781" s="66" t="str">
        <f t="shared" si="264"/>
        <v/>
      </c>
      <c r="X781" s="66" t="str">
        <f t="shared" si="273"/>
        <v/>
      </c>
      <c r="Y781" s="66" t="str">
        <f t="shared" si="269"/>
        <v/>
      </c>
      <c r="Z781" s="66" t="str">
        <f t="shared" si="265"/>
        <v/>
      </c>
      <c r="AA781" s="66" t="str">
        <f t="shared" si="270"/>
        <v/>
      </c>
      <c r="AB781" s="66" t="str">
        <f t="shared" si="271"/>
        <v/>
      </c>
      <c r="AC781" s="66" t="str">
        <f t="shared" si="261"/>
        <v/>
      </c>
      <c r="AD781" s="66" t="str">
        <f t="shared" si="274"/>
        <v/>
      </c>
      <c r="AE781" s="66" t="str">
        <f t="shared" si="266"/>
        <v/>
      </c>
      <c r="AF781" s="66" t="str">
        <f t="shared" si="267"/>
        <v/>
      </c>
      <c r="AG781" s="66" t="str">
        <f t="shared" si="275"/>
        <v/>
      </c>
      <c r="AH781" s="66"/>
      <c r="AI781" s="66"/>
      <c r="AJ781" s="66"/>
      <c r="AK781" s="66"/>
      <c r="AL781" s="66"/>
    </row>
    <row r="782" spans="1:38" x14ac:dyDescent="0.25">
      <c r="A782" s="66">
        <f t="shared" si="268"/>
        <v>118</v>
      </c>
      <c r="B782" s="66">
        <f t="shared" si="256"/>
        <v>61461</v>
      </c>
      <c r="C782" s="66" t="str">
        <f t="shared" si="257"/>
        <v>20171124</v>
      </c>
      <c r="D782" s="66">
        <v>2017</v>
      </c>
      <c r="E782" s="66">
        <v>11</v>
      </c>
      <c r="F782" s="66">
        <v>24</v>
      </c>
      <c r="G782" s="66">
        <v>17</v>
      </c>
      <c r="H782" s="66">
        <v>4</v>
      </c>
      <c r="I782" s="66">
        <v>21</v>
      </c>
      <c r="J782" s="66">
        <v>514</v>
      </c>
      <c r="K782" s="68" t="s">
        <v>47</v>
      </c>
      <c r="L782" s="66">
        <v>2</v>
      </c>
      <c r="M782" s="66" t="s">
        <v>21</v>
      </c>
      <c r="N782" s="66" t="s">
        <v>27</v>
      </c>
      <c r="O782" s="66">
        <v>0</v>
      </c>
      <c r="P782" s="66" t="str">
        <f t="shared" si="262"/>
        <v/>
      </c>
      <c r="Q782" s="66" t="str">
        <f t="shared" si="276"/>
        <v/>
      </c>
      <c r="R782" s="66" t="str">
        <f t="shared" si="272"/>
        <v/>
      </c>
      <c r="S782" s="66" t="str">
        <f t="shared" si="263"/>
        <v/>
      </c>
      <c r="T782" s="66" t="str">
        <f t="shared" si="258"/>
        <v/>
      </c>
      <c r="U782" s="66" t="str">
        <f t="shared" si="259"/>
        <v/>
      </c>
      <c r="V782" s="66" t="str">
        <f t="shared" si="260"/>
        <v/>
      </c>
      <c r="W782" s="66" t="str">
        <f t="shared" si="264"/>
        <v/>
      </c>
      <c r="X782" s="66" t="str">
        <f t="shared" si="273"/>
        <v/>
      </c>
      <c r="Y782" s="66" t="str">
        <f t="shared" si="269"/>
        <v/>
      </c>
      <c r="Z782" s="66" t="str">
        <f t="shared" si="265"/>
        <v/>
      </c>
      <c r="AA782" s="66" t="str">
        <f t="shared" si="270"/>
        <v/>
      </c>
      <c r="AB782" s="66" t="str">
        <f t="shared" si="271"/>
        <v/>
      </c>
      <c r="AC782" s="66" t="str">
        <f t="shared" si="261"/>
        <v/>
      </c>
      <c r="AD782" s="66" t="str">
        <f t="shared" si="274"/>
        <v/>
      </c>
      <c r="AE782" s="66" t="str">
        <f t="shared" si="266"/>
        <v/>
      </c>
      <c r="AF782" s="66" t="str">
        <f t="shared" si="267"/>
        <v/>
      </c>
      <c r="AG782" s="66" t="str">
        <f t="shared" si="275"/>
        <v/>
      </c>
      <c r="AH782" s="66"/>
      <c r="AI782" s="66"/>
      <c r="AJ782" s="66"/>
      <c r="AK782" s="66"/>
      <c r="AL782" s="66"/>
    </row>
    <row r="783" spans="1:38" x14ac:dyDescent="0.25">
      <c r="A783" s="66">
        <f t="shared" si="268"/>
        <v>118</v>
      </c>
      <c r="B783" s="66">
        <f t="shared" si="256"/>
        <v>61461</v>
      </c>
      <c r="C783" s="66" t="str">
        <f t="shared" si="257"/>
        <v>20171124</v>
      </c>
      <c r="D783" s="66">
        <v>2017</v>
      </c>
      <c r="E783" s="66">
        <v>11</v>
      </c>
      <c r="F783" s="66">
        <v>24</v>
      </c>
      <c r="G783" s="66">
        <v>17</v>
      </c>
      <c r="H783" s="66">
        <v>4</v>
      </c>
      <c r="I783" s="66">
        <v>21</v>
      </c>
      <c r="J783" s="66">
        <v>557</v>
      </c>
      <c r="K783" s="68" t="s">
        <v>47</v>
      </c>
      <c r="L783" s="66">
        <v>2</v>
      </c>
      <c r="M783" s="66" t="s">
        <v>21</v>
      </c>
      <c r="N783" s="66" t="s">
        <v>27</v>
      </c>
      <c r="O783" s="66">
        <v>0</v>
      </c>
      <c r="P783" s="66" t="str">
        <f t="shared" si="262"/>
        <v/>
      </c>
      <c r="Q783" s="66" t="str">
        <f t="shared" si="276"/>
        <v/>
      </c>
      <c r="R783" s="66" t="str">
        <f t="shared" si="272"/>
        <v/>
      </c>
      <c r="S783" s="66" t="str">
        <f t="shared" si="263"/>
        <v/>
      </c>
      <c r="T783" s="66" t="str">
        <f t="shared" si="258"/>
        <v/>
      </c>
      <c r="U783" s="66" t="str">
        <f t="shared" si="259"/>
        <v/>
      </c>
      <c r="V783" s="66" t="str">
        <f t="shared" si="260"/>
        <v/>
      </c>
      <c r="W783" s="66" t="str">
        <f t="shared" si="264"/>
        <v/>
      </c>
      <c r="X783" s="66" t="str">
        <f t="shared" si="273"/>
        <v/>
      </c>
      <c r="Y783" s="66" t="str">
        <f t="shared" si="269"/>
        <v/>
      </c>
      <c r="Z783" s="66" t="str">
        <f t="shared" si="265"/>
        <v/>
      </c>
      <c r="AA783" s="66" t="str">
        <f t="shared" si="270"/>
        <v/>
      </c>
      <c r="AB783" s="66" t="str">
        <f t="shared" si="271"/>
        <v/>
      </c>
      <c r="AC783" s="66" t="str">
        <f t="shared" si="261"/>
        <v/>
      </c>
      <c r="AD783" s="66" t="str">
        <f t="shared" si="274"/>
        <v/>
      </c>
      <c r="AE783" s="66" t="str">
        <f t="shared" si="266"/>
        <v/>
      </c>
      <c r="AF783" s="66" t="str">
        <f t="shared" si="267"/>
        <v/>
      </c>
      <c r="AG783" s="66" t="str">
        <f t="shared" si="275"/>
        <v/>
      </c>
      <c r="AH783" s="66"/>
      <c r="AI783" s="66"/>
      <c r="AJ783" s="66"/>
      <c r="AK783" s="66"/>
      <c r="AL783" s="66"/>
    </row>
    <row r="784" spans="1:38" x14ac:dyDescent="0.25">
      <c r="A784" s="71">
        <f t="shared" si="268"/>
        <v>118</v>
      </c>
      <c r="B784" s="71">
        <f t="shared" si="256"/>
        <v>61461</v>
      </c>
      <c r="C784" s="66" t="str">
        <f t="shared" si="257"/>
        <v>20171124</v>
      </c>
      <c r="D784" s="66">
        <v>2017</v>
      </c>
      <c r="E784" s="66">
        <v>11</v>
      </c>
      <c r="F784" s="66">
        <v>24</v>
      </c>
      <c r="G784" s="66">
        <v>17</v>
      </c>
      <c r="H784" s="66">
        <v>4</v>
      </c>
      <c r="I784" s="66">
        <v>21</v>
      </c>
      <c r="J784" s="66">
        <v>893</v>
      </c>
      <c r="K784" s="66" t="s">
        <v>44</v>
      </c>
      <c r="L784" s="66">
        <v>1</v>
      </c>
      <c r="M784" s="66" t="s">
        <v>21</v>
      </c>
      <c r="N784" s="66" t="s">
        <v>27</v>
      </c>
      <c r="O784" s="66">
        <v>403</v>
      </c>
      <c r="P784" s="66" t="str">
        <f t="shared" si="262"/>
        <v/>
      </c>
      <c r="Q784" s="66" t="str">
        <f t="shared" si="276"/>
        <v/>
      </c>
      <c r="R784" s="66" t="str">
        <f t="shared" si="272"/>
        <v/>
      </c>
      <c r="S784" s="66" t="str">
        <f t="shared" si="263"/>
        <v/>
      </c>
      <c r="T784" s="66" t="str">
        <f t="shared" si="258"/>
        <v/>
      </c>
      <c r="U784" s="66" t="str">
        <f t="shared" si="259"/>
        <v/>
      </c>
      <c r="V784" s="66" t="str">
        <f t="shared" si="260"/>
        <v/>
      </c>
      <c r="W784" s="66" t="str">
        <f t="shared" si="264"/>
        <v/>
      </c>
      <c r="X784" s="66" t="str">
        <f t="shared" si="273"/>
        <v/>
      </c>
      <c r="Y784" s="66" t="str">
        <f t="shared" si="269"/>
        <v/>
      </c>
      <c r="Z784" s="66" t="str">
        <f t="shared" si="265"/>
        <v/>
      </c>
      <c r="AA784" s="66" t="str">
        <f t="shared" si="270"/>
        <v/>
      </c>
      <c r="AB784" s="66" t="str">
        <f t="shared" si="271"/>
        <v/>
      </c>
      <c r="AC784" s="66" t="str">
        <f t="shared" si="261"/>
        <v/>
      </c>
      <c r="AD784" s="66" t="str">
        <f t="shared" si="274"/>
        <v/>
      </c>
      <c r="AE784" s="66" t="str">
        <f t="shared" si="266"/>
        <v>20171124</v>
      </c>
      <c r="AF784" s="66" t="str">
        <f t="shared" si="267"/>
        <v/>
      </c>
      <c r="AG784" s="66" t="str">
        <f t="shared" si="275"/>
        <v/>
      </c>
      <c r="AH784" s="66"/>
      <c r="AI784" s="66" t="s">
        <v>254</v>
      </c>
      <c r="AJ784" s="66" t="s">
        <v>82</v>
      </c>
      <c r="AK784" s="66"/>
      <c r="AL784" s="66"/>
    </row>
    <row r="785" spans="1:38" x14ac:dyDescent="0.25">
      <c r="A785" s="71">
        <f t="shared" si="268"/>
        <v>118</v>
      </c>
      <c r="B785" s="71">
        <f t="shared" si="256"/>
        <v>61461</v>
      </c>
      <c r="C785" s="66" t="str">
        <f t="shared" si="257"/>
        <v>20171124</v>
      </c>
      <c r="D785" s="66">
        <v>2017</v>
      </c>
      <c r="E785" s="66">
        <v>11</v>
      </c>
      <c r="F785" s="66">
        <v>24</v>
      </c>
      <c r="G785" s="66">
        <v>17</v>
      </c>
      <c r="H785" s="66">
        <v>4</v>
      </c>
      <c r="I785" s="66">
        <v>21</v>
      </c>
      <c r="J785" s="66">
        <v>910</v>
      </c>
      <c r="K785" s="66" t="s">
        <v>44</v>
      </c>
      <c r="L785" s="66">
        <v>2</v>
      </c>
      <c r="M785" s="66" t="s">
        <v>21</v>
      </c>
      <c r="N785" s="66" t="s">
        <v>27</v>
      </c>
      <c r="O785" s="66">
        <v>404</v>
      </c>
      <c r="P785" s="66" t="str">
        <f t="shared" si="262"/>
        <v/>
      </c>
      <c r="Q785" s="66" t="str">
        <f t="shared" si="276"/>
        <v/>
      </c>
      <c r="R785" s="66" t="str">
        <f t="shared" si="272"/>
        <v/>
      </c>
      <c r="S785" s="66" t="str">
        <f t="shared" si="263"/>
        <v/>
      </c>
      <c r="T785" s="66" t="str">
        <f t="shared" si="258"/>
        <v/>
      </c>
      <c r="U785" s="66" t="str">
        <f t="shared" si="259"/>
        <v/>
      </c>
      <c r="V785" s="66" t="str">
        <f t="shared" si="260"/>
        <v/>
      </c>
      <c r="W785" s="66" t="str">
        <f t="shared" si="264"/>
        <v/>
      </c>
      <c r="X785" s="66" t="str">
        <f t="shared" si="273"/>
        <v/>
      </c>
      <c r="Y785" s="66" t="str">
        <f t="shared" si="269"/>
        <v/>
      </c>
      <c r="Z785" s="66" t="str">
        <f t="shared" si="265"/>
        <v/>
      </c>
      <c r="AA785" s="66" t="str">
        <f t="shared" si="270"/>
        <v/>
      </c>
      <c r="AB785" s="66" t="str">
        <f t="shared" si="271"/>
        <v/>
      </c>
      <c r="AC785" s="66" t="str">
        <f t="shared" si="261"/>
        <v/>
      </c>
      <c r="AD785" s="66" t="str">
        <f t="shared" si="274"/>
        <v/>
      </c>
      <c r="AE785" s="66" t="str">
        <f t="shared" si="266"/>
        <v>20171124</v>
      </c>
      <c r="AF785" s="66" t="str">
        <f t="shared" si="267"/>
        <v/>
      </c>
      <c r="AG785" s="66" t="str">
        <f t="shared" si="275"/>
        <v/>
      </c>
      <c r="AH785" s="66"/>
      <c r="AI785" s="66" t="s">
        <v>83</v>
      </c>
      <c r="AJ785" s="66"/>
      <c r="AK785" s="66"/>
      <c r="AL785" s="66"/>
    </row>
    <row r="786" spans="1:38" x14ac:dyDescent="0.25">
      <c r="A786" s="71">
        <f t="shared" si="268"/>
        <v>118</v>
      </c>
      <c r="B786" s="71">
        <f t="shared" si="256"/>
        <v>61461</v>
      </c>
      <c r="C786" s="66" t="str">
        <f t="shared" si="257"/>
        <v>20171124</v>
      </c>
      <c r="D786" s="66">
        <v>2017</v>
      </c>
      <c r="E786" s="66">
        <v>11</v>
      </c>
      <c r="F786" s="66">
        <v>24</v>
      </c>
      <c r="G786" s="66">
        <v>17</v>
      </c>
      <c r="H786" s="66">
        <v>4</v>
      </c>
      <c r="I786" s="66">
        <v>21</v>
      </c>
      <c r="J786" s="66">
        <v>981</v>
      </c>
      <c r="K786" s="68" t="s">
        <v>47</v>
      </c>
      <c r="L786" s="66">
        <v>1</v>
      </c>
      <c r="M786" s="66" t="s">
        <v>21</v>
      </c>
      <c r="N786" s="66" t="s">
        <v>27</v>
      </c>
      <c r="O786" s="66">
        <v>0</v>
      </c>
      <c r="P786" s="66" t="str">
        <f t="shared" si="262"/>
        <v/>
      </c>
      <c r="Q786" s="66" t="str">
        <f t="shared" si="276"/>
        <v/>
      </c>
      <c r="R786" s="66" t="str">
        <f t="shared" si="272"/>
        <v/>
      </c>
      <c r="S786" s="66" t="str">
        <f t="shared" si="263"/>
        <v/>
      </c>
      <c r="T786" s="66" t="str">
        <f t="shared" si="258"/>
        <v/>
      </c>
      <c r="U786" s="66" t="str">
        <f t="shared" si="259"/>
        <v/>
      </c>
      <c r="V786" s="66" t="str">
        <f t="shared" si="260"/>
        <v/>
      </c>
      <c r="W786" s="66" t="str">
        <f t="shared" si="264"/>
        <v/>
      </c>
      <c r="X786" s="66" t="str">
        <f t="shared" si="273"/>
        <v/>
      </c>
      <c r="Y786" s="66" t="str">
        <f t="shared" si="269"/>
        <v/>
      </c>
      <c r="Z786" s="66" t="str">
        <f t="shared" si="265"/>
        <v/>
      </c>
      <c r="AA786" s="66" t="str">
        <f t="shared" si="270"/>
        <v/>
      </c>
      <c r="AB786" s="66" t="str">
        <f t="shared" si="271"/>
        <v/>
      </c>
      <c r="AC786" s="66" t="str">
        <f t="shared" si="261"/>
        <v/>
      </c>
      <c r="AD786" s="66" t="str">
        <f t="shared" si="274"/>
        <v/>
      </c>
      <c r="AE786" s="66" t="str">
        <f t="shared" si="266"/>
        <v/>
      </c>
      <c r="AF786" s="66" t="str">
        <f t="shared" si="267"/>
        <v/>
      </c>
      <c r="AG786" s="66" t="str">
        <f t="shared" si="275"/>
        <v/>
      </c>
      <c r="AH786" s="66"/>
      <c r="AI786" s="66"/>
      <c r="AJ786" s="66"/>
      <c r="AK786" s="66"/>
      <c r="AL786" s="66"/>
    </row>
    <row r="787" spans="1:38" x14ac:dyDescent="0.25">
      <c r="A787" s="71">
        <f t="shared" si="268"/>
        <v>118</v>
      </c>
      <c r="B787" s="71">
        <f t="shared" si="256"/>
        <v>61462</v>
      </c>
      <c r="C787" s="66" t="str">
        <f t="shared" si="257"/>
        <v>20171124</v>
      </c>
      <c r="D787" s="66">
        <v>2017</v>
      </c>
      <c r="E787" s="66">
        <v>11</v>
      </c>
      <c r="F787" s="66">
        <v>24</v>
      </c>
      <c r="G787" s="66">
        <v>17</v>
      </c>
      <c r="H787" s="66">
        <v>4</v>
      </c>
      <c r="I787" s="66">
        <v>22</v>
      </c>
      <c r="J787" s="66">
        <v>58</v>
      </c>
      <c r="K787" s="68" t="s">
        <v>47</v>
      </c>
      <c r="L787" s="66">
        <v>1</v>
      </c>
      <c r="M787" s="66" t="s">
        <v>21</v>
      </c>
      <c r="N787" s="66" t="s">
        <v>27</v>
      </c>
      <c r="O787" s="66">
        <v>0</v>
      </c>
      <c r="P787" s="66" t="str">
        <f t="shared" si="262"/>
        <v/>
      </c>
      <c r="Q787" s="66" t="str">
        <f t="shared" si="276"/>
        <v/>
      </c>
      <c r="R787" s="66" t="str">
        <f t="shared" si="272"/>
        <v/>
      </c>
      <c r="S787" s="66" t="str">
        <f t="shared" si="263"/>
        <v/>
      </c>
      <c r="T787" s="66" t="str">
        <f t="shared" si="258"/>
        <v/>
      </c>
      <c r="U787" s="66" t="str">
        <f t="shared" si="259"/>
        <v/>
      </c>
      <c r="V787" s="66" t="str">
        <f t="shared" si="260"/>
        <v/>
      </c>
      <c r="W787" s="66" t="str">
        <f t="shared" si="264"/>
        <v/>
      </c>
      <c r="X787" s="66" t="str">
        <f t="shared" si="273"/>
        <v/>
      </c>
      <c r="Y787" s="66" t="str">
        <f t="shared" si="269"/>
        <v/>
      </c>
      <c r="Z787" s="66" t="str">
        <f t="shared" si="265"/>
        <v/>
      </c>
      <c r="AA787" s="66" t="str">
        <f t="shared" si="270"/>
        <v/>
      </c>
      <c r="AB787" s="66" t="str">
        <f t="shared" si="271"/>
        <v/>
      </c>
      <c r="AC787" s="66" t="str">
        <f t="shared" si="261"/>
        <v/>
      </c>
      <c r="AD787" s="66" t="str">
        <f t="shared" si="274"/>
        <v/>
      </c>
      <c r="AE787" s="66" t="str">
        <f t="shared" si="266"/>
        <v/>
      </c>
      <c r="AF787" s="66" t="str">
        <f t="shared" si="267"/>
        <v/>
      </c>
      <c r="AG787" s="66" t="str">
        <f t="shared" si="275"/>
        <v/>
      </c>
      <c r="AH787" s="66"/>
      <c r="AI787" s="66"/>
      <c r="AJ787" s="66"/>
      <c r="AK787" s="66"/>
      <c r="AL787" s="66"/>
    </row>
    <row r="788" spans="1:38" x14ac:dyDescent="0.25">
      <c r="A788" s="71">
        <f t="shared" si="268"/>
        <v>118</v>
      </c>
      <c r="B788" s="71">
        <f t="shared" si="256"/>
        <v>61462</v>
      </c>
      <c r="C788" s="66" t="str">
        <f t="shared" si="257"/>
        <v>20171124</v>
      </c>
      <c r="D788" s="66">
        <v>2017</v>
      </c>
      <c r="E788" s="66">
        <v>11</v>
      </c>
      <c r="F788" s="66">
        <v>24</v>
      </c>
      <c r="G788" s="66">
        <v>17</v>
      </c>
      <c r="H788" s="66">
        <v>4</v>
      </c>
      <c r="I788" s="66">
        <v>22</v>
      </c>
      <c r="J788" s="66">
        <v>202</v>
      </c>
      <c r="K788" s="68" t="s">
        <v>47</v>
      </c>
      <c r="L788" s="66">
        <v>1</v>
      </c>
      <c r="M788" s="66" t="s">
        <v>21</v>
      </c>
      <c r="N788" s="66" t="s">
        <v>27</v>
      </c>
      <c r="O788" s="66">
        <v>0</v>
      </c>
      <c r="P788" s="66" t="str">
        <f t="shared" si="262"/>
        <v/>
      </c>
      <c r="Q788" s="66" t="str">
        <f t="shared" si="276"/>
        <v/>
      </c>
      <c r="R788" s="66" t="str">
        <f t="shared" si="272"/>
        <v/>
      </c>
      <c r="S788" s="66" t="str">
        <f t="shared" si="263"/>
        <v/>
      </c>
      <c r="T788" s="66" t="str">
        <f t="shared" si="258"/>
        <v/>
      </c>
      <c r="U788" s="66" t="str">
        <f t="shared" si="259"/>
        <v/>
      </c>
      <c r="V788" s="66" t="str">
        <f t="shared" si="260"/>
        <v/>
      </c>
      <c r="W788" s="66" t="str">
        <f t="shared" si="264"/>
        <v/>
      </c>
      <c r="X788" s="66" t="str">
        <f t="shared" si="273"/>
        <v/>
      </c>
      <c r="Y788" s="66" t="str">
        <f t="shared" si="269"/>
        <v/>
      </c>
      <c r="Z788" s="66" t="str">
        <f t="shared" si="265"/>
        <v/>
      </c>
      <c r="AA788" s="66" t="str">
        <f t="shared" si="270"/>
        <v/>
      </c>
      <c r="AB788" s="66" t="str">
        <f t="shared" si="271"/>
        <v/>
      </c>
      <c r="AC788" s="66" t="str">
        <f t="shared" si="261"/>
        <v/>
      </c>
      <c r="AD788" s="66" t="str">
        <f t="shared" si="274"/>
        <v/>
      </c>
      <c r="AE788" s="66" t="str">
        <f t="shared" si="266"/>
        <v/>
      </c>
      <c r="AF788" s="66" t="str">
        <f t="shared" si="267"/>
        <v/>
      </c>
      <c r="AG788" s="66" t="str">
        <f t="shared" si="275"/>
        <v/>
      </c>
      <c r="AH788" s="66"/>
      <c r="AI788" s="66"/>
      <c r="AJ788" s="66"/>
      <c r="AK788" s="66"/>
      <c r="AL788" s="66"/>
    </row>
    <row r="789" spans="1:38" x14ac:dyDescent="0.25">
      <c r="A789" s="71">
        <f t="shared" si="268"/>
        <v>118</v>
      </c>
      <c r="B789" s="71">
        <f t="shared" si="256"/>
        <v>61462</v>
      </c>
      <c r="C789" s="66" t="str">
        <f t="shared" si="257"/>
        <v>20171124</v>
      </c>
      <c r="D789" s="66">
        <v>2017</v>
      </c>
      <c r="E789" s="66">
        <v>11</v>
      </c>
      <c r="F789" s="66">
        <v>24</v>
      </c>
      <c r="G789" s="66">
        <v>17</v>
      </c>
      <c r="H789" s="66">
        <v>4</v>
      </c>
      <c r="I789" s="66">
        <v>22</v>
      </c>
      <c r="J789" s="66">
        <v>223</v>
      </c>
      <c r="K789" s="68" t="s">
        <v>47</v>
      </c>
      <c r="L789" s="66">
        <v>1</v>
      </c>
      <c r="M789" s="66" t="s">
        <v>21</v>
      </c>
      <c r="N789" s="66" t="s">
        <v>27</v>
      </c>
      <c r="O789" s="66">
        <v>0</v>
      </c>
      <c r="P789" s="66" t="str">
        <f t="shared" si="262"/>
        <v/>
      </c>
      <c r="Q789" s="66" t="str">
        <f t="shared" si="276"/>
        <v/>
      </c>
      <c r="R789" s="66" t="str">
        <f t="shared" si="272"/>
        <v/>
      </c>
      <c r="S789" s="66" t="str">
        <f t="shared" si="263"/>
        <v/>
      </c>
      <c r="T789" s="66" t="str">
        <f t="shared" si="258"/>
        <v/>
      </c>
      <c r="U789" s="66" t="str">
        <f t="shared" si="259"/>
        <v/>
      </c>
      <c r="V789" s="66" t="str">
        <f t="shared" si="260"/>
        <v/>
      </c>
      <c r="W789" s="66" t="str">
        <f t="shared" si="264"/>
        <v/>
      </c>
      <c r="X789" s="66" t="str">
        <f t="shared" si="273"/>
        <v/>
      </c>
      <c r="Y789" s="66" t="str">
        <f t="shared" si="269"/>
        <v/>
      </c>
      <c r="Z789" s="66" t="str">
        <f t="shared" si="265"/>
        <v/>
      </c>
      <c r="AA789" s="66" t="str">
        <f t="shared" si="270"/>
        <v/>
      </c>
      <c r="AB789" s="66" t="str">
        <f t="shared" si="271"/>
        <v/>
      </c>
      <c r="AC789" s="66" t="str">
        <f t="shared" si="261"/>
        <v/>
      </c>
      <c r="AD789" s="66" t="str">
        <f t="shared" si="274"/>
        <v/>
      </c>
      <c r="AE789" s="66" t="str">
        <f t="shared" si="266"/>
        <v/>
      </c>
      <c r="AF789" s="66" t="str">
        <f t="shared" si="267"/>
        <v/>
      </c>
      <c r="AG789" s="66" t="str">
        <f t="shared" si="275"/>
        <v/>
      </c>
      <c r="AH789" s="66"/>
      <c r="AI789" s="66"/>
      <c r="AJ789" s="66"/>
      <c r="AK789" s="66"/>
      <c r="AL789" s="66"/>
    </row>
    <row r="790" spans="1:38" x14ac:dyDescent="0.25">
      <c r="A790" s="71">
        <f t="shared" si="268"/>
        <v>118</v>
      </c>
      <c r="B790" s="71">
        <f t="shared" si="256"/>
        <v>61462</v>
      </c>
      <c r="C790" s="66" t="str">
        <f t="shared" si="257"/>
        <v>20171124</v>
      </c>
      <c r="D790" s="66">
        <v>2017</v>
      </c>
      <c r="E790" s="66">
        <v>11</v>
      </c>
      <c r="F790" s="66">
        <v>24</v>
      </c>
      <c r="G790" s="66">
        <v>17</v>
      </c>
      <c r="H790" s="66">
        <v>4</v>
      </c>
      <c r="I790" s="66">
        <v>22</v>
      </c>
      <c r="J790" s="66">
        <v>266</v>
      </c>
      <c r="K790" s="68" t="s">
        <v>47</v>
      </c>
      <c r="L790" s="66">
        <v>1</v>
      </c>
      <c r="M790" s="66" t="s">
        <v>21</v>
      </c>
      <c r="N790" s="66" t="s">
        <v>27</v>
      </c>
      <c r="O790" s="66">
        <v>0</v>
      </c>
      <c r="P790" s="66" t="str">
        <f t="shared" si="262"/>
        <v/>
      </c>
      <c r="Q790" s="66">
        <f t="shared" si="276"/>
        <v>61462.266000000003</v>
      </c>
      <c r="R790" s="66" t="str">
        <f t="shared" si="272"/>
        <v/>
      </c>
      <c r="S790" s="66" t="str">
        <f t="shared" si="263"/>
        <v/>
      </c>
      <c r="T790" s="66" t="str">
        <f t="shared" si="258"/>
        <v/>
      </c>
      <c r="U790" s="66" t="str">
        <f t="shared" si="259"/>
        <v/>
      </c>
      <c r="V790" s="66" t="str">
        <f t="shared" si="260"/>
        <v/>
      </c>
      <c r="W790" s="66" t="str">
        <f t="shared" si="264"/>
        <v/>
      </c>
      <c r="X790" s="66" t="str">
        <f t="shared" si="273"/>
        <v/>
      </c>
      <c r="Y790" s="66" t="str">
        <f t="shared" si="269"/>
        <v/>
      </c>
      <c r="Z790" s="66" t="str">
        <f t="shared" si="265"/>
        <v/>
      </c>
      <c r="AA790" s="66" t="str">
        <f t="shared" si="270"/>
        <v/>
      </c>
      <c r="AB790" s="66" t="str">
        <f t="shared" si="271"/>
        <v/>
      </c>
      <c r="AC790" s="66" t="str">
        <f t="shared" si="261"/>
        <v/>
      </c>
      <c r="AD790" s="66" t="str">
        <f t="shared" si="274"/>
        <v/>
      </c>
      <c r="AE790" s="66" t="str">
        <f t="shared" si="266"/>
        <v/>
      </c>
      <c r="AF790" s="66" t="str">
        <f t="shared" si="267"/>
        <v/>
      </c>
      <c r="AG790" s="66" t="str">
        <f t="shared" si="275"/>
        <v/>
      </c>
      <c r="AH790" s="66"/>
      <c r="AI790" s="66"/>
      <c r="AJ790" s="66"/>
      <c r="AK790" s="66"/>
      <c r="AL790" s="66"/>
    </row>
    <row r="791" spans="1:38" x14ac:dyDescent="0.25">
      <c r="A791" s="51">
        <f t="shared" si="268"/>
        <v>119</v>
      </c>
      <c r="B791" s="51">
        <f t="shared" si="256"/>
        <v>61641</v>
      </c>
      <c r="C791" s="51" t="str">
        <f t="shared" si="257"/>
        <v>20171124</v>
      </c>
      <c r="D791" s="51">
        <v>2017</v>
      </c>
      <c r="E791" s="51">
        <v>11</v>
      </c>
      <c r="F791" s="51">
        <v>24</v>
      </c>
      <c r="G791" s="51">
        <v>17</v>
      </c>
      <c r="H791" s="51">
        <v>7</v>
      </c>
      <c r="I791" s="51">
        <v>21</v>
      </c>
      <c r="J791" s="51">
        <v>323</v>
      </c>
      <c r="K791" s="51" t="s">
        <v>44</v>
      </c>
      <c r="L791" s="51">
        <v>1</v>
      </c>
      <c r="M791" s="51" t="s">
        <v>21</v>
      </c>
      <c r="N791" s="51" t="s">
        <v>27</v>
      </c>
      <c r="O791" s="51">
        <v>500</v>
      </c>
      <c r="P791" s="51">
        <f t="shared" si="262"/>
        <v>61641.322999999997</v>
      </c>
      <c r="Q791" s="51" t="str">
        <f t="shared" si="276"/>
        <v/>
      </c>
      <c r="R791" s="51">
        <f t="shared" si="272"/>
        <v>61641.684999999998</v>
      </c>
      <c r="S791" s="51">
        <f t="shared" si="263"/>
        <v>362.00000000098953</v>
      </c>
      <c r="T791" s="51" t="str">
        <f t="shared" si="258"/>
        <v/>
      </c>
      <c r="U791" s="51" t="str">
        <f t="shared" si="259"/>
        <v/>
      </c>
      <c r="V791" s="51" t="str">
        <f t="shared" si="260"/>
        <v/>
      </c>
      <c r="W791" s="51">
        <f t="shared" si="264"/>
        <v>61641</v>
      </c>
      <c r="X791" s="51">
        <f t="shared" si="273"/>
        <v>1</v>
      </c>
      <c r="Y791" s="51" t="str">
        <f t="shared" si="269"/>
        <v/>
      </c>
      <c r="Z791" s="51">
        <f t="shared" si="265"/>
        <v>0</v>
      </c>
      <c r="AA791" s="51">
        <f t="shared" si="270"/>
        <v>1</v>
      </c>
      <c r="AB791" s="51">
        <f t="shared" si="271"/>
        <v>0</v>
      </c>
      <c r="AC791" s="51" t="str">
        <f t="shared" si="261"/>
        <v/>
      </c>
      <c r="AD791" s="51">
        <f t="shared" si="274"/>
        <v>2</v>
      </c>
      <c r="AE791" s="51" t="str">
        <f t="shared" si="266"/>
        <v>20171124</v>
      </c>
      <c r="AF791" s="51" t="str">
        <f t="shared" si="267"/>
        <v>yes</v>
      </c>
      <c r="AG791" s="51">
        <f t="shared" si="275"/>
        <v>0</v>
      </c>
      <c r="AH791" s="51"/>
      <c r="AI791" s="51" t="s">
        <v>42</v>
      </c>
      <c r="AJ791" s="51"/>
      <c r="AK791" s="51"/>
      <c r="AL791" s="51"/>
    </row>
    <row r="792" spans="1:38" x14ac:dyDescent="0.25">
      <c r="A792" s="66">
        <f t="shared" si="268"/>
        <v>119</v>
      </c>
      <c r="B792" s="66">
        <f t="shared" si="256"/>
        <v>61641</v>
      </c>
      <c r="C792" s="66" t="str">
        <f t="shared" si="257"/>
        <v>20171124</v>
      </c>
      <c r="D792" s="66">
        <v>2017</v>
      </c>
      <c r="E792" s="66">
        <v>11</v>
      </c>
      <c r="F792" s="66">
        <v>24</v>
      </c>
      <c r="G792" s="66">
        <v>17</v>
      </c>
      <c r="H792" s="66">
        <v>7</v>
      </c>
      <c r="I792" s="66">
        <v>21</v>
      </c>
      <c r="J792" s="66">
        <v>378</v>
      </c>
      <c r="K792" s="66" t="s">
        <v>44</v>
      </c>
      <c r="L792" s="66">
        <v>2</v>
      </c>
      <c r="M792" s="66" t="s">
        <v>21</v>
      </c>
      <c r="N792" s="66" t="s">
        <v>66</v>
      </c>
      <c r="O792" s="66">
        <v>502</v>
      </c>
      <c r="P792" s="66" t="str">
        <f t="shared" si="262"/>
        <v/>
      </c>
      <c r="Q792" s="66" t="str">
        <f t="shared" si="276"/>
        <v/>
      </c>
      <c r="R792" s="66" t="str">
        <f t="shared" si="272"/>
        <v/>
      </c>
      <c r="S792" s="66" t="str">
        <f t="shared" si="263"/>
        <v/>
      </c>
      <c r="T792" s="66" t="str">
        <f t="shared" si="258"/>
        <v/>
      </c>
      <c r="U792" s="66" t="str">
        <f t="shared" si="259"/>
        <v/>
      </c>
      <c r="V792" s="66" t="str">
        <f t="shared" si="260"/>
        <v/>
      </c>
      <c r="W792" s="66" t="str">
        <f t="shared" si="264"/>
        <v/>
      </c>
      <c r="X792" s="66" t="str">
        <f t="shared" si="273"/>
        <v/>
      </c>
      <c r="Y792" s="66" t="str">
        <f t="shared" si="269"/>
        <v/>
      </c>
      <c r="Z792" s="66" t="str">
        <f t="shared" si="265"/>
        <v/>
      </c>
      <c r="AA792" s="66" t="str">
        <f t="shared" si="270"/>
        <v/>
      </c>
      <c r="AB792" s="66" t="str">
        <f t="shared" si="271"/>
        <v/>
      </c>
      <c r="AC792" s="66" t="str">
        <f t="shared" si="261"/>
        <v/>
      </c>
      <c r="AD792" s="66" t="str">
        <f t="shared" si="274"/>
        <v/>
      </c>
      <c r="AE792" s="66" t="str">
        <f t="shared" si="266"/>
        <v>20171124</v>
      </c>
      <c r="AF792" s="66" t="str">
        <f t="shared" si="267"/>
        <v/>
      </c>
      <c r="AG792" s="66" t="str">
        <f t="shared" si="275"/>
        <v/>
      </c>
      <c r="AH792" s="66"/>
      <c r="AI792" s="66" t="s">
        <v>46</v>
      </c>
      <c r="AJ792" s="66"/>
      <c r="AK792" s="66"/>
      <c r="AL792" s="66"/>
    </row>
    <row r="793" spans="1:38" x14ac:dyDescent="0.25">
      <c r="A793" s="66">
        <f t="shared" si="268"/>
        <v>119</v>
      </c>
      <c r="B793" s="66">
        <f t="shared" si="256"/>
        <v>61641</v>
      </c>
      <c r="C793" s="66" t="str">
        <f t="shared" si="257"/>
        <v>20171124</v>
      </c>
      <c r="D793" s="66">
        <v>2017</v>
      </c>
      <c r="E793" s="66">
        <v>11</v>
      </c>
      <c r="F793" s="66">
        <v>24</v>
      </c>
      <c r="G793" s="66">
        <v>17</v>
      </c>
      <c r="H793" s="66">
        <v>7</v>
      </c>
      <c r="I793" s="66">
        <v>21</v>
      </c>
      <c r="J793" s="66">
        <v>392</v>
      </c>
      <c r="K793" s="66" t="s">
        <v>29</v>
      </c>
      <c r="L793" s="66">
        <v>1</v>
      </c>
      <c r="M793" s="66" t="s">
        <v>21</v>
      </c>
      <c r="N793" s="66" t="s">
        <v>66</v>
      </c>
      <c r="O793" s="66">
        <v>0</v>
      </c>
      <c r="P793" s="66" t="str">
        <f t="shared" si="262"/>
        <v/>
      </c>
      <c r="Q793" s="66" t="str">
        <f t="shared" si="276"/>
        <v/>
      </c>
      <c r="R793" s="66" t="str">
        <f t="shared" si="272"/>
        <v/>
      </c>
      <c r="S793" s="66" t="str">
        <f t="shared" si="263"/>
        <v/>
      </c>
      <c r="T793" s="66" t="str">
        <f t="shared" si="258"/>
        <v/>
      </c>
      <c r="U793" s="66" t="str">
        <f t="shared" si="259"/>
        <v/>
      </c>
      <c r="V793" s="66" t="str">
        <f t="shared" si="260"/>
        <v/>
      </c>
      <c r="W793" s="66" t="str">
        <f t="shared" si="264"/>
        <v/>
      </c>
      <c r="X793" s="66" t="str">
        <f t="shared" si="273"/>
        <v/>
      </c>
      <c r="Y793" s="66" t="str">
        <f t="shared" si="269"/>
        <v/>
      </c>
      <c r="Z793" s="66" t="str">
        <f t="shared" si="265"/>
        <v/>
      </c>
      <c r="AA793" s="66" t="str">
        <f t="shared" si="270"/>
        <v/>
      </c>
      <c r="AB793" s="66" t="str">
        <f t="shared" si="271"/>
        <v/>
      </c>
      <c r="AC793" s="66" t="str">
        <f t="shared" si="261"/>
        <v/>
      </c>
      <c r="AD793" s="66" t="str">
        <f t="shared" si="274"/>
        <v/>
      </c>
      <c r="AE793" s="66" t="str">
        <f t="shared" si="266"/>
        <v/>
      </c>
      <c r="AF793" s="66" t="str">
        <f t="shared" si="267"/>
        <v/>
      </c>
      <c r="AG793" s="66" t="str">
        <f t="shared" si="275"/>
        <v/>
      </c>
      <c r="AH793" s="66"/>
      <c r="AI793" s="66"/>
      <c r="AJ793" s="66"/>
      <c r="AK793" s="66"/>
      <c r="AL793" s="66"/>
    </row>
    <row r="794" spans="1:38" x14ac:dyDescent="0.25">
      <c r="A794" s="66">
        <f t="shared" si="268"/>
        <v>119</v>
      </c>
      <c r="B794" s="66">
        <f t="shared" si="256"/>
        <v>61641</v>
      </c>
      <c r="C794" s="66" t="str">
        <f t="shared" si="257"/>
        <v>20171124</v>
      </c>
      <c r="D794" s="66">
        <v>2017</v>
      </c>
      <c r="E794" s="66">
        <v>11</v>
      </c>
      <c r="F794" s="66">
        <v>24</v>
      </c>
      <c r="G794" s="66">
        <v>17</v>
      </c>
      <c r="H794" s="66">
        <v>7</v>
      </c>
      <c r="I794" s="66">
        <v>21</v>
      </c>
      <c r="J794" s="66">
        <v>495</v>
      </c>
      <c r="K794" s="66" t="s">
        <v>37</v>
      </c>
      <c r="L794" s="66">
        <v>3</v>
      </c>
      <c r="M794" s="66" t="s">
        <v>20</v>
      </c>
      <c r="N794" s="66" t="s">
        <v>27</v>
      </c>
      <c r="O794" s="66">
        <v>94</v>
      </c>
      <c r="P794" s="66" t="str">
        <f t="shared" si="262"/>
        <v/>
      </c>
      <c r="Q794" s="66" t="str">
        <f t="shared" si="276"/>
        <v/>
      </c>
      <c r="R794" s="66" t="str">
        <f t="shared" si="272"/>
        <v/>
      </c>
      <c r="S794" s="66" t="str">
        <f t="shared" si="263"/>
        <v/>
      </c>
      <c r="T794" s="66" t="str">
        <f t="shared" si="258"/>
        <v/>
      </c>
      <c r="U794" s="66" t="str">
        <f t="shared" si="259"/>
        <v/>
      </c>
      <c r="V794" s="66" t="str">
        <f t="shared" si="260"/>
        <v/>
      </c>
      <c r="W794" s="66" t="str">
        <f t="shared" si="264"/>
        <v/>
      </c>
      <c r="X794" s="66" t="str">
        <f t="shared" si="273"/>
        <v/>
      </c>
      <c r="Y794" s="66" t="str">
        <f t="shared" si="269"/>
        <v/>
      </c>
      <c r="Z794" s="66" t="str">
        <f t="shared" si="265"/>
        <v/>
      </c>
      <c r="AA794" s="66" t="str">
        <f t="shared" si="270"/>
        <v/>
      </c>
      <c r="AB794" s="66" t="str">
        <f t="shared" si="271"/>
        <v/>
      </c>
      <c r="AC794" s="66" t="str">
        <f t="shared" si="261"/>
        <v/>
      </c>
      <c r="AD794" s="66" t="str">
        <f t="shared" si="274"/>
        <v/>
      </c>
      <c r="AE794" s="66" t="str">
        <f t="shared" si="266"/>
        <v/>
      </c>
      <c r="AF794" s="66" t="str">
        <f t="shared" si="267"/>
        <v/>
      </c>
      <c r="AG794" s="66" t="str">
        <f t="shared" si="275"/>
        <v/>
      </c>
      <c r="AH794" s="66"/>
      <c r="AI794" s="66"/>
      <c r="AJ794" s="66"/>
      <c r="AK794" s="66"/>
      <c r="AL794" s="66"/>
    </row>
    <row r="795" spans="1:38" x14ac:dyDescent="0.25">
      <c r="A795" s="66">
        <f t="shared" si="268"/>
        <v>119</v>
      </c>
      <c r="B795" s="66">
        <f t="shared" si="256"/>
        <v>61641</v>
      </c>
      <c r="C795" s="66" t="str">
        <f t="shared" si="257"/>
        <v>20171124</v>
      </c>
      <c r="D795" s="66">
        <v>2017</v>
      </c>
      <c r="E795" s="66">
        <v>11</v>
      </c>
      <c r="F795" s="66">
        <v>24</v>
      </c>
      <c r="G795" s="66">
        <v>17</v>
      </c>
      <c r="H795" s="66">
        <v>7</v>
      </c>
      <c r="I795" s="66">
        <v>21</v>
      </c>
      <c r="J795" s="66">
        <v>498</v>
      </c>
      <c r="K795" s="68" t="s">
        <v>47</v>
      </c>
      <c r="L795" s="66">
        <v>1</v>
      </c>
      <c r="M795" s="66" t="s">
        <v>21</v>
      </c>
      <c r="N795" s="66" t="s">
        <v>27</v>
      </c>
      <c r="O795" s="66">
        <v>0</v>
      </c>
      <c r="P795" s="66" t="str">
        <f t="shared" si="262"/>
        <v/>
      </c>
      <c r="Q795" s="66" t="str">
        <f t="shared" si="276"/>
        <v/>
      </c>
      <c r="R795" s="66" t="str">
        <f t="shared" si="272"/>
        <v/>
      </c>
      <c r="S795" s="66" t="str">
        <f t="shared" si="263"/>
        <v/>
      </c>
      <c r="T795" s="66" t="str">
        <f t="shared" si="258"/>
        <v/>
      </c>
      <c r="U795" s="66" t="str">
        <f t="shared" si="259"/>
        <v/>
      </c>
      <c r="V795" s="66" t="str">
        <f t="shared" si="260"/>
        <v/>
      </c>
      <c r="W795" s="66" t="str">
        <f t="shared" si="264"/>
        <v/>
      </c>
      <c r="X795" s="66" t="str">
        <f t="shared" si="273"/>
        <v/>
      </c>
      <c r="Y795" s="66" t="str">
        <f t="shared" si="269"/>
        <v/>
      </c>
      <c r="Z795" s="66" t="str">
        <f t="shared" si="265"/>
        <v/>
      </c>
      <c r="AA795" s="66" t="str">
        <f t="shared" si="270"/>
        <v/>
      </c>
      <c r="AB795" s="66" t="str">
        <f t="shared" si="271"/>
        <v/>
      </c>
      <c r="AC795" s="66" t="str">
        <f t="shared" si="261"/>
        <v/>
      </c>
      <c r="AD795" s="66" t="str">
        <f t="shared" si="274"/>
        <v/>
      </c>
      <c r="AE795" s="66" t="str">
        <f t="shared" si="266"/>
        <v/>
      </c>
      <c r="AF795" s="66" t="str">
        <f t="shared" si="267"/>
        <v/>
      </c>
      <c r="AG795" s="66" t="str">
        <f t="shared" si="275"/>
        <v/>
      </c>
      <c r="AH795" s="66"/>
      <c r="AI795" s="66"/>
      <c r="AJ795" s="66"/>
      <c r="AK795" s="66"/>
      <c r="AL795" s="66"/>
    </row>
    <row r="796" spans="1:38" x14ac:dyDescent="0.25">
      <c r="A796" s="66">
        <f t="shared" si="268"/>
        <v>119</v>
      </c>
      <c r="B796" s="66">
        <f t="shared" si="256"/>
        <v>61641</v>
      </c>
      <c r="C796" s="66" t="str">
        <f t="shared" si="257"/>
        <v>20171124</v>
      </c>
      <c r="D796" s="66">
        <v>2017</v>
      </c>
      <c r="E796" s="66">
        <v>11</v>
      </c>
      <c r="F796" s="66">
        <v>24</v>
      </c>
      <c r="G796" s="66">
        <v>17</v>
      </c>
      <c r="H796" s="66">
        <v>7</v>
      </c>
      <c r="I796" s="66">
        <v>21</v>
      </c>
      <c r="J796" s="66">
        <v>498</v>
      </c>
      <c r="K796" s="68" t="s">
        <v>47</v>
      </c>
      <c r="L796" s="66">
        <v>2</v>
      </c>
      <c r="M796" s="66" t="s">
        <v>21</v>
      </c>
      <c r="N796" s="66" t="s">
        <v>27</v>
      </c>
      <c r="O796" s="66">
        <v>0</v>
      </c>
      <c r="P796" s="66" t="str">
        <f t="shared" si="262"/>
        <v/>
      </c>
      <c r="Q796" s="66" t="str">
        <f t="shared" si="276"/>
        <v/>
      </c>
      <c r="R796" s="66" t="str">
        <f t="shared" si="272"/>
        <v/>
      </c>
      <c r="S796" s="66" t="str">
        <f t="shared" si="263"/>
        <v/>
      </c>
      <c r="T796" s="66" t="str">
        <f t="shared" si="258"/>
        <v/>
      </c>
      <c r="U796" s="66" t="str">
        <f t="shared" si="259"/>
        <v/>
      </c>
      <c r="V796" s="66" t="str">
        <f t="shared" si="260"/>
        <v/>
      </c>
      <c r="W796" s="66" t="str">
        <f t="shared" si="264"/>
        <v/>
      </c>
      <c r="X796" s="66" t="str">
        <f t="shared" si="273"/>
        <v/>
      </c>
      <c r="Y796" s="66" t="str">
        <f t="shared" si="269"/>
        <v/>
      </c>
      <c r="Z796" s="66" t="str">
        <f t="shared" si="265"/>
        <v/>
      </c>
      <c r="AA796" s="66" t="str">
        <f t="shared" si="270"/>
        <v/>
      </c>
      <c r="AB796" s="66" t="str">
        <f t="shared" si="271"/>
        <v/>
      </c>
      <c r="AC796" s="66" t="str">
        <f t="shared" si="261"/>
        <v/>
      </c>
      <c r="AD796" s="66" t="str">
        <f t="shared" si="274"/>
        <v/>
      </c>
      <c r="AE796" s="66" t="str">
        <f t="shared" si="266"/>
        <v/>
      </c>
      <c r="AF796" s="66" t="str">
        <f t="shared" si="267"/>
        <v/>
      </c>
      <c r="AG796" s="66" t="str">
        <f t="shared" si="275"/>
        <v/>
      </c>
      <c r="AH796" s="66"/>
      <c r="AI796" s="66"/>
      <c r="AJ796" s="66"/>
      <c r="AK796" s="66"/>
      <c r="AL796" s="66"/>
    </row>
    <row r="797" spans="1:38" x14ac:dyDescent="0.25">
      <c r="A797" s="66">
        <f t="shared" si="268"/>
        <v>119</v>
      </c>
      <c r="B797" s="66">
        <f t="shared" si="256"/>
        <v>61641</v>
      </c>
      <c r="C797" s="66" t="str">
        <f t="shared" si="257"/>
        <v>20171124</v>
      </c>
      <c r="D797" s="66">
        <v>2017</v>
      </c>
      <c r="E797" s="66">
        <v>11</v>
      </c>
      <c r="F797" s="66">
        <v>24</v>
      </c>
      <c r="G797" s="66">
        <v>17</v>
      </c>
      <c r="H797" s="66">
        <v>7</v>
      </c>
      <c r="I797" s="66">
        <v>21</v>
      </c>
      <c r="J797" s="66">
        <v>517</v>
      </c>
      <c r="K797" s="68" t="s">
        <v>47</v>
      </c>
      <c r="L797" s="66">
        <v>1</v>
      </c>
      <c r="M797" s="66" t="s">
        <v>21</v>
      </c>
      <c r="N797" s="66" t="s">
        <v>27</v>
      </c>
      <c r="O797" s="66">
        <v>0</v>
      </c>
      <c r="P797" s="66" t="str">
        <f t="shared" si="262"/>
        <v/>
      </c>
      <c r="Q797" s="66" t="str">
        <f t="shared" si="276"/>
        <v/>
      </c>
      <c r="R797" s="66" t="str">
        <f t="shared" si="272"/>
        <v/>
      </c>
      <c r="S797" s="66" t="str">
        <f t="shared" si="263"/>
        <v/>
      </c>
      <c r="T797" s="66" t="str">
        <f t="shared" si="258"/>
        <v/>
      </c>
      <c r="U797" s="66" t="str">
        <f t="shared" si="259"/>
        <v/>
      </c>
      <c r="V797" s="66" t="str">
        <f t="shared" si="260"/>
        <v/>
      </c>
      <c r="W797" s="66" t="str">
        <f t="shared" si="264"/>
        <v/>
      </c>
      <c r="X797" s="66" t="str">
        <f t="shared" si="273"/>
        <v/>
      </c>
      <c r="Y797" s="66" t="str">
        <f t="shared" si="269"/>
        <v/>
      </c>
      <c r="Z797" s="66" t="str">
        <f t="shared" si="265"/>
        <v/>
      </c>
      <c r="AA797" s="66" t="str">
        <f t="shared" si="270"/>
        <v/>
      </c>
      <c r="AB797" s="66" t="str">
        <f t="shared" si="271"/>
        <v/>
      </c>
      <c r="AC797" s="66" t="str">
        <f t="shared" si="261"/>
        <v/>
      </c>
      <c r="AD797" s="66" t="str">
        <f t="shared" si="274"/>
        <v/>
      </c>
      <c r="AE797" s="66" t="str">
        <f t="shared" si="266"/>
        <v/>
      </c>
      <c r="AF797" s="66" t="str">
        <f t="shared" si="267"/>
        <v/>
      </c>
      <c r="AG797" s="66" t="str">
        <f t="shared" si="275"/>
        <v/>
      </c>
      <c r="AH797" s="66"/>
      <c r="AI797" s="66"/>
      <c r="AJ797" s="66"/>
      <c r="AK797" s="66"/>
      <c r="AL797" s="66"/>
    </row>
    <row r="798" spans="1:38" s="67" customFormat="1" x14ac:dyDescent="0.25">
      <c r="A798" s="66">
        <f t="shared" si="268"/>
        <v>119</v>
      </c>
      <c r="B798" s="66">
        <f t="shared" si="256"/>
        <v>61641</v>
      </c>
      <c r="C798" s="66" t="str">
        <f t="shared" si="257"/>
        <v>20171124</v>
      </c>
      <c r="D798" s="66">
        <v>2017</v>
      </c>
      <c r="E798" s="66">
        <v>11</v>
      </c>
      <c r="F798" s="66">
        <v>24</v>
      </c>
      <c r="G798" s="66">
        <v>17</v>
      </c>
      <c r="H798" s="66">
        <v>7</v>
      </c>
      <c r="I798" s="66">
        <v>21</v>
      </c>
      <c r="J798" s="66">
        <v>519</v>
      </c>
      <c r="K798" s="68" t="s">
        <v>47</v>
      </c>
      <c r="L798" s="66">
        <v>2</v>
      </c>
      <c r="M798" s="66" t="s">
        <v>21</v>
      </c>
      <c r="N798" s="66" t="s">
        <v>27</v>
      </c>
      <c r="O798" s="66">
        <v>0</v>
      </c>
      <c r="P798" s="66" t="str">
        <f t="shared" si="262"/>
        <v/>
      </c>
      <c r="Q798" s="66" t="str">
        <f t="shared" si="276"/>
        <v/>
      </c>
      <c r="R798" s="66" t="str">
        <f t="shared" si="272"/>
        <v/>
      </c>
      <c r="S798" s="66" t="str">
        <f t="shared" si="263"/>
        <v/>
      </c>
      <c r="T798" s="66" t="str">
        <f t="shared" si="258"/>
        <v/>
      </c>
      <c r="U798" s="66" t="str">
        <f t="shared" si="259"/>
        <v/>
      </c>
      <c r="V798" s="66" t="str">
        <f t="shared" si="260"/>
        <v/>
      </c>
      <c r="W798" s="66" t="str">
        <f t="shared" si="264"/>
        <v/>
      </c>
      <c r="X798" s="66" t="str">
        <f t="shared" si="273"/>
        <v/>
      </c>
      <c r="Y798" s="66" t="str">
        <f t="shared" si="269"/>
        <v/>
      </c>
      <c r="Z798" s="66" t="str">
        <f t="shared" si="265"/>
        <v/>
      </c>
      <c r="AA798" s="66" t="str">
        <f t="shared" si="270"/>
        <v/>
      </c>
      <c r="AB798" s="66" t="str">
        <f t="shared" si="271"/>
        <v/>
      </c>
      <c r="AC798" s="66" t="str">
        <f t="shared" si="261"/>
        <v/>
      </c>
      <c r="AD798" s="66" t="str">
        <f t="shared" si="274"/>
        <v/>
      </c>
      <c r="AE798" s="66" t="str">
        <f t="shared" si="266"/>
        <v/>
      </c>
      <c r="AF798" s="66" t="str">
        <f t="shared" si="267"/>
        <v/>
      </c>
      <c r="AG798" s="66" t="str">
        <f t="shared" si="275"/>
        <v/>
      </c>
      <c r="AH798" s="66"/>
      <c r="AI798" s="66"/>
      <c r="AJ798" s="66"/>
      <c r="AK798" s="66"/>
      <c r="AL798" s="66"/>
    </row>
    <row r="799" spans="1:38" x14ac:dyDescent="0.25">
      <c r="A799" s="66">
        <f t="shared" si="268"/>
        <v>119</v>
      </c>
      <c r="B799" s="66">
        <f t="shared" ref="B799:B862" si="277">I799+(H799*60)+(G799*3600)</f>
        <v>61641</v>
      </c>
      <c r="C799" s="66" t="str">
        <f t="shared" ref="C799:C862" si="278">CONCATENATE(D799,E799,F799)</f>
        <v>20171124</v>
      </c>
      <c r="D799" s="66">
        <v>2017</v>
      </c>
      <c r="E799" s="66">
        <v>11</v>
      </c>
      <c r="F799" s="66">
        <v>24</v>
      </c>
      <c r="G799" s="66">
        <v>17</v>
      </c>
      <c r="H799" s="66">
        <v>7</v>
      </c>
      <c r="I799" s="66">
        <v>21</v>
      </c>
      <c r="J799" s="66">
        <v>533</v>
      </c>
      <c r="K799" s="68" t="s">
        <v>47</v>
      </c>
      <c r="L799" s="66">
        <v>1</v>
      </c>
      <c r="M799" s="66" t="s">
        <v>21</v>
      </c>
      <c r="N799" s="66" t="s">
        <v>27</v>
      </c>
      <c r="O799" s="66">
        <v>0</v>
      </c>
      <c r="P799" s="66" t="str">
        <f t="shared" si="262"/>
        <v/>
      </c>
      <c r="Q799" s="66" t="str">
        <f t="shared" si="276"/>
        <v/>
      </c>
      <c r="R799" s="66" t="str">
        <f t="shared" si="272"/>
        <v/>
      </c>
      <c r="S799" s="66" t="str">
        <f t="shared" si="263"/>
        <v/>
      </c>
      <c r="T799" s="66" t="str">
        <f t="shared" ref="T799:T862" si="279">IF(A799=A800,IF(K799="Stroke",IF(K800="Stroke",IF((J800-J799)&lt;0,1000+J800-J799,J800-J799),IF(A801=A799,IF(K801="stroke",IF((J801-J799)&lt;0,1000+J801-J799,J801-J799),IF(A802=A799,IF(K802="stroke",IF((J802-J799)&lt;0,1000+J802-J799,J802-J799),IF(A803=A799,IF(K803="stroke",IF((J803-J799)&lt;0,1000+J803-J799,J803-J799),IF(A804=A799,IF(K804="stroke",IF((J804-J799)&lt;0,1000+J804-J799,J804-J799),IF(A805=A799,IF(K805="Stroke",IF((J805-J799)&lt;0,1000+J805-J799,J805-J799),IF(A806=A799,IF(K806="stroke",IF((J806-J799)&lt;0,1000+J806-J799,J801-J799),IF(A807=A799,IF(K807="stroke",IF((J807-J799)&lt;0,1000+J807-J799,J807-J799),IF(A808=A799,IF(K808="stroke",IF((J808-J799)&lt;0,1000+J808-J799,J808-J799),IF(A809=A799,IF(K809="stroke",IF((J809-J799)&lt;0,1000+J809-J799,J809-J799),""),"")),"")),"")),"")),"")),"")),"")),"")),"")),""),"")</f>
        <v/>
      </c>
      <c r="U799" s="66" t="str">
        <f t="shared" ref="U799:U862" si="280">IF(A799=A800,IF(K799="Stroke",IF(K800="Stroke",IF(L800=L799,T799-O799,""),IF(A801=A799,IF(K801="stroke",IF(L801=L799,T799-O799,""),IF(A802=A799,IF(K802="stroke",IF(L802=L799,T799-O799,""),IF(A803=A799,IF(K803="stroke",IF(L803=L799,T799-O799,""),IF(A804=A799,IF(K804="stroke",IF(L804=L799,T799-O799,""),""),"")),"")),"")),"")),""),"")</f>
        <v/>
      </c>
      <c r="V799" s="66" t="str">
        <f t="shared" ref="V799:V862" si="281">IF(A799=A800,IF(K799="SRS",IF(K800="SRS",IF((J800-J799)&lt;0,1000+J800-J799,J800-J799),IF(A801=A799,IF(K801="SRS",IF((J801-J799)&lt;0,1000+J801-J799,J801-J799),IF(A802=A799,IF(K802="SRS",IF((J802-J799)&lt;0,1000+J802-J799,J802-J799),IF(A803=A799,IF(K803="SRS",IF((J803-J799)&lt;0,1000+J803-J799,J803-J799),IF(A804=A799,IF(K804="SRS",IF((J804-J799)&lt;0,1000+J804-J799,J804-J799),""),"")),"")),"")),"")),""),"")</f>
        <v/>
      </c>
      <c r="W799" s="66" t="str">
        <f t="shared" si="264"/>
        <v/>
      </c>
      <c r="X799" s="66" t="str">
        <f t="shared" si="273"/>
        <v/>
      </c>
      <c r="Y799" s="66" t="str">
        <f t="shared" si="269"/>
        <v/>
      </c>
      <c r="Z799" s="66" t="str">
        <f t="shared" si="265"/>
        <v/>
      </c>
      <c r="AA799" s="66" t="str">
        <f t="shared" si="270"/>
        <v/>
      </c>
      <c r="AB799" s="66" t="str">
        <f t="shared" si="271"/>
        <v/>
      </c>
      <c r="AC799" s="66" t="str">
        <f t="shared" ref="AC799:AC862" si="282">IF(A799&lt;&gt;A798,IF(A799=A800,IF(K800="stroke",IF(M799="positive",IF(M800="negative",SUM(AA799:AB799),""),""),""),""),"")</f>
        <v/>
      </c>
      <c r="AD799" s="66" t="str">
        <f t="shared" si="274"/>
        <v/>
      </c>
      <c r="AE799" s="66" t="str">
        <f t="shared" si="266"/>
        <v/>
      </c>
      <c r="AF799" s="66" t="str">
        <f t="shared" si="267"/>
        <v/>
      </c>
      <c r="AG799" s="66" t="str">
        <f t="shared" si="275"/>
        <v/>
      </c>
      <c r="AH799" s="66"/>
      <c r="AI799" s="66"/>
      <c r="AJ799" s="66"/>
      <c r="AK799" s="66"/>
      <c r="AL799" s="66"/>
    </row>
    <row r="800" spans="1:38" x14ac:dyDescent="0.25">
      <c r="A800" s="66">
        <f t="shared" si="268"/>
        <v>119</v>
      </c>
      <c r="B800" s="66">
        <f t="shared" si="277"/>
        <v>61641</v>
      </c>
      <c r="C800" s="66" t="str">
        <f t="shared" si="278"/>
        <v>20171124</v>
      </c>
      <c r="D800" s="66">
        <v>2017</v>
      </c>
      <c r="E800" s="66">
        <v>11</v>
      </c>
      <c r="F800" s="66">
        <v>24</v>
      </c>
      <c r="G800" s="66">
        <v>17</v>
      </c>
      <c r="H800" s="66">
        <v>7</v>
      </c>
      <c r="I800" s="66">
        <v>21</v>
      </c>
      <c r="J800" s="66">
        <v>548</v>
      </c>
      <c r="K800" s="68" t="s">
        <v>47</v>
      </c>
      <c r="L800" s="66">
        <v>1</v>
      </c>
      <c r="M800" s="66" t="s">
        <v>21</v>
      </c>
      <c r="N800" s="66" t="s">
        <v>27</v>
      </c>
      <c r="O800" s="66">
        <v>0</v>
      </c>
      <c r="P800" s="66" t="str">
        <f t="shared" ref="P800:P863" si="283">IF(A800&lt;&gt;A799,(B800+J800*0.001),"")</f>
        <v/>
      </c>
      <c r="Q800" s="66" t="str">
        <f t="shared" si="276"/>
        <v/>
      </c>
      <c r="R800" s="66" t="str">
        <f t="shared" si="272"/>
        <v/>
      </c>
      <c r="S800" s="66" t="str">
        <f t="shared" ref="S800:S863" si="284">IF(AND(P800&lt;&gt;"",R800&lt;&gt;""),(R800-P800)/0.001,"")</f>
        <v/>
      </c>
      <c r="T800" s="66" t="str">
        <f t="shared" si="279"/>
        <v/>
      </c>
      <c r="U800" s="66" t="str">
        <f t="shared" si="280"/>
        <v/>
      </c>
      <c r="V800" s="66" t="str">
        <f t="shared" si="281"/>
        <v/>
      </c>
      <c r="W800" s="66" t="str">
        <f t="shared" ref="W800:W863" si="285">IF(A800&lt;&gt;A799,B800,"")</f>
        <v/>
      </c>
      <c r="X800" s="66" t="str">
        <f t="shared" si="273"/>
        <v/>
      </c>
      <c r="Y800" s="66" t="str">
        <f t="shared" si="269"/>
        <v/>
      </c>
      <c r="Z800" s="66" t="str">
        <f t="shared" ref="Z800:Z863" si="286">IF(AA800="","",COUNTIFS(AA800,0,AB800,0,AC800,"",AD800,0))</f>
        <v/>
      </c>
      <c r="AA800" s="66" t="str">
        <f t="shared" si="270"/>
        <v/>
      </c>
      <c r="AB800" s="66" t="str">
        <f t="shared" si="271"/>
        <v/>
      </c>
      <c r="AC800" s="66" t="str">
        <f t="shared" si="282"/>
        <v/>
      </c>
      <c r="AD800" s="66" t="str">
        <f t="shared" si="274"/>
        <v/>
      </c>
      <c r="AE800" s="66" t="str">
        <f t="shared" ref="AE800:AE863" si="287">IF(K800="up",C800,"")</f>
        <v/>
      </c>
      <c r="AF800" s="66" t="str">
        <f t="shared" ref="AF800:AF863" si="288">IF(AD800="","",IF(AD800&gt;0,IF(AA800&gt;0,"yes",""),""))</f>
        <v/>
      </c>
      <c r="AG800" s="66" t="str">
        <f t="shared" si="275"/>
        <v/>
      </c>
      <c r="AH800" s="66"/>
      <c r="AI800" s="66"/>
      <c r="AJ800" s="66"/>
      <c r="AK800" s="66"/>
      <c r="AL800" s="66"/>
    </row>
    <row r="801" spans="1:38" x14ac:dyDescent="0.25">
      <c r="A801" s="66">
        <f t="shared" ref="A801:A864" si="289">IF(B801=B800,A800,IF(B801=(B800+1),A800,(A800+1)))</f>
        <v>119</v>
      </c>
      <c r="B801" s="66">
        <f t="shared" si="277"/>
        <v>61641</v>
      </c>
      <c r="C801" s="66" t="str">
        <f t="shared" si="278"/>
        <v>20171124</v>
      </c>
      <c r="D801" s="66">
        <v>2017</v>
      </c>
      <c r="E801" s="66">
        <v>11</v>
      </c>
      <c r="F801" s="66">
        <v>24</v>
      </c>
      <c r="G801" s="66">
        <v>17</v>
      </c>
      <c r="H801" s="66">
        <v>7</v>
      </c>
      <c r="I801" s="66">
        <v>21</v>
      </c>
      <c r="J801" s="66">
        <v>635</v>
      </c>
      <c r="K801" s="68" t="s">
        <v>47</v>
      </c>
      <c r="L801" s="66">
        <v>2</v>
      </c>
      <c r="M801" s="66" t="s">
        <v>21</v>
      </c>
      <c r="N801" s="66" t="s">
        <v>27</v>
      </c>
      <c r="O801" s="66">
        <v>0</v>
      </c>
      <c r="P801" s="66" t="str">
        <f t="shared" si="283"/>
        <v/>
      </c>
      <c r="Q801" s="66" t="str">
        <f t="shared" si="276"/>
        <v/>
      </c>
      <c r="R801" s="66" t="str">
        <f t="shared" si="272"/>
        <v/>
      </c>
      <c r="S801" s="66" t="str">
        <f t="shared" si="284"/>
        <v/>
      </c>
      <c r="T801" s="66" t="str">
        <f t="shared" si="279"/>
        <v/>
      </c>
      <c r="U801" s="66" t="str">
        <f t="shared" si="280"/>
        <v/>
      </c>
      <c r="V801" s="66" t="str">
        <f t="shared" si="281"/>
        <v/>
      </c>
      <c r="W801" s="66" t="str">
        <f t="shared" si="285"/>
        <v/>
      </c>
      <c r="X801" s="66" t="str">
        <f t="shared" si="273"/>
        <v/>
      </c>
      <c r="Y801" s="66" t="str">
        <f t="shared" ref="Y801:Y864" si="290">IF(X801&lt;&gt;"",IF(X801=1,"",COUNTIFS($O$2:$O$1413,"&gt;40",$A$2:$A$1413,A801)),"")</f>
        <v/>
      </c>
      <c r="Z801" s="66" t="str">
        <f t="shared" si="286"/>
        <v/>
      </c>
      <c r="AA801" s="66" t="str">
        <f t="shared" ref="AA801:AA864" si="291">IF(X801&lt;&gt;"",COUNTIFS($M$2:$M$1413,"Positive",$K$2:$K$1413,"stroke",A$2:A$1413,A801),"")</f>
        <v/>
      </c>
      <c r="AB801" s="66" t="str">
        <f t="shared" ref="AB801:AB864" si="292">IF(X801&lt;&gt;"",COUNTIFS($M$2:$M$1413,"Negative",$K$2:$K$1413,"stroke",A$2:A$1413,A801),"")</f>
        <v/>
      </c>
      <c r="AC801" s="66" t="str">
        <f t="shared" si="282"/>
        <v/>
      </c>
      <c r="AD801" s="66" t="str">
        <f t="shared" si="274"/>
        <v/>
      </c>
      <c r="AE801" s="66" t="str">
        <f t="shared" si="287"/>
        <v/>
      </c>
      <c r="AF801" s="66" t="str">
        <f t="shared" si="288"/>
        <v/>
      </c>
      <c r="AG801" s="66" t="str">
        <f t="shared" si="275"/>
        <v/>
      </c>
      <c r="AH801" s="66"/>
      <c r="AI801" s="66"/>
      <c r="AJ801" s="66"/>
      <c r="AK801" s="66"/>
      <c r="AL801" s="66"/>
    </row>
    <row r="802" spans="1:38" s="67" customFormat="1" x14ac:dyDescent="0.25">
      <c r="A802" s="66">
        <f t="shared" si="289"/>
        <v>119</v>
      </c>
      <c r="B802" s="66">
        <f t="shared" si="277"/>
        <v>61641</v>
      </c>
      <c r="C802" s="66" t="str">
        <f t="shared" si="278"/>
        <v>20171124</v>
      </c>
      <c r="D802" s="66">
        <v>2017</v>
      </c>
      <c r="E802" s="66">
        <v>11</v>
      </c>
      <c r="F802" s="66">
        <v>24</v>
      </c>
      <c r="G802" s="66">
        <v>17</v>
      </c>
      <c r="H802" s="66">
        <v>7</v>
      </c>
      <c r="I802" s="66">
        <v>21</v>
      </c>
      <c r="J802" s="66">
        <v>653</v>
      </c>
      <c r="K802" s="68" t="s">
        <v>47</v>
      </c>
      <c r="L802" s="66">
        <v>2</v>
      </c>
      <c r="M802" s="66" t="s">
        <v>21</v>
      </c>
      <c r="N802" s="66" t="s">
        <v>27</v>
      </c>
      <c r="O802" s="66">
        <v>0</v>
      </c>
      <c r="P802" s="66" t="str">
        <f t="shared" si="283"/>
        <v/>
      </c>
      <c r="Q802" s="66" t="str">
        <f t="shared" si="276"/>
        <v/>
      </c>
      <c r="R802" s="66" t="str">
        <f t="shared" ref="R802:R865" si="293">IF(A802&lt;&gt;A801,LOOKUP(A802,A$2:A$1413,Q$2:Q$1413),"")</f>
        <v/>
      </c>
      <c r="S802" s="66" t="str">
        <f t="shared" si="284"/>
        <v/>
      </c>
      <c r="T802" s="66" t="str">
        <f t="shared" si="279"/>
        <v/>
      </c>
      <c r="U802" s="66" t="str">
        <f t="shared" si="280"/>
        <v/>
      </c>
      <c r="V802" s="66" t="str">
        <f t="shared" si="281"/>
        <v/>
      </c>
      <c r="W802" s="66" t="str">
        <f t="shared" si="285"/>
        <v/>
      </c>
      <c r="X802" s="66" t="str">
        <f t="shared" ref="X802:X865" si="294">IF(A802&lt;&gt;A801,COUNTIFS($K$2:$K$1413,$K$2,$A$2:$A$1413,A802),"")</f>
        <v/>
      </c>
      <c r="Y802" s="66" t="str">
        <f t="shared" si="290"/>
        <v/>
      </c>
      <c r="Z802" s="66" t="str">
        <f t="shared" si="286"/>
        <v/>
      </c>
      <c r="AA802" s="66" t="str">
        <f t="shared" si="291"/>
        <v/>
      </c>
      <c r="AB802" s="66" t="str">
        <f t="shared" si="292"/>
        <v/>
      </c>
      <c r="AC802" s="66" t="str">
        <f t="shared" si="282"/>
        <v/>
      </c>
      <c r="AD802" s="66" t="str">
        <f t="shared" ref="AD802:AD865" si="295">IF(A802=A801,"",COUNTIFS(A:A,A802,K:K,"up"))</f>
        <v/>
      </c>
      <c r="AE802" s="66" t="str">
        <f t="shared" si="287"/>
        <v/>
      </c>
      <c r="AF802" s="66" t="str">
        <f t="shared" si="288"/>
        <v/>
      </c>
      <c r="AG802" s="66" t="str">
        <f t="shared" ref="AG802:AG865" si="296">IF(A802=A801,"",COUNTIFS(A:A,A802,K:K,"SRS"))</f>
        <v/>
      </c>
      <c r="AH802" s="66"/>
      <c r="AI802" s="66" t="s">
        <v>90</v>
      </c>
      <c r="AJ802" s="66"/>
      <c r="AK802" s="66"/>
      <c r="AL802" s="66"/>
    </row>
    <row r="803" spans="1:38" s="67" customFormat="1" x14ac:dyDescent="0.25">
      <c r="A803" s="66">
        <f t="shared" si="289"/>
        <v>119</v>
      </c>
      <c r="B803" s="66">
        <f t="shared" si="277"/>
        <v>61641</v>
      </c>
      <c r="C803" s="66" t="str">
        <f t="shared" si="278"/>
        <v>20171124</v>
      </c>
      <c r="D803" s="66">
        <v>2017</v>
      </c>
      <c r="E803" s="66">
        <v>11</v>
      </c>
      <c r="F803" s="66">
        <v>24</v>
      </c>
      <c r="G803" s="66">
        <v>17</v>
      </c>
      <c r="H803" s="66">
        <v>7</v>
      </c>
      <c r="I803" s="66">
        <v>21</v>
      </c>
      <c r="J803" s="66">
        <v>685</v>
      </c>
      <c r="K803" s="68" t="s">
        <v>47</v>
      </c>
      <c r="L803" s="66">
        <v>2</v>
      </c>
      <c r="M803" s="66" t="s">
        <v>21</v>
      </c>
      <c r="N803" s="66" t="s">
        <v>27</v>
      </c>
      <c r="O803" s="66">
        <v>0</v>
      </c>
      <c r="P803" s="66" t="str">
        <f t="shared" si="283"/>
        <v/>
      </c>
      <c r="Q803" s="66">
        <f t="shared" si="276"/>
        <v>61641.684999999998</v>
      </c>
      <c r="R803" s="66" t="str">
        <f t="shared" si="293"/>
        <v/>
      </c>
      <c r="S803" s="66" t="str">
        <f t="shared" si="284"/>
        <v/>
      </c>
      <c r="T803" s="66" t="str">
        <f t="shared" si="279"/>
        <v/>
      </c>
      <c r="U803" s="66" t="str">
        <f t="shared" si="280"/>
        <v/>
      </c>
      <c r="V803" s="66" t="str">
        <f t="shared" si="281"/>
        <v/>
      </c>
      <c r="W803" s="66" t="str">
        <f t="shared" si="285"/>
        <v/>
      </c>
      <c r="X803" s="66" t="str">
        <f t="shared" si="294"/>
        <v/>
      </c>
      <c r="Y803" s="66" t="str">
        <f t="shared" si="290"/>
        <v/>
      </c>
      <c r="Z803" s="66" t="str">
        <f t="shared" si="286"/>
        <v/>
      </c>
      <c r="AA803" s="66" t="str">
        <f t="shared" si="291"/>
        <v/>
      </c>
      <c r="AB803" s="66" t="str">
        <f t="shared" si="292"/>
        <v/>
      </c>
      <c r="AC803" s="66" t="str">
        <f t="shared" si="282"/>
        <v/>
      </c>
      <c r="AD803" s="66" t="str">
        <f t="shared" si="295"/>
        <v/>
      </c>
      <c r="AE803" s="66" t="str">
        <f t="shared" si="287"/>
        <v/>
      </c>
      <c r="AF803" s="66" t="str">
        <f t="shared" si="288"/>
        <v/>
      </c>
      <c r="AG803" s="66" t="str">
        <f t="shared" si="296"/>
        <v/>
      </c>
      <c r="AH803" s="66"/>
      <c r="AI803" s="66"/>
      <c r="AJ803" s="66"/>
      <c r="AK803" s="66"/>
      <c r="AL803" s="66"/>
    </row>
    <row r="804" spans="1:38" s="67" customFormat="1" x14ac:dyDescent="0.25">
      <c r="A804" s="102">
        <f t="shared" si="289"/>
        <v>120</v>
      </c>
      <c r="B804" s="102">
        <f t="shared" si="277"/>
        <v>61768</v>
      </c>
      <c r="C804" s="102" t="str">
        <f t="shared" si="278"/>
        <v>20171124</v>
      </c>
      <c r="D804" s="102">
        <v>2017</v>
      </c>
      <c r="E804" s="102">
        <v>11</v>
      </c>
      <c r="F804" s="102">
        <v>24</v>
      </c>
      <c r="G804" s="102">
        <v>17</v>
      </c>
      <c r="H804" s="102">
        <v>9</v>
      </c>
      <c r="I804" s="102">
        <v>28</v>
      </c>
      <c r="J804" s="102">
        <v>807</v>
      </c>
      <c r="K804" s="102" t="s">
        <v>224</v>
      </c>
      <c r="L804" s="102">
        <v>1</v>
      </c>
      <c r="M804" s="102" t="s">
        <v>21</v>
      </c>
      <c r="N804" s="102" t="s">
        <v>27</v>
      </c>
      <c r="O804" s="102">
        <f>1375-807</f>
        <v>568</v>
      </c>
      <c r="P804" s="102">
        <f t="shared" si="283"/>
        <v>61768.807000000001</v>
      </c>
      <c r="Q804" s="102" t="str">
        <f t="shared" si="276"/>
        <v/>
      </c>
      <c r="R804" s="102">
        <f t="shared" si="293"/>
        <v>61769.546000000002</v>
      </c>
      <c r="S804" s="102">
        <f t="shared" si="284"/>
        <v>739.00000000139698</v>
      </c>
      <c r="T804" s="102" t="str">
        <f t="shared" si="279"/>
        <v/>
      </c>
      <c r="U804" s="102" t="str">
        <f t="shared" si="280"/>
        <v/>
      </c>
      <c r="V804" s="102" t="str">
        <f t="shared" si="281"/>
        <v/>
      </c>
      <c r="W804" s="102">
        <f t="shared" si="285"/>
        <v>61768</v>
      </c>
      <c r="X804" s="102">
        <f t="shared" si="294"/>
        <v>0</v>
      </c>
      <c r="Y804" s="102">
        <f t="shared" si="290"/>
        <v>1</v>
      </c>
      <c r="Z804" s="102">
        <f t="shared" si="286"/>
        <v>0</v>
      </c>
      <c r="AA804" s="102">
        <f t="shared" si="291"/>
        <v>0</v>
      </c>
      <c r="AB804" s="102">
        <f t="shared" si="292"/>
        <v>0</v>
      </c>
      <c r="AC804" s="102" t="str">
        <f t="shared" si="282"/>
        <v/>
      </c>
      <c r="AD804" s="102">
        <f t="shared" si="295"/>
        <v>1</v>
      </c>
      <c r="AE804" s="102" t="str">
        <f t="shared" si="287"/>
        <v>20171124</v>
      </c>
      <c r="AF804" s="102" t="str">
        <f t="shared" si="288"/>
        <v/>
      </c>
      <c r="AG804" s="102">
        <f t="shared" si="296"/>
        <v>0</v>
      </c>
      <c r="AH804" s="102"/>
      <c r="AI804" s="102"/>
      <c r="AJ804" s="102"/>
      <c r="AK804" s="102"/>
      <c r="AL804" s="102"/>
    </row>
    <row r="805" spans="1:38" s="67" customFormat="1" x14ac:dyDescent="0.25">
      <c r="A805" s="100">
        <f t="shared" si="289"/>
        <v>120</v>
      </c>
      <c r="B805" s="100">
        <f t="shared" si="277"/>
        <v>61768</v>
      </c>
      <c r="C805" s="100" t="str">
        <f t="shared" si="278"/>
        <v>20171124</v>
      </c>
      <c r="D805" s="100">
        <v>2017</v>
      </c>
      <c r="E805" s="100">
        <v>11</v>
      </c>
      <c r="F805" s="100">
        <v>24</v>
      </c>
      <c r="G805" s="100">
        <v>17</v>
      </c>
      <c r="H805" s="100">
        <v>9</v>
      </c>
      <c r="I805" s="100">
        <v>28</v>
      </c>
      <c r="J805" s="100">
        <v>948</v>
      </c>
      <c r="K805" s="100" t="s">
        <v>47</v>
      </c>
      <c r="L805" s="100">
        <v>1</v>
      </c>
      <c r="M805" s="100" t="s">
        <v>21</v>
      </c>
      <c r="N805" s="100" t="s">
        <v>27</v>
      </c>
      <c r="O805" s="100">
        <v>0</v>
      </c>
      <c r="P805" s="100" t="str">
        <f t="shared" si="283"/>
        <v/>
      </c>
      <c r="Q805" s="100" t="str">
        <f t="shared" si="276"/>
        <v/>
      </c>
      <c r="R805" s="100" t="str">
        <f t="shared" si="293"/>
        <v/>
      </c>
      <c r="S805" s="100" t="str">
        <f t="shared" si="284"/>
        <v/>
      </c>
      <c r="T805" s="100" t="str">
        <f t="shared" si="279"/>
        <v/>
      </c>
      <c r="U805" s="100" t="str">
        <f t="shared" si="280"/>
        <v/>
      </c>
      <c r="V805" s="100" t="str">
        <f t="shared" si="281"/>
        <v/>
      </c>
      <c r="W805" s="100" t="str">
        <f t="shared" si="285"/>
        <v/>
      </c>
      <c r="X805" s="100" t="str">
        <f t="shared" si="294"/>
        <v/>
      </c>
      <c r="Y805" s="100" t="str">
        <f t="shared" si="290"/>
        <v/>
      </c>
      <c r="Z805" s="100" t="str">
        <f t="shared" si="286"/>
        <v/>
      </c>
      <c r="AA805" s="100" t="str">
        <f t="shared" si="291"/>
        <v/>
      </c>
      <c r="AB805" s="100" t="str">
        <f t="shared" si="292"/>
        <v/>
      </c>
      <c r="AC805" s="100" t="str">
        <f t="shared" si="282"/>
        <v/>
      </c>
      <c r="AD805" s="100" t="str">
        <f t="shared" si="295"/>
        <v/>
      </c>
      <c r="AE805" s="100" t="str">
        <f t="shared" si="287"/>
        <v/>
      </c>
      <c r="AF805" s="100" t="str">
        <f t="shared" si="288"/>
        <v/>
      </c>
      <c r="AG805" s="100" t="str">
        <f t="shared" si="296"/>
        <v/>
      </c>
      <c r="AH805" s="100"/>
      <c r="AI805" s="100"/>
      <c r="AJ805" s="100"/>
      <c r="AK805" s="100"/>
      <c r="AL805" s="100"/>
    </row>
    <row r="806" spans="1:38" s="67" customFormat="1" x14ac:dyDescent="0.25">
      <c r="A806" s="100">
        <f t="shared" si="289"/>
        <v>120</v>
      </c>
      <c r="B806" s="100">
        <f t="shared" si="277"/>
        <v>61768</v>
      </c>
      <c r="C806" s="100" t="str">
        <f t="shared" si="278"/>
        <v>20171124</v>
      </c>
      <c r="D806" s="100">
        <v>2017</v>
      </c>
      <c r="E806" s="100">
        <v>11</v>
      </c>
      <c r="F806" s="100">
        <v>24</v>
      </c>
      <c r="G806" s="100">
        <v>17</v>
      </c>
      <c r="H806" s="100">
        <v>9</v>
      </c>
      <c r="I806" s="100">
        <v>28</v>
      </c>
      <c r="J806" s="100">
        <v>964</v>
      </c>
      <c r="K806" s="100" t="s">
        <v>47</v>
      </c>
      <c r="L806" s="100">
        <v>1</v>
      </c>
      <c r="M806" s="100" t="s">
        <v>21</v>
      </c>
      <c r="N806" s="100" t="s">
        <v>27</v>
      </c>
      <c r="O806" s="100">
        <v>0</v>
      </c>
      <c r="P806" s="100" t="str">
        <f t="shared" si="283"/>
        <v/>
      </c>
      <c r="Q806" s="100" t="str">
        <f t="shared" si="276"/>
        <v/>
      </c>
      <c r="R806" s="100" t="str">
        <f t="shared" si="293"/>
        <v/>
      </c>
      <c r="S806" s="100" t="str">
        <f t="shared" si="284"/>
        <v/>
      </c>
      <c r="T806" s="100" t="str">
        <f t="shared" si="279"/>
        <v/>
      </c>
      <c r="U806" s="100" t="str">
        <f t="shared" si="280"/>
        <v/>
      </c>
      <c r="V806" s="100" t="str">
        <f t="shared" si="281"/>
        <v/>
      </c>
      <c r="W806" s="100" t="str">
        <f t="shared" si="285"/>
        <v/>
      </c>
      <c r="X806" s="100" t="str">
        <f t="shared" si="294"/>
        <v/>
      </c>
      <c r="Y806" s="100" t="str">
        <f t="shared" si="290"/>
        <v/>
      </c>
      <c r="Z806" s="100" t="str">
        <f t="shared" si="286"/>
        <v/>
      </c>
      <c r="AA806" s="100" t="str">
        <f t="shared" si="291"/>
        <v/>
      </c>
      <c r="AB806" s="100" t="str">
        <f t="shared" si="292"/>
        <v/>
      </c>
      <c r="AC806" s="100" t="str">
        <f t="shared" si="282"/>
        <v/>
      </c>
      <c r="AD806" s="100" t="str">
        <f t="shared" si="295"/>
        <v/>
      </c>
      <c r="AE806" s="100" t="str">
        <f t="shared" si="287"/>
        <v/>
      </c>
      <c r="AF806" s="100" t="str">
        <f t="shared" si="288"/>
        <v/>
      </c>
      <c r="AG806" s="100" t="str">
        <f t="shared" si="296"/>
        <v/>
      </c>
      <c r="AH806" s="100"/>
      <c r="AI806" s="100"/>
      <c r="AJ806" s="100"/>
      <c r="AK806" s="100"/>
      <c r="AL806" s="100"/>
    </row>
    <row r="807" spans="1:38" s="67" customFormat="1" x14ac:dyDescent="0.25">
      <c r="A807" s="100">
        <f t="shared" si="289"/>
        <v>120</v>
      </c>
      <c r="B807" s="100">
        <f t="shared" si="277"/>
        <v>61768</v>
      </c>
      <c r="C807" s="100" t="str">
        <f t="shared" si="278"/>
        <v>20171124</v>
      </c>
      <c r="D807" s="100">
        <v>2017</v>
      </c>
      <c r="E807" s="100">
        <v>11</v>
      </c>
      <c r="F807" s="100">
        <v>24</v>
      </c>
      <c r="G807" s="100">
        <v>17</v>
      </c>
      <c r="H807" s="100">
        <v>9</v>
      </c>
      <c r="I807" s="100">
        <v>28</v>
      </c>
      <c r="J807" s="100">
        <v>967</v>
      </c>
      <c r="K807" s="100" t="s">
        <v>47</v>
      </c>
      <c r="L807" s="100">
        <v>1</v>
      </c>
      <c r="M807" s="100" t="s">
        <v>21</v>
      </c>
      <c r="N807" s="100" t="s">
        <v>27</v>
      </c>
      <c r="O807" s="100">
        <v>0</v>
      </c>
      <c r="P807" s="100" t="str">
        <f t="shared" si="283"/>
        <v/>
      </c>
      <c r="Q807" s="100" t="str">
        <f t="shared" si="276"/>
        <v/>
      </c>
      <c r="R807" s="100" t="str">
        <f t="shared" si="293"/>
        <v/>
      </c>
      <c r="S807" s="100" t="str">
        <f t="shared" si="284"/>
        <v/>
      </c>
      <c r="T807" s="100" t="str">
        <f t="shared" si="279"/>
        <v/>
      </c>
      <c r="U807" s="100" t="str">
        <f t="shared" si="280"/>
        <v/>
      </c>
      <c r="V807" s="100" t="str">
        <f t="shared" si="281"/>
        <v/>
      </c>
      <c r="W807" s="100" t="str">
        <f t="shared" si="285"/>
        <v/>
      </c>
      <c r="X807" s="100" t="str">
        <f t="shared" si="294"/>
        <v/>
      </c>
      <c r="Y807" s="100" t="str">
        <f t="shared" si="290"/>
        <v/>
      </c>
      <c r="Z807" s="100" t="str">
        <f t="shared" si="286"/>
        <v/>
      </c>
      <c r="AA807" s="100" t="str">
        <f t="shared" si="291"/>
        <v/>
      </c>
      <c r="AB807" s="100" t="str">
        <f t="shared" si="292"/>
        <v/>
      </c>
      <c r="AC807" s="100" t="str">
        <f t="shared" si="282"/>
        <v/>
      </c>
      <c r="AD807" s="100" t="str">
        <f t="shared" si="295"/>
        <v/>
      </c>
      <c r="AE807" s="100" t="str">
        <f t="shared" si="287"/>
        <v/>
      </c>
      <c r="AF807" s="100" t="str">
        <f t="shared" si="288"/>
        <v/>
      </c>
      <c r="AG807" s="100" t="str">
        <f t="shared" si="296"/>
        <v/>
      </c>
      <c r="AH807" s="100"/>
      <c r="AI807" s="100"/>
      <c r="AJ807" s="100"/>
      <c r="AK807" s="100"/>
      <c r="AL807" s="100"/>
    </row>
    <row r="808" spans="1:38" s="67" customFormat="1" x14ac:dyDescent="0.25">
      <c r="A808" s="100">
        <f t="shared" si="289"/>
        <v>120</v>
      </c>
      <c r="B808" s="100">
        <f t="shared" si="277"/>
        <v>61768</v>
      </c>
      <c r="C808" s="100" t="str">
        <f t="shared" si="278"/>
        <v>20171124</v>
      </c>
      <c r="D808" s="100">
        <v>2017</v>
      </c>
      <c r="E808" s="100">
        <v>11</v>
      </c>
      <c r="F808" s="100">
        <v>24</v>
      </c>
      <c r="G808" s="100">
        <v>17</v>
      </c>
      <c r="H808" s="100">
        <v>9</v>
      </c>
      <c r="I808" s="100">
        <v>28</v>
      </c>
      <c r="J808" s="100">
        <v>980</v>
      </c>
      <c r="K808" s="100" t="s">
        <v>47</v>
      </c>
      <c r="L808" s="100">
        <v>1</v>
      </c>
      <c r="M808" s="100" t="s">
        <v>21</v>
      </c>
      <c r="N808" s="100" t="s">
        <v>27</v>
      </c>
      <c r="O808" s="100">
        <v>0</v>
      </c>
      <c r="P808" s="100" t="str">
        <f t="shared" si="283"/>
        <v/>
      </c>
      <c r="Q808" s="100" t="str">
        <f t="shared" si="276"/>
        <v/>
      </c>
      <c r="R808" s="100" t="str">
        <f t="shared" si="293"/>
        <v/>
      </c>
      <c r="S808" s="100" t="str">
        <f t="shared" si="284"/>
        <v/>
      </c>
      <c r="T808" s="100" t="str">
        <f t="shared" si="279"/>
        <v/>
      </c>
      <c r="U808" s="100" t="str">
        <f t="shared" si="280"/>
        <v/>
      </c>
      <c r="V808" s="100" t="str">
        <f t="shared" si="281"/>
        <v/>
      </c>
      <c r="W808" s="100" t="str">
        <f t="shared" si="285"/>
        <v/>
      </c>
      <c r="X808" s="100" t="str">
        <f t="shared" si="294"/>
        <v/>
      </c>
      <c r="Y808" s="100" t="str">
        <f t="shared" si="290"/>
        <v/>
      </c>
      <c r="Z808" s="100" t="str">
        <f t="shared" si="286"/>
        <v/>
      </c>
      <c r="AA808" s="100" t="str">
        <f t="shared" si="291"/>
        <v/>
      </c>
      <c r="AB808" s="100" t="str">
        <f t="shared" si="292"/>
        <v/>
      </c>
      <c r="AC808" s="100" t="str">
        <f t="shared" si="282"/>
        <v/>
      </c>
      <c r="AD808" s="100" t="str">
        <f t="shared" si="295"/>
        <v/>
      </c>
      <c r="AE808" s="100" t="str">
        <f t="shared" si="287"/>
        <v/>
      </c>
      <c r="AF808" s="100" t="str">
        <f t="shared" si="288"/>
        <v/>
      </c>
      <c r="AG808" s="100" t="str">
        <f t="shared" si="296"/>
        <v/>
      </c>
      <c r="AH808" s="100"/>
      <c r="AI808" s="100"/>
      <c r="AJ808" s="100"/>
      <c r="AK808" s="100"/>
      <c r="AL808" s="100"/>
    </row>
    <row r="809" spans="1:38" s="67" customFormat="1" x14ac:dyDescent="0.25">
      <c r="A809" s="100">
        <f t="shared" si="289"/>
        <v>120</v>
      </c>
      <c r="B809" s="100">
        <f t="shared" si="277"/>
        <v>61768</v>
      </c>
      <c r="C809" s="100" t="str">
        <f t="shared" si="278"/>
        <v>20171124</v>
      </c>
      <c r="D809" s="100">
        <v>2017</v>
      </c>
      <c r="E809" s="100">
        <v>11</v>
      </c>
      <c r="F809" s="100">
        <v>24</v>
      </c>
      <c r="G809" s="100">
        <v>17</v>
      </c>
      <c r="H809" s="100">
        <v>9</v>
      </c>
      <c r="I809" s="100">
        <v>28</v>
      </c>
      <c r="J809" s="100">
        <v>994</v>
      </c>
      <c r="K809" s="100" t="s">
        <v>47</v>
      </c>
      <c r="L809" s="100">
        <v>1</v>
      </c>
      <c r="M809" s="100" t="s">
        <v>21</v>
      </c>
      <c r="N809" s="100" t="s">
        <v>27</v>
      </c>
      <c r="O809" s="100">
        <v>0</v>
      </c>
      <c r="P809" s="100" t="str">
        <f t="shared" si="283"/>
        <v/>
      </c>
      <c r="Q809" s="100" t="str">
        <f t="shared" si="276"/>
        <v/>
      </c>
      <c r="R809" s="100" t="str">
        <f t="shared" si="293"/>
        <v/>
      </c>
      <c r="S809" s="100" t="str">
        <f t="shared" si="284"/>
        <v/>
      </c>
      <c r="T809" s="100" t="str">
        <f t="shared" si="279"/>
        <v/>
      </c>
      <c r="U809" s="100" t="str">
        <f t="shared" si="280"/>
        <v/>
      </c>
      <c r="V809" s="100" t="str">
        <f t="shared" si="281"/>
        <v/>
      </c>
      <c r="W809" s="100" t="str">
        <f t="shared" si="285"/>
        <v/>
      </c>
      <c r="X809" s="100" t="str">
        <f t="shared" si="294"/>
        <v/>
      </c>
      <c r="Y809" s="100" t="str">
        <f t="shared" si="290"/>
        <v/>
      </c>
      <c r="Z809" s="100" t="str">
        <f t="shared" si="286"/>
        <v/>
      </c>
      <c r="AA809" s="100" t="str">
        <f t="shared" si="291"/>
        <v/>
      </c>
      <c r="AB809" s="100" t="str">
        <f t="shared" si="292"/>
        <v/>
      </c>
      <c r="AC809" s="100" t="str">
        <f t="shared" si="282"/>
        <v/>
      </c>
      <c r="AD809" s="100" t="str">
        <f t="shared" si="295"/>
        <v/>
      </c>
      <c r="AE809" s="100" t="str">
        <f t="shared" si="287"/>
        <v/>
      </c>
      <c r="AF809" s="100" t="str">
        <f t="shared" si="288"/>
        <v/>
      </c>
      <c r="AG809" s="100" t="str">
        <f t="shared" si="296"/>
        <v/>
      </c>
      <c r="AH809" s="100"/>
      <c r="AI809" s="100"/>
      <c r="AJ809" s="100"/>
      <c r="AK809" s="100"/>
      <c r="AL809" s="100"/>
    </row>
    <row r="810" spans="1:38" s="67" customFormat="1" x14ac:dyDescent="0.25">
      <c r="A810" s="100">
        <f t="shared" si="289"/>
        <v>120</v>
      </c>
      <c r="B810" s="100">
        <f t="shared" si="277"/>
        <v>61769</v>
      </c>
      <c r="C810" s="100" t="str">
        <f t="shared" si="278"/>
        <v>20171124</v>
      </c>
      <c r="D810" s="100">
        <v>2017</v>
      </c>
      <c r="E810" s="100">
        <v>11</v>
      </c>
      <c r="F810" s="100">
        <v>24</v>
      </c>
      <c r="G810" s="100">
        <v>17</v>
      </c>
      <c r="H810" s="100">
        <v>9</v>
      </c>
      <c r="I810" s="100">
        <v>29</v>
      </c>
      <c r="J810" s="100">
        <v>6</v>
      </c>
      <c r="K810" s="100" t="s">
        <v>47</v>
      </c>
      <c r="L810" s="100">
        <v>1</v>
      </c>
      <c r="M810" s="100" t="s">
        <v>21</v>
      </c>
      <c r="N810" s="100" t="s">
        <v>27</v>
      </c>
      <c r="O810" s="100">
        <v>0</v>
      </c>
      <c r="P810" s="100" t="str">
        <f t="shared" si="283"/>
        <v/>
      </c>
      <c r="Q810" s="100" t="str">
        <f t="shared" si="276"/>
        <v/>
      </c>
      <c r="R810" s="100" t="str">
        <f t="shared" si="293"/>
        <v/>
      </c>
      <c r="S810" s="100" t="str">
        <f t="shared" si="284"/>
        <v/>
      </c>
      <c r="T810" s="100" t="str">
        <f t="shared" si="279"/>
        <v/>
      </c>
      <c r="U810" s="100" t="str">
        <f t="shared" si="280"/>
        <v/>
      </c>
      <c r="V810" s="100" t="str">
        <f t="shared" si="281"/>
        <v/>
      </c>
      <c r="W810" s="100" t="str">
        <f t="shared" si="285"/>
        <v/>
      </c>
      <c r="X810" s="100" t="str">
        <f t="shared" si="294"/>
        <v/>
      </c>
      <c r="Y810" s="100" t="str">
        <f t="shared" si="290"/>
        <v/>
      </c>
      <c r="Z810" s="100" t="str">
        <f t="shared" si="286"/>
        <v/>
      </c>
      <c r="AA810" s="100" t="str">
        <f t="shared" si="291"/>
        <v/>
      </c>
      <c r="AB810" s="100" t="str">
        <f t="shared" si="292"/>
        <v/>
      </c>
      <c r="AC810" s="100" t="str">
        <f t="shared" si="282"/>
        <v/>
      </c>
      <c r="AD810" s="100" t="str">
        <f t="shared" si="295"/>
        <v/>
      </c>
      <c r="AE810" s="100" t="str">
        <f t="shared" si="287"/>
        <v/>
      </c>
      <c r="AF810" s="100" t="str">
        <f t="shared" si="288"/>
        <v/>
      </c>
      <c r="AG810" s="100" t="str">
        <f t="shared" si="296"/>
        <v/>
      </c>
      <c r="AH810" s="100"/>
      <c r="AI810" s="100"/>
      <c r="AJ810" s="100"/>
      <c r="AK810" s="100"/>
      <c r="AL810" s="100"/>
    </row>
    <row r="811" spans="1:38" s="67" customFormat="1" x14ac:dyDescent="0.25">
      <c r="A811" s="100">
        <f t="shared" si="289"/>
        <v>120</v>
      </c>
      <c r="B811" s="100">
        <f t="shared" si="277"/>
        <v>61769</v>
      </c>
      <c r="C811" s="100" t="str">
        <f t="shared" si="278"/>
        <v>20171124</v>
      </c>
      <c r="D811" s="100">
        <v>2017</v>
      </c>
      <c r="E811" s="100">
        <v>11</v>
      </c>
      <c r="F811" s="100">
        <v>24</v>
      </c>
      <c r="G811" s="100">
        <v>17</v>
      </c>
      <c r="H811" s="100">
        <v>9</v>
      </c>
      <c r="I811" s="100">
        <v>29</v>
      </c>
      <c r="J811" s="100">
        <v>25</v>
      </c>
      <c r="K811" s="100" t="s">
        <v>47</v>
      </c>
      <c r="L811" s="100">
        <v>1</v>
      </c>
      <c r="M811" s="100" t="s">
        <v>21</v>
      </c>
      <c r="N811" s="100" t="s">
        <v>27</v>
      </c>
      <c r="O811" s="100">
        <v>0</v>
      </c>
      <c r="P811" s="100" t="str">
        <f t="shared" si="283"/>
        <v/>
      </c>
      <c r="Q811" s="100" t="str">
        <f t="shared" si="276"/>
        <v/>
      </c>
      <c r="R811" s="100" t="str">
        <f t="shared" si="293"/>
        <v/>
      </c>
      <c r="S811" s="100" t="str">
        <f t="shared" si="284"/>
        <v/>
      </c>
      <c r="T811" s="100" t="str">
        <f t="shared" si="279"/>
        <v/>
      </c>
      <c r="U811" s="100" t="str">
        <f t="shared" si="280"/>
        <v/>
      </c>
      <c r="V811" s="100" t="str">
        <f t="shared" si="281"/>
        <v/>
      </c>
      <c r="W811" s="100" t="str">
        <f t="shared" si="285"/>
        <v/>
      </c>
      <c r="X811" s="100" t="str">
        <f t="shared" si="294"/>
        <v/>
      </c>
      <c r="Y811" s="100" t="str">
        <f t="shared" si="290"/>
        <v/>
      </c>
      <c r="Z811" s="100" t="str">
        <f t="shared" si="286"/>
        <v/>
      </c>
      <c r="AA811" s="100" t="str">
        <f t="shared" si="291"/>
        <v/>
      </c>
      <c r="AB811" s="100" t="str">
        <f t="shared" si="292"/>
        <v/>
      </c>
      <c r="AC811" s="100" t="str">
        <f t="shared" si="282"/>
        <v/>
      </c>
      <c r="AD811" s="100" t="str">
        <f t="shared" si="295"/>
        <v/>
      </c>
      <c r="AE811" s="100" t="str">
        <f t="shared" si="287"/>
        <v/>
      </c>
      <c r="AF811" s="100" t="str">
        <f t="shared" si="288"/>
        <v/>
      </c>
      <c r="AG811" s="100" t="str">
        <f t="shared" si="296"/>
        <v/>
      </c>
      <c r="AH811" s="100"/>
      <c r="AI811" s="100"/>
      <c r="AJ811" s="100"/>
      <c r="AK811" s="100"/>
      <c r="AL811" s="100"/>
    </row>
    <row r="812" spans="1:38" s="67" customFormat="1" x14ac:dyDescent="0.25">
      <c r="A812" s="100">
        <f t="shared" si="289"/>
        <v>120</v>
      </c>
      <c r="B812" s="100">
        <f t="shared" si="277"/>
        <v>61769</v>
      </c>
      <c r="C812" s="100" t="str">
        <f t="shared" si="278"/>
        <v>20171124</v>
      </c>
      <c r="D812" s="100">
        <v>2017</v>
      </c>
      <c r="E812" s="100">
        <v>11</v>
      </c>
      <c r="F812" s="100">
        <v>24</v>
      </c>
      <c r="G812" s="100">
        <v>17</v>
      </c>
      <c r="H812" s="100">
        <v>9</v>
      </c>
      <c r="I812" s="100">
        <v>29</v>
      </c>
      <c r="J812" s="100">
        <v>33</v>
      </c>
      <c r="K812" s="100" t="s">
        <v>47</v>
      </c>
      <c r="L812" s="100">
        <v>1</v>
      </c>
      <c r="M812" s="100" t="s">
        <v>21</v>
      </c>
      <c r="N812" s="100" t="s">
        <v>27</v>
      </c>
      <c r="O812" s="100">
        <v>0</v>
      </c>
      <c r="P812" s="100" t="str">
        <f t="shared" si="283"/>
        <v/>
      </c>
      <c r="Q812" s="100" t="str">
        <f t="shared" si="276"/>
        <v/>
      </c>
      <c r="R812" s="100" t="str">
        <f t="shared" si="293"/>
        <v/>
      </c>
      <c r="S812" s="100" t="str">
        <f t="shared" si="284"/>
        <v/>
      </c>
      <c r="T812" s="100" t="str">
        <f t="shared" si="279"/>
        <v/>
      </c>
      <c r="U812" s="100" t="str">
        <f t="shared" si="280"/>
        <v/>
      </c>
      <c r="V812" s="100" t="str">
        <f t="shared" si="281"/>
        <v/>
      </c>
      <c r="W812" s="100" t="str">
        <f t="shared" si="285"/>
        <v/>
      </c>
      <c r="X812" s="100" t="str">
        <f t="shared" si="294"/>
        <v/>
      </c>
      <c r="Y812" s="100" t="str">
        <f t="shared" si="290"/>
        <v/>
      </c>
      <c r="Z812" s="100" t="str">
        <f t="shared" si="286"/>
        <v/>
      </c>
      <c r="AA812" s="100" t="str">
        <f t="shared" si="291"/>
        <v/>
      </c>
      <c r="AB812" s="100" t="str">
        <f t="shared" si="292"/>
        <v/>
      </c>
      <c r="AC812" s="100" t="str">
        <f t="shared" si="282"/>
        <v/>
      </c>
      <c r="AD812" s="100" t="str">
        <f t="shared" si="295"/>
        <v/>
      </c>
      <c r="AE812" s="100" t="str">
        <f t="shared" si="287"/>
        <v/>
      </c>
      <c r="AF812" s="100" t="str">
        <f t="shared" si="288"/>
        <v/>
      </c>
      <c r="AG812" s="100" t="str">
        <f t="shared" si="296"/>
        <v/>
      </c>
      <c r="AH812" s="100"/>
      <c r="AI812" s="100"/>
      <c r="AJ812" s="100"/>
      <c r="AK812" s="100"/>
      <c r="AL812" s="100"/>
    </row>
    <row r="813" spans="1:38" x14ac:dyDescent="0.25">
      <c r="A813" s="100">
        <f t="shared" si="289"/>
        <v>120</v>
      </c>
      <c r="B813" s="100">
        <f t="shared" si="277"/>
        <v>61769</v>
      </c>
      <c r="C813" s="100" t="str">
        <f t="shared" si="278"/>
        <v>20171124</v>
      </c>
      <c r="D813" s="100">
        <v>2017</v>
      </c>
      <c r="E813" s="100">
        <v>11</v>
      </c>
      <c r="F813" s="100">
        <v>24</v>
      </c>
      <c r="G813" s="100">
        <v>17</v>
      </c>
      <c r="H813" s="100">
        <v>9</v>
      </c>
      <c r="I813" s="100">
        <v>29</v>
      </c>
      <c r="J813" s="100">
        <v>46</v>
      </c>
      <c r="K813" s="100" t="s">
        <v>47</v>
      </c>
      <c r="L813" s="100">
        <v>1</v>
      </c>
      <c r="M813" s="100" t="s">
        <v>21</v>
      </c>
      <c r="N813" s="100" t="s">
        <v>27</v>
      </c>
      <c r="O813" s="100">
        <v>0</v>
      </c>
      <c r="P813" s="100" t="str">
        <f t="shared" si="283"/>
        <v/>
      </c>
      <c r="Q813" s="100" t="str">
        <f t="shared" si="276"/>
        <v/>
      </c>
      <c r="R813" s="100" t="str">
        <f t="shared" si="293"/>
        <v/>
      </c>
      <c r="S813" s="100" t="str">
        <f t="shared" si="284"/>
        <v/>
      </c>
      <c r="T813" s="100" t="str">
        <f t="shared" si="279"/>
        <v/>
      </c>
      <c r="U813" s="100" t="str">
        <f t="shared" si="280"/>
        <v/>
      </c>
      <c r="V813" s="100" t="str">
        <f t="shared" si="281"/>
        <v/>
      </c>
      <c r="W813" s="100" t="str">
        <f t="shared" si="285"/>
        <v/>
      </c>
      <c r="X813" s="100" t="str">
        <f t="shared" si="294"/>
        <v/>
      </c>
      <c r="Y813" s="100" t="str">
        <f t="shared" si="290"/>
        <v/>
      </c>
      <c r="Z813" s="100" t="str">
        <f t="shared" si="286"/>
        <v/>
      </c>
      <c r="AA813" s="100" t="str">
        <f t="shared" si="291"/>
        <v/>
      </c>
      <c r="AB813" s="100" t="str">
        <f t="shared" si="292"/>
        <v/>
      </c>
      <c r="AC813" s="100" t="str">
        <f t="shared" si="282"/>
        <v/>
      </c>
      <c r="AD813" s="100" t="str">
        <f t="shared" si="295"/>
        <v/>
      </c>
      <c r="AE813" s="100" t="str">
        <f t="shared" si="287"/>
        <v/>
      </c>
      <c r="AF813" s="100" t="str">
        <f t="shared" si="288"/>
        <v/>
      </c>
      <c r="AG813" s="100" t="str">
        <f t="shared" si="296"/>
        <v/>
      </c>
      <c r="AH813" s="100"/>
      <c r="AI813" s="100"/>
      <c r="AJ813" s="100"/>
      <c r="AK813" s="100"/>
      <c r="AL813" s="100"/>
    </row>
    <row r="814" spans="1:38" s="67" customFormat="1" x14ac:dyDescent="0.25">
      <c r="A814" s="100">
        <f t="shared" si="289"/>
        <v>120</v>
      </c>
      <c r="B814" s="100">
        <f t="shared" si="277"/>
        <v>61769</v>
      </c>
      <c r="C814" s="100" t="str">
        <f t="shared" si="278"/>
        <v>20171124</v>
      </c>
      <c r="D814" s="100">
        <v>2017</v>
      </c>
      <c r="E814" s="100">
        <v>11</v>
      </c>
      <c r="F814" s="100">
        <v>24</v>
      </c>
      <c r="G814" s="100">
        <v>17</v>
      </c>
      <c r="H814" s="100">
        <v>9</v>
      </c>
      <c r="I814" s="100">
        <v>29</v>
      </c>
      <c r="J814" s="100">
        <v>47</v>
      </c>
      <c r="K814" s="100" t="s">
        <v>47</v>
      </c>
      <c r="L814" s="100">
        <v>1</v>
      </c>
      <c r="M814" s="100" t="s">
        <v>21</v>
      </c>
      <c r="N814" s="100" t="s">
        <v>27</v>
      </c>
      <c r="O814" s="100">
        <v>0</v>
      </c>
      <c r="P814" s="100" t="str">
        <f t="shared" si="283"/>
        <v/>
      </c>
      <c r="Q814" s="100" t="str">
        <f t="shared" si="276"/>
        <v/>
      </c>
      <c r="R814" s="100" t="str">
        <f t="shared" si="293"/>
        <v/>
      </c>
      <c r="S814" s="100" t="str">
        <f t="shared" si="284"/>
        <v/>
      </c>
      <c r="T814" s="100" t="str">
        <f t="shared" si="279"/>
        <v/>
      </c>
      <c r="U814" s="100" t="str">
        <f t="shared" si="280"/>
        <v/>
      </c>
      <c r="V814" s="100" t="str">
        <f t="shared" si="281"/>
        <v/>
      </c>
      <c r="W814" s="100" t="str">
        <f t="shared" si="285"/>
        <v/>
      </c>
      <c r="X814" s="100" t="str">
        <f t="shared" si="294"/>
        <v/>
      </c>
      <c r="Y814" s="100" t="str">
        <f t="shared" si="290"/>
        <v/>
      </c>
      <c r="Z814" s="100" t="str">
        <f t="shared" si="286"/>
        <v/>
      </c>
      <c r="AA814" s="100" t="str">
        <f t="shared" si="291"/>
        <v/>
      </c>
      <c r="AB814" s="100" t="str">
        <f t="shared" si="292"/>
        <v/>
      </c>
      <c r="AC814" s="100" t="str">
        <f t="shared" si="282"/>
        <v/>
      </c>
      <c r="AD814" s="100" t="str">
        <f t="shared" si="295"/>
        <v/>
      </c>
      <c r="AE814" s="100" t="str">
        <f t="shared" si="287"/>
        <v/>
      </c>
      <c r="AF814" s="100" t="str">
        <f t="shared" si="288"/>
        <v/>
      </c>
      <c r="AG814" s="100" t="str">
        <f t="shared" si="296"/>
        <v/>
      </c>
      <c r="AH814" s="100"/>
      <c r="AI814" s="100"/>
      <c r="AJ814" s="100"/>
      <c r="AK814" s="100"/>
      <c r="AL814" s="100"/>
    </row>
    <row r="815" spans="1:38" s="67" customFormat="1" x14ac:dyDescent="0.25">
      <c r="A815" s="100">
        <f t="shared" si="289"/>
        <v>120</v>
      </c>
      <c r="B815" s="100">
        <f t="shared" si="277"/>
        <v>61769</v>
      </c>
      <c r="C815" s="100" t="str">
        <f t="shared" si="278"/>
        <v>20171124</v>
      </c>
      <c r="D815" s="100">
        <v>2017</v>
      </c>
      <c r="E815" s="100">
        <v>11</v>
      </c>
      <c r="F815" s="100">
        <v>24</v>
      </c>
      <c r="G815" s="100">
        <v>17</v>
      </c>
      <c r="H815" s="100">
        <v>9</v>
      </c>
      <c r="I815" s="100">
        <v>29</v>
      </c>
      <c r="J815" s="100">
        <v>82</v>
      </c>
      <c r="K815" s="100" t="s">
        <v>47</v>
      </c>
      <c r="L815" s="100">
        <v>1</v>
      </c>
      <c r="M815" s="100" t="s">
        <v>21</v>
      </c>
      <c r="N815" s="100" t="s">
        <v>27</v>
      </c>
      <c r="O815" s="100">
        <v>0</v>
      </c>
      <c r="P815" s="100" t="str">
        <f t="shared" si="283"/>
        <v/>
      </c>
      <c r="Q815" s="100" t="str">
        <f t="shared" si="276"/>
        <v/>
      </c>
      <c r="R815" s="100" t="str">
        <f t="shared" si="293"/>
        <v/>
      </c>
      <c r="S815" s="100" t="str">
        <f t="shared" si="284"/>
        <v/>
      </c>
      <c r="T815" s="100" t="str">
        <f t="shared" si="279"/>
        <v/>
      </c>
      <c r="U815" s="100" t="str">
        <f t="shared" si="280"/>
        <v/>
      </c>
      <c r="V815" s="100" t="str">
        <f t="shared" si="281"/>
        <v/>
      </c>
      <c r="W815" s="100" t="str">
        <f t="shared" si="285"/>
        <v/>
      </c>
      <c r="X815" s="100" t="str">
        <f t="shared" si="294"/>
        <v/>
      </c>
      <c r="Y815" s="100" t="str">
        <f t="shared" si="290"/>
        <v/>
      </c>
      <c r="Z815" s="100" t="str">
        <f t="shared" si="286"/>
        <v/>
      </c>
      <c r="AA815" s="100" t="str">
        <f t="shared" si="291"/>
        <v/>
      </c>
      <c r="AB815" s="100" t="str">
        <f t="shared" si="292"/>
        <v/>
      </c>
      <c r="AC815" s="100" t="str">
        <f t="shared" si="282"/>
        <v/>
      </c>
      <c r="AD815" s="100" t="str">
        <f t="shared" si="295"/>
        <v/>
      </c>
      <c r="AE815" s="100" t="str">
        <f t="shared" si="287"/>
        <v/>
      </c>
      <c r="AF815" s="100" t="str">
        <f t="shared" si="288"/>
        <v/>
      </c>
      <c r="AG815" s="100" t="str">
        <f t="shared" si="296"/>
        <v/>
      </c>
      <c r="AH815" s="100"/>
      <c r="AI815" s="100"/>
      <c r="AJ815" s="100"/>
      <c r="AK815" s="100"/>
      <c r="AL815" s="100"/>
    </row>
    <row r="816" spans="1:38" s="67" customFormat="1" x14ac:dyDescent="0.25">
      <c r="A816" s="100">
        <f t="shared" si="289"/>
        <v>120</v>
      </c>
      <c r="B816" s="100">
        <f t="shared" si="277"/>
        <v>61769</v>
      </c>
      <c r="C816" s="100" t="str">
        <f t="shared" si="278"/>
        <v>20171124</v>
      </c>
      <c r="D816" s="100">
        <v>2017</v>
      </c>
      <c r="E816" s="100">
        <v>11</v>
      </c>
      <c r="F816" s="100">
        <v>24</v>
      </c>
      <c r="G816" s="100">
        <v>17</v>
      </c>
      <c r="H816" s="100">
        <v>9</v>
      </c>
      <c r="I816" s="100">
        <v>29</v>
      </c>
      <c r="J816" s="100">
        <v>181</v>
      </c>
      <c r="K816" s="100" t="s">
        <v>47</v>
      </c>
      <c r="L816" s="100">
        <v>1</v>
      </c>
      <c r="M816" s="100" t="s">
        <v>21</v>
      </c>
      <c r="N816" s="100" t="s">
        <v>27</v>
      </c>
      <c r="O816" s="100">
        <v>0</v>
      </c>
      <c r="P816" s="100" t="str">
        <f t="shared" si="283"/>
        <v/>
      </c>
      <c r="Q816" s="100" t="str">
        <f t="shared" si="276"/>
        <v/>
      </c>
      <c r="R816" s="100" t="str">
        <f t="shared" si="293"/>
        <v/>
      </c>
      <c r="S816" s="100" t="str">
        <f t="shared" si="284"/>
        <v/>
      </c>
      <c r="T816" s="100" t="str">
        <f t="shared" si="279"/>
        <v/>
      </c>
      <c r="U816" s="100" t="str">
        <f t="shared" si="280"/>
        <v/>
      </c>
      <c r="V816" s="100" t="str">
        <f t="shared" si="281"/>
        <v/>
      </c>
      <c r="W816" s="100" t="str">
        <f t="shared" si="285"/>
        <v/>
      </c>
      <c r="X816" s="100" t="str">
        <f t="shared" si="294"/>
        <v/>
      </c>
      <c r="Y816" s="100" t="str">
        <f t="shared" si="290"/>
        <v/>
      </c>
      <c r="Z816" s="100" t="str">
        <f t="shared" si="286"/>
        <v/>
      </c>
      <c r="AA816" s="100" t="str">
        <f t="shared" si="291"/>
        <v/>
      </c>
      <c r="AB816" s="100" t="str">
        <f t="shared" si="292"/>
        <v/>
      </c>
      <c r="AC816" s="100" t="str">
        <f t="shared" si="282"/>
        <v/>
      </c>
      <c r="AD816" s="100" t="str">
        <f t="shared" si="295"/>
        <v/>
      </c>
      <c r="AE816" s="100" t="str">
        <f t="shared" si="287"/>
        <v/>
      </c>
      <c r="AF816" s="100" t="str">
        <f t="shared" si="288"/>
        <v/>
      </c>
      <c r="AG816" s="100" t="str">
        <f t="shared" si="296"/>
        <v/>
      </c>
      <c r="AH816" s="100"/>
      <c r="AI816" s="100"/>
      <c r="AJ816" s="100"/>
      <c r="AK816" s="100"/>
      <c r="AL816" s="100"/>
    </row>
    <row r="817" spans="1:38" s="67" customFormat="1" x14ac:dyDescent="0.25">
      <c r="A817" s="100">
        <f t="shared" si="289"/>
        <v>120</v>
      </c>
      <c r="B817" s="100">
        <f t="shared" si="277"/>
        <v>61769</v>
      </c>
      <c r="C817" s="100" t="str">
        <f t="shared" si="278"/>
        <v>20171124</v>
      </c>
      <c r="D817" s="100">
        <v>2017</v>
      </c>
      <c r="E817" s="100">
        <v>11</v>
      </c>
      <c r="F817" s="100">
        <v>24</v>
      </c>
      <c r="G817" s="100">
        <v>17</v>
      </c>
      <c r="H817" s="100">
        <v>9</v>
      </c>
      <c r="I817" s="100">
        <v>29</v>
      </c>
      <c r="J817" s="100">
        <v>243</v>
      </c>
      <c r="K817" s="100" t="s">
        <v>47</v>
      </c>
      <c r="L817" s="100">
        <v>1</v>
      </c>
      <c r="M817" s="100" t="s">
        <v>21</v>
      </c>
      <c r="N817" s="100" t="s">
        <v>27</v>
      </c>
      <c r="O817" s="100">
        <v>0</v>
      </c>
      <c r="P817" s="100" t="str">
        <f t="shared" si="283"/>
        <v/>
      </c>
      <c r="Q817" s="100" t="str">
        <f t="shared" si="276"/>
        <v/>
      </c>
      <c r="R817" s="100" t="str">
        <f t="shared" si="293"/>
        <v/>
      </c>
      <c r="S817" s="100" t="str">
        <f t="shared" si="284"/>
        <v/>
      </c>
      <c r="T817" s="100" t="str">
        <f t="shared" si="279"/>
        <v/>
      </c>
      <c r="U817" s="100" t="str">
        <f t="shared" si="280"/>
        <v/>
      </c>
      <c r="V817" s="100" t="str">
        <f t="shared" si="281"/>
        <v/>
      </c>
      <c r="W817" s="100" t="str">
        <f t="shared" si="285"/>
        <v/>
      </c>
      <c r="X817" s="100" t="str">
        <f t="shared" si="294"/>
        <v/>
      </c>
      <c r="Y817" s="100" t="str">
        <f t="shared" si="290"/>
        <v/>
      </c>
      <c r="Z817" s="100" t="str">
        <f t="shared" si="286"/>
        <v/>
      </c>
      <c r="AA817" s="100" t="str">
        <f t="shared" si="291"/>
        <v/>
      </c>
      <c r="AB817" s="100" t="str">
        <f t="shared" si="292"/>
        <v/>
      </c>
      <c r="AC817" s="100" t="str">
        <f t="shared" si="282"/>
        <v/>
      </c>
      <c r="AD817" s="100" t="str">
        <f t="shared" si="295"/>
        <v/>
      </c>
      <c r="AE817" s="100" t="str">
        <f t="shared" si="287"/>
        <v/>
      </c>
      <c r="AF817" s="100" t="str">
        <f t="shared" si="288"/>
        <v/>
      </c>
      <c r="AG817" s="100" t="str">
        <f t="shared" si="296"/>
        <v/>
      </c>
      <c r="AH817" s="100"/>
      <c r="AI817" s="100"/>
      <c r="AJ817" s="100"/>
      <c r="AK817" s="100"/>
      <c r="AL817" s="100"/>
    </row>
    <row r="818" spans="1:38" s="67" customFormat="1" x14ac:dyDescent="0.25">
      <c r="A818" s="100">
        <f t="shared" si="289"/>
        <v>120</v>
      </c>
      <c r="B818" s="100">
        <f t="shared" si="277"/>
        <v>61769</v>
      </c>
      <c r="C818" s="100" t="str">
        <f t="shared" si="278"/>
        <v>20171124</v>
      </c>
      <c r="D818" s="100">
        <v>2017</v>
      </c>
      <c r="E818" s="100">
        <v>11</v>
      </c>
      <c r="F818" s="100">
        <v>24</v>
      </c>
      <c r="G818" s="100">
        <v>17</v>
      </c>
      <c r="H818" s="100">
        <v>9</v>
      </c>
      <c r="I818" s="100">
        <v>29</v>
      </c>
      <c r="J818" s="100">
        <v>403</v>
      </c>
      <c r="K818" s="100" t="s">
        <v>225</v>
      </c>
      <c r="L818" s="100">
        <v>0</v>
      </c>
      <c r="M818" s="100" t="s">
        <v>89</v>
      </c>
      <c r="N818" s="100" t="s">
        <v>28</v>
      </c>
      <c r="O818" s="100">
        <v>0</v>
      </c>
      <c r="P818" s="100" t="str">
        <f t="shared" si="283"/>
        <v/>
      </c>
      <c r="Q818" s="100" t="str">
        <f t="shared" si="276"/>
        <v/>
      </c>
      <c r="R818" s="100" t="str">
        <f t="shared" si="293"/>
        <v/>
      </c>
      <c r="S818" s="100" t="str">
        <f t="shared" si="284"/>
        <v/>
      </c>
      <c r="T818" s="100" t="str">
        <f t="shared" si="279"/>
        <v/>
      </c>
      <c r="U818" s="100" t="str">
        <f t="shared" si="280"/>
        <v/>
      </c>
      <c r="V818" s="100" t="str">
        <f t="shared" si="281"/>
        <v/>
      </c>
      <c r="W818" s="100" t="str">
        <f t="shared" si="285"/>
        <v/>
      </c>
      <c r="X818" s="100" t="str">
        <f t="shared" si="294"/>
        <v/>
      </c>
      <c r="Y818" s="100" t="str">
        <f t="shared" si="290"/>
        <v/>
      </c>
      <c r="Z818" s="100" t="str">
        <f t="shared" si="286"/>
        <v/>
      </c>
      <c r="AA818" s="100" t="str">
        <f t="shared" si="291"/>
        <v/>
      </c>
      <c r="AB818" s="100" t="str">
        <f t="shared" si="292"/>
        <v/>
      </c>
      <c r="AC818" s="100" t="str">
        <f t="shared" si="282"/>
        <v/>
      </c>
      <c r="AD818" s="100" t="str">
        <f t="shared" si="295"/>
        <v/>
      </c>
      <c r="AE818" s="100" t="str">
        <f t="shared" si="287"/>
        <v/>
      </c>
      <c r="AF818" s="100" t="str">
        <f t="shared" si="288"/>
        <v/>
      </c>
      <c r="AG818" s="100" t="str">
        <f t="shared" si="296"/>
        <v/>
      </c>
      <c r="AH818" s="100"/>
      <c r="AI818" s="100"/>
      <c r="AJ818" s="100"/>
      <c r="AK818" s="100"/>
      <c r="AL818" s="100"/>
    </row>
    <row r="819" spans="1:38" s="67" customFormat="1" x14ac:dyDescent="0.25">
      <c r="A819" s="100">
        <f t="shared" si="289"/>
        <v>120</v>
      </c>
      <c r="B819" s="100">
        <f t="shared" si="277"/>
        <v>61769</v>
      </c>
      <c r="C819" s="100" t="str">
        <f t="shared" si="278"/>
        <v>20171124</v>
      </c>
      <c r="D819" s="100">
        <v>2017</v>
      </c>
      <c r="E819" s="100">
        <v>11</v>
      </c>
      <c r="F819" s="100">
        <v>24</v>
      </c>
      <c r="G819" s="100">
        <v>17</v>
      </c>
      <c r="H819" s="100">
        <v>9</v>
      </c>
      <c r="I819" s="100">
        <v>29</v>
      </c>
      <c r="J819" s="100">
        <v>425</v>
      </c>
      <c r="K819" s="100" t="s">
        <v>225</v>
      </c>
      <c r="L819" s="100">
        <v>0</v>
      </c>
      <c r="M819" s="100" t="s">
        <v>89</v>
      </c>
      <c r="N819" s="100" t="s">
        <v>28</v>
      </c>
      <c r="O819" s="100">
        <v>0</v>
      </c>
      <c r="P819" s="100" t="str">
        <f t="shared" si="283"/>
        <v/>
      </c>
      <c r="Q819" s="100" t="str">
        <f t="shared" si="276"/>
        <v/>
      </c>
      <c r="R819" s="100" t="str">
        <f t="shared" si="293"/>
        <v/>
      </c>
      <c r="S819" s="100" t="str">
        <f t="shared" si="284"/>
        <v/>
      </c>
      <c r="T819" s="100" t="str">
        <f t="shared" si="279"/>
        <v/>
      </c>
      <c r="U819" s="100" t="str">
        <f t="shared" si="280"/>
        <v/>
      </c>
      <c r="V819" s="100" t="str">
        <f t="shared" si="281"/>
        <v/>
      </c>
      <c r="W819" s="100" t="str">
        <f t="shared" si="285"/>
        <v/>
      </c>
      <c r="X819" s="100" t="str">
        <f t="shared" si="294"/>
        <v/>
      </c>
      <c r="Y819" s="100" t="str">
        <f t="shared" si="290"/>
        <v/>
      </c>
      <c r="Z819" s="100" t="str">
        <f t="shared" si="286"/>
        <v/>
      </c>
      <c r="AA819" s="100" t="str">
        <f t="shared" si="291"/>
        <v/>
      </c>
      <c r="AB819" s="100" t="str">
        <f t="shared" si="292"/>
        <v/>
      </c>
      <c r="AC819" s="100" t="str">
        <f t="shared" si="282"/>
        <v/>
      </c>
      <c r="AD819" s="100" t="str">
        <f t="shared" si="295"/>
        <v/>
      </c>
      <c r="AE819" s="100" t="str">
        <f t="shared" si="287"/>
        <v/>
      </c>
      <c r="AF819" s="100" t="str">
        <f t="shared" si="288"/>
        <v/>
      </c>
      <c r="AG819" s="100" t="str">
        <f t="shared" si="296"/>
        <v/>
      </c>
      <c r="AH819" s="100"/>
      <c r="AI819" s="100"/>
      <c r="AJ819" s="100"/>
      <c r="AK819" s="100"/>
      <c r="AL819" s="100"/>
    </row>
    <row r="820" spans="1:38" s="67" customFormat="1" x14ac:dyDescent="0.25">
      <c r="A820" s="100">
        <f t="shared" si="289"/>
        <v>120</v>
      </c>
      <c r="B820" s="100">
        <f t="shared" si="277"/>
        <v>61769</v>
      </c>
      <c r="C820" s="100" t="str">
        <f t="shared" si="278"/>
        <v>20171124</v>
      </c>
      <c r="D820" s="100">
        <v>2017</v>
      </c>
      <c r="E820" s="100">
        <v>11</v>
      </c>
      <c r="F820" s="100">
        <v>24</v>
      </c>
      <c r="G820" s="100">
        <v>17</v>
      </c>
      <c r="H820" s="100">
        <v>9</v>
      </c>
      <c r="I820" s="100">
        <v>29</v>
      </c>
      <c r="J820" s="100">
        <v>452</v>
      </c>
      <c r="K820" s="100" t="s">
        <v>225</v>
      </c>
      <c r="L820" s="100">
        <v>0</v>
      </c>
      <c r="M820" s="100" t="s">
        <v>89</v>
      </c>
      <c r="N820" s="100" t="s">
        <v>28</v>
      </c>
      <c r="O820" s="100">
        <v>0</v>
      </c>
      <c r="P820" s="100" t="str">
        <f t="shared" si="283"/>
        <v/>
      </c>
      <c r="Q820" s="100" t="str">
        <f t="shared" si="276"/>
        <v/>
      </c>
      <c r="R820" s="100" t="str">
        <f t="shared" si="293"/>
        <v/>
      </c>
      <c r="S820" s="100" t="str">
        <f t="shared" si="284"/>
        <v/>
      </c>
      <c r="T820" s="100" t="str">
        <f t="shared" si="279"/>
        <v/>
      </c>
      <c r="U820" s="100" t="str">
        <f t="shared" si="280"/>
        <v/>
      </c>
      <c r="V820" s="100" t="str">
        <f t="shared" si="281"/>
        <v/>
      </c>
      <c r="W820" s="100" t="str">
        <f t="shared" si="285"/>
        <v/>
      </c>
      <c r="X820" s="100" t="str">
        <f t="shared" si="294"/>
        <v/>
      </c>
      <c r="Y820" s="100" t="str">
        <f t="shared" si="290"/>
        <v/>
      </c>
      <c r="Z820" s="100" t="str">
        <f t="shared" si="286"/>
        <v/>
      </c>
      <c r="AA820" s="100" t="str">
        <f t="shared" si="291"/>
        <v/>
      </c>
      <c r="AB820" s="100" t="str">
        <f t="shared" si="292"/>
        <v/>
      </c>
      <c r="AC820" s="100" t="str">
        <f t="shared" si="282"/>
        <v/>
      </c>
      <c r="AD820" s="100" t="str">
        <f t="shared" si="295"/>
        <v/>
      </c>
      <c r="AE820" s="100" t="str">
        <f t="shared" si="287"/>
        <v/>
      </c>
      <c r="AF820" s="100" t="str">
        <f t="shared" si="288"/>
        <v/>
      </c>
      <c r="AG820" s="100" t="str">
        <f t="shared" si="296"/>
        <v/>
      </c>
      <c r="AH820" s="100"/>
      <c r="AI820" s="100"/>
      <c r="AJ820" s="100"/>
      <c r="AK820" s="100"/>
      <c r="AL820" s="100"/>
    </row>
    <row r="821" spans="1:38" s="67" customFormat="1" x14ac:dyDescent="0.25">
      <c r="A821" s="100">
        <f t="shared" si="289"/>
        <v>120</v>
      </c>
      <c r="B821" s="100">
        <f t="shared" si="277"/>
        <v>61769</v>
      </c>
      <c r="C821" s="100" t="str">
        <f t="shared" si="278"/>
        <v>20171124</v>
      </c>
      <c r="D821" s="100">
        <v>2017</v>
      </c>
      <c r="E821" s="100">
        <v>11</v>
      </c>
      <c r="F821" s="100">
        <v>24</v>
      </c>
      <c r="G821" s="100">
        <v>17</v>
      </c>
      <c r="H821" s="100">
        <v>9</v>
      </c>
      <c r="I821" s="100">
        <v>29</v>
      </c>
      <c r="J821" s="100">
        <v>544</v>
      </c>
      <c r="K821" s="100" t="s">
        <v>225</v>
      </c>
      <c r="L821" s="100">
        <v>0</v>
      </c>
      <c r="M821" s="100" t="s">
        <v>89</v>
      </c>
      <c r="N821" s="100" t="s">
        <v>28</v>
      </c>
      <c r="O821" s="100">
        <f>546-544</f>
        <v>2</v>
      </c>
      <c r="P821" s="100" t="str">
        <f t="shared" si="283"/>
        <v/>
      </c>
      <c r="Q821" s="100">
        <f t="shared" si="276"/>
        <v>61769.546000000002</v>
      </c>
      <c r="R821" s="100" t="str">
        <f t="shared" si="293"/>
        <v/>
      </c>
      <c r="S821" s="100" t="str">
        <f t="shared" si="284"/>
        <v/>
      </c>
      <c r="T821" s="100" t="str">
        <f t="shared" si="279"/>
        <v/>
      </c>
      <c r="U821" s="100" t="str">
        <f t="shared" si="280"/>
        <v/>
      </c>
      <c r="V821" s="100" t="str">
        <f t="shared" si="281"/>
        <v/>
      </c>
      <c r="W821" s="100" t="str">
        <f t="shared" si="285"/>
        <v/>
      </c>
      <c r="X821" s="100" t="str">
        <f t="shared" si="294"/>
        <v/>
      </c>
      <c r="Y821" s="100" t="str">
        <f t="shared" si="290"/>
        <v/>
      </c>
      <c r="Z821" s="100" t="str">
        <f t="shared" si="286"/>
        <v/>
      </c>
      <c r="AA821" s="100" t="str">
        <f t="shared" si="291"/>
        <v/>
      </c>
      <c r="AB821" s="100" t="str">
        <f t="shared" si="292"/>
        <v/>
      </c>
      <c r="AC821" s="100" t="str">
        <f t="shared" si="282"/>
        <v/>
      </c>
      <c r="AD821" s="100" t="str">
        <f t="shared" si="295"/>
        <v/>
      </c>
      <c r="AE821" s="100" t="str">
        <f t="shared" si="287"/>
        <v/>
      </c>
      <c r="AF821" s="100" t="str">
        <f t="shared" si="288"/>
        <v/>
      </c>
      <c r="AG821" s="100" t="str">
        <f t="shared" si="296"/>
        <v/>
      </c>
      <c r="AH821" s="100"/>
      <c r="AI821" s="100"/>
      <c r="AJ821" s="100"/>
      <c r="AK821" s="100"/>
      <c r="AL821" s="100"/>
    </row>
    <row r="822" spans="1:38" s="67" customFormat="1" x14ac:dyDescent="0.25">
      <c r="A822" s="51">
        <f t="shared" si="289"/>
        <v>121</v>
      </c>
      <c r="B822" s="51">
        <f t="shared" si="277"/>
        <v>61955</v>
      </c>
      <c r="C822" s="51" t="str">
        <f t="shared" si="278"/>
        <v>20171124</v>
      </c>
      <c r="D822" s="51">
        <v>2017</v>
      </c>
      <c r="E822" s="51">
        <v>11</v>
      </c>
      <c r="F822" s="51">
        <v>24</v>
      </c>
      <c r="G822" s="51">
        <v>17</v>
      </c>
      <c r="H822" s="51">
        <v>12</v>
      </c>
      <c r="I822" s="51">
        <v>35</v>
      </c>
      <c r="J822" s="51">
        <v>504</v>
      </c>
      <c r="K822" s="51" t="s">
        <v>44</v>
      </c>
      <c r="L822" s="51">
        <v>1</v>
      </c>
      <c r="M822" s="51" t="s">
        <v>21</v>
      </c>
      <c r="N822" s="51" t="s">
        <v>27</v>
      </c>
      <c r="O822" s="51">
        <v>356</v>
      </c>
      <c r="P822" s="51">
        <f t="shared" si="283"/>
        <v>61955.504000000001</v>
      </c>
      <c r="Q822" s="51" t="str">
        <f t="shared" si="276"/>
        <v/>
      </c>
      <c r="R822" s="51">
        <f t="shared" si="293"/>
        <v>61955.978999999999</v>
      </c>
      <c r="S822" s="51">
        <f t="shared" si="284"/>
        <v>474.99999999854481</v>
      </c>
      <c r="T822" s="51" t="str">
        <f t="shared" si="279"/>
        <v/>
      </c>
      <c r="U822" s="51" t="str">
        <f t="shared" si="280"/>
        <v/>
      </c>
      <c r="V822" s="51" t="str">
        <f t="shared" si="281"/>
        <v/>
      </c>
      <c r="W822" s="51">
        <f t="shared" si="285"/>
        <v>61955</v>
      </c>
      <c r="X822" s="51">
        <f t="shared" si="294"/>
        <v>0</v>
      </c>
      <c r="Y822" s="51">
        <f t="shared" si="290"/>
        <v>1</v>
      </c>
      <c r="Z822" s="51">
        <f t="shared" si="286"/>
        <v>0</v>
      </c>
      <c r="AA822" s="51">
        <f t="shared" si="291"/>
        <v>0</v>
      </c>
      <c r="AB822" s="51">
        <f t="shared" si="292"/>
        <v>0</v>
      </c>
      <c r="AC822" s="51" t="str">
        <f t="shared" si="282"/>
        <v/>
      </c>
      <c r="AD822" s="51">
        <f t="shared" si="295"/>
        <v>1</v>
      </c>
      <c r="AE822" s="51" t="str">
        <f t="shared" si="287"/>
        <v>20171124</v>
      </c>
      <c r="AF822" s="51" t="str">
        <f t="shared" si="288"/>
        <v/>
      </c>
      <c r="AG822" s="51">
        <f t="shared" si="296"/>
        <v>3</v>
      </c>
      <c r="AH822" s="51"/>
      <c r="AI822" s="51" t="s">
        <v>42</v>
      </c>
      <c r="AJ822" s="51"/>
      <c r="AK822" s="51"/>
      <c r="AL822" s="51"/>
    </row>
    <row r="823" spans="1:38" s="67" customFormat="1" x14ac:dyDescent="0.25">
      <c r="A823" s="50">
        <f t="shared" si="289"/>
        <v>121</v>
      </c>
      <c r="B823" s="50">
        <f t="shared" si="277"/>
        <v>61955</v>
      </c>
      <c r="C823" s="50" t="str">
        <f t="shared" si="278"/>
        <v>20171124</v>
      </c>
      <c r="D823" s="50">
        <v>2017</v>
      </c>
      <c r="E823" s="50">
        <v>11</v>
      </c>
      <c r="F823" s="50">
        <v>24</v>
      </c>
      <c r="G823" s="50">
        <v>17</v>
      </c>
      <c r="H823" s="50">
        <v>12</v>
      </c>
      <c r="I823" s="50">
        <v>35</v>
      </c>
      <c r="J823" s="50">
        <v>897</v>
      </c>
      <c r="K823" s="50" t="s">
        <v>49</v>
      </c>
      <c r="L823" s="50">
        <v>1</v>
      </c>
      <c r="M823" s="50" t="s">
        <v>21</v>
      </c>
      <c r="N823" s="50" t="s">
        <v>27</v>
      </c>
      <c r="O823" s="50">
        <v>4</v>
      </c>
      <c r="P823" s="50" t="str">
        <f t="shared" si="283"/>
        <v/>
      </c>
      <c r="Q823" s="50" t="str">
        <f t="shared" si="276"/>
        <v/>
      </c>
      <c r="R823" s="50" t="str">
        <f t="shared" si="293"/>
        <v/>
      </c>
      <c r="S823" s="50" t="str">
        <f t="shared" si="284"/>
        <v/>
      </c>
      <c r="T823" s="50" t="str">
        <f t="shared" si="279"/>
        <v/>
      </c>
      <c r="U823" s="50" t="str">
        <f t="shared" si="280"/>
        <v/>
      </c>
      <c r="V823" s="50">
        <f t="shared" si="281"/>
        <v>57</v>
      </c>
      <c r="W823" s="50" t="str">
        <f t="shared" si="285"/>
        <v/>
      </c>
      <c r="X823" s="50" t="str">
        <f t="shared" si="294"/>
        <v/>
      </c>
      <c r="Y823" s="50" t="str">
        <f t="shared" si="290"/>
        <v/>
      </c>
      <c r="Z823" s="50" t="str">
        <f t="shared" si="286"/>
        <v/>
      </c>
      <c r="AA823" s="50" t="str">
        <f t="shared" si="291"/>
        <v/>
      </c>
      <c r="AB823" s="50" t="str">
        <f t="shared" si="292"/>
        <v/>
      </c>
      <c r="AC823" s="50" t="str">
        <f t="shared" si="282"/>
        <v/>
      </c>
      <c r="AD823" s="50" t="str">
        <f t="shared" si="295"/>
        <v/>
      </c>
      <c r="AE823" s="50" t="str">
        <f t="shared" si="287"/>
        <v/>
      </c>
      <c r="AF823" s="50" t="str">
        <f t="shared" si="288"/>
        <v/>
      </c>
      <c r="AG823" s="50" t="str">
        <f t="shared" si="296"/>
        <v/>
      </c>
      <c r="AH823" s="50"/>
      <c r="AI823" s="50"/>
      <c r="AJ823" s="50"/>
      <c r="AK823" s="50"/>
      <c r="AL823" s="50"/>
    </row>
    <row r="824" spans="1:38" s="67" customFormat="1" x14ac:dyDescent="0.25">
      <c r="A824" s="50">
        <f t="shared" si="289"/>
        <v>121</v>
      </c>
      <c r="B824" s="50">
        <f t="shared" si="277"/>
        <v>61955</v>
      </c>
      <c r="C824" s="50" t="str">
        <f t="shared" si="278"/>
        <v>20171124</v>
      </c>
      <c r="D824" s="50">
        <v>2017</v>
      </c>
      <c r="E824" s="50">
        <v>11</v>
      </c>
      <c r="F824" s="50">
        <v>24</v>
      </c>
      <c r="G824" s="50">
        <v>17</v>
      </c>
      <c r="H824" s="50">
        <v>12</v>
      </c>
      <c r="I824" s="50">
        <v>35</v>
      </c>
      <c r="J824" s="50">
        <v>910</v>
      </c>
      <c r="K824" s="50" t="s">
        <v>78</v>
      </c>
      <c r="L824" s="50"/>
      <c r="M824" s="50" t="s">
        <v>21</v>
      </c>
      <c r="N824" s="50" t="s">
        <v>27</v>
      </c>
      <c r="O824" s="50">
        <v>0</v>
      </c>
      <c r="P824" s="50" t="str">
        <f t="shared" si="283"/>
        <v/>
      </c>
      <c r="Q824" s="50" t="str">
        <f t="shared" si="276"/>
        <v/>
      </c>
      <c r="R824" s="50" t="str">
        <f t="shared" si="293"/>
        <v/>
      </c>
      <c r="S824" s="50" t="str">
        <f t="shared" si="284"/>
        <v/>
      </c>
      <c r="T824" s="50" t="str">
        <f t="shared" si="279"/>
        <v/>
      </c>
      <c r="U824" s="50" t="str">
        <f t="shared" si="280"/>
        <v/>
      </c>
      <c r="V824" s="50" t="str">
        <f t="shared" si="281"/>
        <v/>
      </c>
      <c r="W824" s="50" t="str">
        <f t="shared" si="285"/>
        <v/>
      </c>
      <c r="X824" s="50" t="str">
        <f t="shared" si="294"/>
        <v/>
      </c>
      <c r="Y824" s="50" t="str">
        <f t="shared" si="290"/>
        <v/>
      </c>
      <c r="Z824" s="50" t="str">
        <f t="shared" si="286"/>
        <v/>
      </c>
      <c r="AA824" s="50" t="str">
        <f t="shared" si="291"/>
        <v/>
      </c>
      <c r="AB824" s="50" t="str">
        <f t="shared" si="292"/>
        <v/>
      </c>
      <c r="AC824" s="50" t="str">
        <f t="shared" si="282"/>
        <v/>
      </c>
      <c r="AD824" s="50" t="str">
        <f t="shared" si="295"/>
        <v/>
      </c>
      <c r="AE824" s="50" t="str">
        <f t="shared" si="287"/>
        <v/>
      </c>
      <c r="AF824" s="50" t="str">
        <f t="shared" si="288"/>
        <v/>
      </c>
      <c r="AG824" s="50" t="str">
        <f t="shared" si="296"/>
        <v/>
      </c>
      <c r="AH824" s="50"/>
      <c r="AI824" s="50"/>
      <c r="AJ824" s="50"/>
      <c r="AK824" s="50"/>
      <c r="AL824" s="50"/>
    </row>
    <row r="825" spans="1:38" s="67" customFormat="1" x14ac:dyDescent="0.25">
      <c r="A825" s="50">
        <f t="shared" si="289"/>
        <v>121</v>
      </c>
      <c r="B825" s="50">
        <f t="shared" si="277"/>
        <v>61955</v>
      </c>
      <c r="C825" s="50" t="str">
        <f t="shared" si="278"/>
        <v>20171124</v>
      </c>
      <c r="D825" s="50">
        <v>2017</v>
      </c>
      <c r="E825" s="50">
        <v>11</v>
      </c>
      <c r="F825" s="50">
        <v>24</v>
      </c>
      <c r="G825" s="50">
        <v>17</v>
      </c>
      <c r="H825" s="50">
        <v>12</v>
      </c>
      <c r="I825" s="50">
        <v>35</v>
      </c>
      <c r="J825" s="50">
        <v>954</v>
      </c>
      <c r="K825" s="50" t="s">
        <v>49</v>
      </c>
      <c r="L825" s="50">
        <v>1</v>
      </c>
      <c r="M825" s="50" t="s">
        <v>21</v>
      </c>
      <c r="N825" s="50" t="s">
        <v>27</v>
      </c>
      <c r="O825" s="50">
        <v>4</v>
      </c>
      <c r="P825" s="50" t="str">
        <f t="shared" si="283"/>
        <v/>
      </c>
      <c r="Q825" s="50" t="str">
        <f t="shared" si="276"/>
        <v/>
      </c>
      <c r="R825" s="50" t="str">
        <f t="shared" si="293"/>
        <v/>
      </c>
      <c r="S825" s="50" t="str">
        <f t="shared" si="284"/>
        <v/>
      </c>
      <c r="T825" s="50" t="str">
        <f t="shared" si="279"/>
        <v/>
      </c>
      <c r="U825" s="50" t="str">
        <f t="shared" si="280"/>
        <v/>
      </c>
      <c r="V825" s="50">
        <f t="shared" si="281"/>
        <v>23</v>
      </c>
      <c r="W825" s="50" t="str">
        <f t="shared" si="285"/>
        <v/>
      </c>
      <c r="X825" s="50" t="str">
        <f t="shared" si="294"/>
        <v/>
      </c>
      <c r="Y825" s="50" t="str">
        <f t="shared" si="290"/>
        <v/>
      </c>
      <c r="Z825" s="50" t="str">
        <f t="shared" si="286"/>
        <v/>
      </c>
      <c r="AA825" s="50" t="str">
        <f t="shared" si="291"/>
        <v/>
      </c>
      <c r="AB825" s="50" t="str">
        <f t="shared" si="292"/>
        <v/>
      </c>
      <c r="AC825" s="50" t="str">
        <f t="shared" si="282"/>
        <v/>
      </c>
      <c r="AD825" s="50" t="str">
        <f t="shared" si="295"/>
        <v/>
      </c>
      <c r="AE825" s="50" t="str">
        <f t="shared" si="287"/>
        <v/>
      </c>
      <c r="AF825" s="50" t="str">
        <f t="shared" si="288"/>
        <v/>
      </c>
      <c r="AG825" s="50" t="str">
        <f t="shared" si="296"/>
        <v/>
      </c>
      <c r="AH825" s="50"/>
      <c r="AI825" s="50"/>
      <c r="AJ825" s="50"/>
      <c r="AK825" s="50"/>
      <c r="AL825" s="50"/>
    </row>
    <row r="826" spans="1:38" s="67" customFormat="1" x14ac:dyDescent="0.25">
      <c r="A826" s="50">
        <f t="shared" si="289"/>
        <v>121</v>
      </c>
      <c r="B826" s="50">
        <f t="shared" si="277"/>
        <v>61955</v>
      </c>
      <c r="C826" s="50" t="str">
        <f t="shared" si="278"/>
        <v>20171124</v>
      </c>
      <c r="D826" s="50">
        <v>2017</v>
      </c>
      <c r="E826" s="50">
        <v>11</v>
      </c>
      <c r="F826" s="50">
        <v>24</v>
      </c>
      <c r="G826" s="50">
        <v>17</v>
      </c>
      <c r="H826" s="50">
        <v>12</v>
      </c>
      <c r="I826" s="50">
        <v>35</v>
      </c>
      <c r="J826" s="50">
        <v>977</v>
      </c>
      <c r="K826" s="50" t="s">
        <v>49</v>
      </c>
      <c r="L826" s="50">
        <v>1</v>
      </c>
      <c r="M826" s="50" t="s">
        <v>21</v>
      </c>
      <c r="N826" s="50" t="s">
        <v>27</v>
      </c>
      <c r="O826" s="50">
        <v>2</v>
      </c>
      <c r="P826" s="50" t="str">
        <f t="shared" si="283"/>
        <v/>
      </c>
      <c r="Q826" s="50">
        <f t="shared" si="276"/>
        <v>61955.978999999999</v>
      </c>
      <c r="R826" s="50" t="str">
        <f t="shared" si="293"/>
        <v/>
      </c>
      <c r="S826" s="50" t="str">
        <f t="shared" si="284"/>
        <v/>
      </c>
      <c r="T826" s="50" t="str">
        <f t="shared" si="279"/>
        <v/>
      </c>
      <c r="U826" s="50" t="str">
        <f t="shared" si="280"/>
        <v/>
      </c>
      <c r="V826" s="50" t="str">
        <f t="shared" si="281"/>
        <v/>
      </c>
      <c r="W826" s="50" t="str">
        <f t="shared" si="285"/>
        <v/>
      </c>
      <c r="X826" s="50" t="str">
        <f t="shared" si="294"/>
        <v/>
      </c>
      <c r="Y826" s="50" t="str">
        <f t="shared" si="290"/>
        <v/>
      </c>
      <c r="Z826" s="50" t="str">
        <f t="shared" si="286"/>
        <v/>
      </c>
      <c r="AA826" s="50" t="str">
        <f t="shared" si="291"/>
        <v/>
      </c>
      <c r="AB826" s="50" t="str">
        <f t="shared" si="292"/>
        <v/>
      </c>
      <c r="AC826" s="50" t="str">
        <f t="shared" si="282"/>
        <v/>
      </c>
      <c r="AD826" s="50" t="str">
        <f t="shared" si="295"/>
        <v/>
      </c>
      <c r="AE826" s="50" t="str">
        <f t="shared" si="287"/>
        <v/>
      </c>
      <c r="AF826" s="50" t="str">
        <f t="shared" si="288"/>
        <v/>
      </c>
      <c r="AG826" s="50" t="str">
        <f t="shared" si="296"/>
        <v/>
      </c>
      <c r="AH826" s="50"/>
      <c r="AI826" s="50"/>
      <c r="AJ826" s="50"/>
      <c r="AK826" s="50"/>
      <c r="AL826" s="50"/>
    </row>
    <row r="827" spans="1:38" s="67" customFormat="1" x14ac:dyDescent="0.25">
      <c r="A827" s="102">
        <f t="shared" si="289"/>
        <v>122</v>
      </c>
      <c r="B827" s="102">
        <f t="shared" si="277"/>
        <v>62322</v>
      </c>
      <c r="C827" s="102" t="str">
        <f t="shared" si="278"/>
        <v>20171124</v>
      </c>
      <c r="D827" s="102">
        <v>2017</v>
      </c>
      <c r="E827" s="102">
        <v>11</v>
      </c>
      <c r="F827" s="102">
        <v>24</v>
      </c>
      <c r="G827" s="102">
        <v>17</v>
      </c>
      <c r="H827" s="102">
        <v>18</v>
      </c>
      <c r="I827" s="102">
        <v>42</v>
      </c>
      <c r="J827" s="102">
        <v>824</v>
      </c>
      <c r="K827" s="102" t="s">
        <v>37</v>
      </c>
      <c r="L827" s="102">
        <v>1</v>
      </c>
      <c r="M827" s="102" t="s">
        <v>20</v>
      </c>
      <c r="N827" s="102" t="s">
        <v>27</v>
      </c>
      <c r="O827" s="102">
        <v>2</v>
      </c>
      <c r="P827" s="102">
        <f t="shared" si="283"/>
        <v>62322.824000000001</v>
      </c>
      <c r="Q827" s="102" t="str">
        <f t="shared" si="276"/>
        <v/>
      </c>
      <c r="R827" s="102">
        <f t="shared" si="293"/>
        <v>62323.688000000002</v>
      </c>
      <c r="S827" s="102">
        <f t="shared" si="284"/>
        <v>864.00000000139698</v>
      </c>
      <c r="T827" s="102" t="str">
        <f t="shared" si="279"/>
        <v/>
      </c>
      <c r="U827" s="102" t="str">
        <f t="shared" si="280"/>
        <v/>
      </c>
      <c r="V827" s="102" t="str">
        <f t="shared" si="281"/>
        <v/>
      </c>
      <c r="W827" s="102">
        <f t="shared" si="285"/>
        <v>62322</v>
      </c>
      <c r="X827" s="102">
        <f t="shared" si="294"/>
        <v>1</v>
      </c>
      <c r="Y827" s="102" t="str">
        <f t="shared" si="290"/>
        <v/>
      </c>
      <c r="Z827" s="102">
        <f t="shared" si="286"/>
        <v>0</v>
      </c>
      <c r="AA827" s="102">
        <f t="shared" si="291"/>
        <v>1</v>
      </c>
      <c r="AB827" s="102">
        <f t="shared" si="292"/>
        <v>0</v>
      </c>
      <c r="AC827" s="102" t="str">
        <f t="shared" si="282"/>
        <v/>
      </c>
      <c r="AD827" s="102">
        <f t="shared" si="295"/>
        <v>2</v>
      </c>
      <c r="AE827" s="102" t="str">
        <f t="shared" si="287"/>
        <v/>
      </c>
      <c r="AF827" s="102" t="str">
        <f t="shared" si="288"/>
        <v>yes</v>
      </c>
      <c r="AG827" s="102">
        <f t="shared" si="296"/>
        <v>3</v>
      </c>
      <c r="AH827" s="102"/>
      <c r="AI827" s="102" t="s">
        <v>231</v>
      </c>
      <c r="AJ827" s="102"/>
      <c r="AK827" s="102"/>
      <c r="AL827" s="102"/>
    </row>
    <row r="828" spans="1:38" s="67" customFormat="1" x14ac:dyDescent="0.25">
      <c r="A828" s="100">
        <f t="shared" si="289"/>
        <v>122</v>
      </c>
      <c r="B828" s="100">
        <f t="shared" si="277"/>
        <v>62322</v>
      </c>
      <c r="C828" s="100" t="str">
        <f t="shared" si="278"/>
        <v>20171124</v>
      </c>
      <c r="D828" s="100">
        <v>2017</v>
      </c>
      <c r="E828" s="100">
        <v>11</v>
      </c>
      <c r="F828" s="100">
        <v>24</v>
      </c>
      <c r="G828" s="100">
        <v>17</v>
      </c>
      <c r="H828" s="100">
        <v>18</v>
      </c>
      <c r="I828" s="100">
        <v>42</v>
      </c>
      <c r="J828" s="100">
        <v>867</v>
      </c>
      <c r="K828" s="100" t="s">
        <v>224</v>
      </c>
      <c r="L828" s="100">
        <v>1</v>
      </c>
      <c r="M828" s="100" t="s">
        <v>21</v>
      </c>
      <c r="N828" s="100" t="s">
        <v>27</v>
      </c>
      <c r="O828" s="100">
        <v>607</v>
      </c>
      <c r="P828" s="100" t="str">
        <f t="shared" si="283"/>
        <v/>
      </c>
      <c r="Q828" s="100" t="str">
        <f t="shared" si="276"/>
        <v/>
      </c>
      <c r="R828" s="100" t="str">
        <f t="shared" si="293"/>
        <v/>
      </c>
      <c r="S828" s="100" t="str">
        <f t="shared" si="284"/>
        <v/>
      </c>
      <c r="T828" s="100" t="str">
        <f t="shared" si="279"/>
        <v/>
      </c>
      <c r="U828" s="100" t="str">
        <f t="shared" si="280"/>
        <v/>
      </c>
      <c r="V828" s="100" t="str">
        <f t="shared" si="281"/>
        <v/>
      </c>
      <c r="W828" s="100" t="str">
        <f t="shared" si="285"/>
        <v/>
      </c>
      <c r="X828" s="100" t="str">
        <f t="shared" si="294"/>
        <v/>
      </c>
      <c r="Y828" s="100" t="str">
        <f t="shared" si="290"/>
        <v/>
      </c>
      <c r="Z828" s="100" t="str">
        <f t="shared" si="286"/>
        <v/>
      </c>
      <c r="AA828" s="100" t="str">
        <f t="shared" si="291"/>
        <v/>
      </c>
      <c r="AB828" s="100" t="str">
        <f t="shared" si="292"/>
        <v/>
      </c>
      <c r="AC828" s="100" t="str">
        <f t="shared" si="282"/>
        <v/>
      </c>
      <c r="AD828" s="100" t="str">
        <f t="shared" si="295"/>
        <v/>
      </c>
      <c r="AE828" s="100" t="str">
        <f t="shared" si="287"/>
        <v>20171124</v>
      </c>
      <c r="AF828" s="100" t="str">
        <f t="shared" si="288"/>
        <v/>
      </c>
      <c r="AG828" s="100" t="str">
        <f t="shared" si="296"/>
        <v/>
      </c>
      <c r="AH828" s="100"/>
      <c r="AI828" s="100"/>
      <c r="AJ828" s="100"/>
      <c r="AK828" s="100"/>
      <c r="AL828" s="100"/>
    </row>
    <row r="829" spans="1:38" s="67" customFormat="1" x14ac:dyDescent="0.25">
      <c r="A829" s="100">
        <f t="shared" si="289"/>
        <v>122</v>
      </c>
      <c r="B829" s="100">
        <f t="shared" si="277"/>
        <v>62322</v>
      </c>
      <c r="C829" s="100" t="str">
        <f t="shared" si="278"/>
        <v>20171124</v>
      </c>
      <c r="D829" s="100">
        <v>2017</v>
      </c>
      <c r="E829" s="100">
        <v>11</v>
      </c>
      <c r="F829" s="100">
        <v>24</v>
      </c>
      <c r="G829" s="100">
        <v>17</v>
      </c>
      <c r="H829" s="100">
        <v>18</v>
      </c>
      <c r="I829" s="100">
        <v>42</v>
      </c>
      <c r="J829" s="100">
        <v>869</v>
      </c>
      <c r="K829" s="100" t="s">
        <v>224</v>
      </c>
      <c r="L829" s="100">
        <v>2</v>
      </c>
      <c r="M829" s="100" t="s">
        <v>21</v>
      </c>
      <c r="N829" s="100" t="s">
        <v>27</v>
      </c>
      <c r="O829" s="100">
        <f>1214-869</f>
        <v>345</v>
      </c>
      <c r="P829" s="100" t="str">
        <f t="shared" si="283"/>
        <v/>
      </c>
      <c r="Q829" s="100" t="str">
        <f t="shared" si="276"/>
        <v/>
      </c>
      <c r="R829" s="100" t="str">
        <f t="shared" si="293"/>
        <v/>
      </c>
      <c r="S829" s="100" t="str">
        <f t="shared" si="284"/>
        <v/>
      </c>
      <c r="T829" s="100" t="str">
        <f t="shared" si="279"/>
        <v/>
      </c>
      <c r="U829" s="100" t="str">
        <f t="shared" si="280"/>
        <v/>
      </c>
      <c r="V829" s="100" t="str">
        <f t="shared" si="281"/>
        <v/>
      </c>
      <c r="W829" s="100" t="str">
        <f t="shared" si="285"/>
        <v/>
      </c>
      <c r="X829" s="100" t="str">
        <f t="shared" si="294"/>
        <v/>
      </c>
      <c r="Y829" s="100" t="str">
        <f t="shared" si="290"/>
        <v/>
      </c>
      <c r="Z829" s="100" t="str">
        <f t="shared" si="286"/>
        <v/>
      </c>
      <c r="AA829" s="100" t="str">
        <f t="shared" si="291"/>
        <v/>
      </c>
      <c r="AB829" s="100" t="str">
        <f t="shared" si="292"/>
        <v/>
      </c>
      <c r="AC829" s="100" t="str">
        <f t="shared" si="282"/>
        <v/>
      </c>
      <c r="AD829" s="100" t="str">
        <f t="shared" si="295"/>
        <v/>
      </c>
      <c r="AE829" s="100" t="str">
        <f t="shared" si="287"/>
        <v>20171124</v>
      </c>
      <c r="AF829" s="100" t="str">
        <f t="shared" si="288"/>
        <v/>
      </c>
      <c r="AG829" s="100" t="str">
        <f t="shared" si="296"/>
        <v/>
      </c>
      <c r="AH829" s="100"/>
      <c r="AI829" s="100"/>
      <c r="AJ829" s="100"/>
      <c r="AK829" s="100"/>
      <c r="AL829" s="100"/>
    </row>
    <row r="830" spans="1:38" s="67" customFormat="1" x14ac:dyDescent="0.25">
      <c r="A830" s="100">
        <f t="shared" si="289"/>
        <v>122</v>
      </c>
      <c r="B830" s="100">
        <f t="shared" si="277"/>
        <v>62323</v>
      </c>
      <c r="C830" s="100" t="str">
        <f t="shared" si="278"/>
        <v>20171124</v>
      </c>
      <c r="D830" s="100">
        <v>2017</v>
      </c>
      <c r="E830" s="100">
        <v>11</v>
      </c>
      <c r="F830" s="100">
        <v>24</v>
      </c>
      <c r="G830" s="100">
        <v>17</v>
      </c>
      <c r="H830" s="100">
        <v>18</v>
      </c>
      <c r="I830" s="100">
        <v>43</v>
      </c>
      <c r="J830" s="100">
        <v>200</v>
      </c>
      <c r="K830" s="100" t="s">
        <v>47</v>
      </c>
      <c r="L830" s="100">
        <v>2</v>
      </c>
      <c r="M830" s="100" t="s">
        <v>21</v>
      </c>
      <c r="N830" s="100" t="s">
        <v>27</v>
      </c>
      <c r="O830" s="100">
        <v>0</v>
      </c>
      <c r="P830" s="100" t="str">
        <f t="shared" si="283"/>
        <v/>
      </c>
      <c r="Q830" s="100" t="str">
        <f t="shared" si="276"/>
        <v/>
      </c>
      <c r="R830" s="100" t="str">
        <f t="shared" si="293"/>
        <v/>
      </c>
      <c r="S830" s="100" t="str">
        <f t="shared" si="284"/>
        <v/>
      </c>
      <c r="T830" s="100" t="str">
        <f t="shared" si="279"/>
        <v/>
      </c>
      <c r="U830" s="100" t="str">
        <f t="shared" si="280"/>
        <v/>
      </c>
      <c r="V830" s="100" t="str">
        <f t="shared" si="281"/>
        <v/>
      </c>
      <c r="W830" s="100" t="str">
        <f t="shared" si="285"/>
        <v/>
      </c>
      <c r="X830" s="100" t="str">
        <f t="shared" si="294"/>
        <v/>
      </c>
      <c r="Y830" s="100" t="str">
        <f t="shared" si="290"/>
        <v/>
      </c>
      <c r="Z830" s="100" t="str">
        <f t="shared" si="286"/>
        <v/>
      </c>
      <c r="AA830" s="100" t="str">
        <f t="shared" si="291"/>
        <v/>
      </c>
      <c r="AB830" s="100" t="str">
        <f t="shared" si="292"/>
        <v/>
      </c>
      <c r="AC830" s="100" t="str">
        <f t="shared" si="282"/>
        <v/>
      </c>
      <c r="AD830" s="100" t="str">
        <f t="shared" si="295"/>
        <v/>
      </c>
      <c r="AE830" s="100" t="str">
        <f t="shared" si="287"/>
        <v/>
      </c>
      <c r="AF830" s="100" t="str">
        <f t="shared" si="288"/>
        <v/>
      </c>
      <c r="AG830" s="100" t="str">
        <f t="shared" si="296"/>
        <v/>
      </c>
      <c r="AH830" s="100"/>
      <c r="AI830" s="100"/>
      <c r="AJ830" s="100"/>
      <c r="AK830" s="100"/>
      <c r="AL830" s="100"/>
    </row>
    <row r="831" spans="1:38" s="67" customFormat="1" x14ac:dyDescent="0.25">
      <c r="A831" s="100">
        <f t="shared" si="289"/>
        <v>122</v>
      </c>
      <c r="B831" s="100">
        <f t="shared" si="277"/>
        <v>62323</v>
      </c>
      <c r="C831" s="100" t="str">
        <f t="shared" si="278"/>
        <v>20171124</v>
      </c>
      <c r="D831" s="100">
        <v>2017</v>
      </c>
      <c r="E831" s="100">
        <v>11</v>
      </c>
      <c r="F831" s="100">
        <v>24</v>
      </c>
      <c r="G831" s="100">
        <v>17</v>
      </c>
      <c r="H831" s="100">
        <v>18</v>
      </c>
      <c r="I831" s="100">
        <v>43</v>
      </c>
      <c r="J831" s="100">
        <v>206</v>
      </c>
      <c r="K831" s="100" t="s">
        <v>47</v>
      </c>
      <c r="L831" s="100">
        <v>1</v>
      </c>
      <c r="M831" s="100" t="s">
        <v>21</v>
      </c>
      <c r="N831" s="100" t="s">
        <v>27</v>
      </c>
      <c r="O831" s="100">
        <v>0</v>
      </c>
      <c r="P831" s="100" t="str">
        <f t="shared" si="283"/>
        <v/>
      </c>
      <c r="Q831" s="100" t="str">
        <f t="shared" si="276"/>
        <v/>
      </c>
      <c r="R831" s="100" t="str">
        <f t="shared" si="293"/>
        <v/>
      </c>
      <c r="S831" s="100" t="str">
        <f t="shared" si="284"/>
        <v/>
      </c>
      <c r="T831" s="100" t="str">
        <f t="shared" si="279"/>
        <v/>
      </c>
      <c r="U831" s="100" t="str">
        <f t="shared" si="280"/>
        <v/>
      </c>
      <c r="V831" s="100" t="str">
        <f t="shared" si="281"/>
        <v/>
      </c>
      <c r="W831" s="100" t="str">
        <f t="shared" si="285"/>
        <v/>
      </c>
      <c r="X831" s="100" t="str">
        <f t="shared" si="294"/>
        <v/>
      </c>
      <c r="Y831" s="100" t="str">
        <f t="shared" si="290"/>
        <v/>
      </c>
      <c r="Z831" s="100" t="str">
        <f t="shared" si="286"/>
        <v/>
      </c>
      <c r="AA831" s="100" t="str">
        <f t="shared" si="291"/>
        <v/>
      </c>
      <c r="AB831" s="100" t="str">
        <f t="shared" si="292"/>
        <v/>
      </c>
      <c r="AC831" s="100" t="str">
        <f t="shared" si="282"/>
        <v/>
      </c>
      <c r="AD831" s="100" t="str">
        <f t="shared" si="295"/>
        <v/>
      </c>
      <c r="AE831" s="100" t="str">
        <f t="shared" si="287"/>
        <v/>
      </c>
      <c r="AF831" s="100" t="str">
        <f t="shared" si="288"/>
        <v/>
      </c>
      <c r="AG831" s="100" t="str">
        <f t="shared" si="296"/>
        <v/>
      </c>
      <c r="AH831" s="100"/>
      <c r="AI831" s="100"/>
      <c r="AJ831" s="100"/>
      <c r="AK831" s="100"/>
      <c r="AL831" s="100"/>
    </row>
    <row r="832" spans="1:38" x14ac:dyDescent="0.25">
      <c r="A832" s="100">
        <f t="shared" si="289"/>
        <v>122</v>
      </c>
      <c r="B832" s="100">
        <f t="shared" si="277"/>
        <v>62323</v>
      </c>
      <c r="C832" s="100" t="str">
        <f t="shared" si="278"/>
        <v>20171124</v>
      </c>
      <c r="D832" s="100">
        <v>2017</v>
      </c>
      <c r="E832" s="100">
        <v>11</v>
      </c>
      <c r="F832" s="100">
        <v>24</v>
      </c>
      <c r="G832" s="100">
        <v>17</v>
      </c>
      <c r="H832" s="100">
        <v>18</v>
      </c>
      <c r="I832" s="100">
        <v>43</v>
      </c>
      <c r="J832" s="100">
        <v>209</v>
      </c>
      <c r="K832" s="100" t="s">
        <v>47</v>
      </c>
      <c r="L832" s="100">
        <v>1</v>
      </c>
      <c r="M832" s="100" t="s">
        <v>21</v>
      </c>
      <c r="N832" s="100" t="s">
        <v>27</v>
      </c>
      <c r="O832" s="100">
        <v>0</v>
      </c>
      <c r="P832" s="100" t="str">
        <f t="shared" si="283"/>
        <v/>
      </c>
      <c r="Q832" s="100" t="str">
        <f t="shared" si="276"/>
        <v/>
      </c>
      <c r="R832" s="100" t="str">
        <f t="shared" si="293"/>
        <v/>
      </c>
      <c r="S832" s="100" t="str">
        <f t="shared" si="284"/>
        <v/>
      </c>
      <c r="T832" s="100" t="str">
        <f t="shared" si="279"/>
        <v/>
      </c>
      <c r="U832" s="100" t="str">
        <f t="shared" si="280"/>
        <v/>
      </c>
      <c r="V832" s="100" t="str">
        <f t="shared" si="281"/>
        <v/>
      </c>
      <c r="W832" s="100" t="str">
        <f t="shared" si="285"/>
        <v/>
      </c>
      <c r="X832" s="100" t="str">
        <f t="shared" si="294"/>
        <v/>
      </c>
      <c r="Y832" s="100" t="str">
        <f t="shared" si="290"/>
        <v/>
      </c>
      <c r="Z832" s="100" t="str">
        <f t="shared" si="286"/>
        <v/>
      </c>
      <c r="AA832" s="100" t="str">
        <f t="shared" si="291"/>
        <v/>
      </c>
      <c r="AB832" s="100" t="str">
        <f t="shared" si="292"/>
        <v/>
      </c>
      <c r="AC832" s="100" t="str">
        <f t="shared" si="282"/>
        <v/>
      </c>
      <c r="AD832" s="100" t="str">
        <f t="shared" si="295"/>
        <v/>
      </c>
      <c r="AE832" s="100" t="str">
        <f t="shared" si="287"/>
        <v/>
      </c>
      <c r="AF832" s="100" t="str">
        <f t="shared" si="288"/>
        <v/>
      </c>
      <c r="AG832" s="100" t="str">
        <f t="shared" si="296"/>
        <v/>
      </c>
      <c r="AH832" s="100"/>
      <c r="AI832" s="100"/>
      <c r="AJ832" s="100"/>
      <c r="AK832" s="100"/>
      <c r="AL832" s="100"/>
    </row>
    <row r="833" spans="1:38" x14ac:dyDescent="0.25">
      <c r="A833" s="100">
        <f t="shared" si="289"/>
        <v>122</v>
      </c>
      <c r="B833" s="100">
        <f t="shared" si="277"/>
        <v>62323</v>
      </c>
      <c r="C833" s="100" t="str">
        <f t="shared" si="278"/>
        <v>20171124</v>
      </c>
      <c r="D833" s="100">
        <v>2017</v>
      </c>
      <c r="E833" s="100">
        <v>11</v>
      </c>
      <c r="F833" s="100">
        <v>24</v>
      </c>
      <c r="G833" s="100">
        <v>17</v>
      </c>
      <c r="H833" s="100">
        <v>18</v>
      </c>
      <c r="I833" s="100">
        <v>43</v>
      </c>
      <c r="J833" s="100">
        <v>375</v>
      </c>
      <c r="K833" s="100" t="s">
        <v>47</v>
      </c>
      <c r="L833" s="100">
        <v>1</v>
      </c>
      <c r="M833" s="100" t="s">
        <v>21</v>
      </c>
      <c r="N833" s="100" t="s">
        <v>27</v>
      </c>
      <c r="O833" s="100">
        <v>0</v>
      </c>
      <c r="P833" s="100" t="str">
        <f t="shared" si="283"/>
        <v/>
      </c>
      <c r="Q833" s="100" t="str">
        <f t="shared" si="276"/>
        <v/>
      </c>
      <c r="R833" s="100" t="str">
        <f t="shared" si="293"/>
        <v/>
      </c>
      <c r="S833" s="100" t="str">
        <f t="shared" si="284"/>
        <v/>
      </c>
      <c r="T833" s="100" t="str">
        <f t="shared" si="279"/>
        <v/>
      </c>
      <c r="U833" s="100" t="str">
        <f t="shared" si="280"/>
        <v/>
      </c>
      <c r="V833" s="100" t="str">
        <f t="shared" si="281"/>
        <v/>
      </c>
      <c r="W833" s="100" t="str">
        <f t="shared" si="285"/>
        <v/>
      </c>
      <c r="X833" s="100" t="str">
        <f t="shared" si="294"/>
        <v/>
      </c>
      <c r="Y833" s="100" t="str">
        <f t="shared" si="290"/>
        <v/>
      </c>
      <c r="Z833" s="100" t="str">
        <f t="shared" si="286"/>
        <v/>
      </c>
      <c r="AA833" s="100" t="str">
        <f t="shared" si="291"/>
        <v/>
      </c>
      <c r="AB833" s="100" t="str">
        <f t="shared" si="292"/>
        <v/>
      </c>
      <c r="AC833" s="100" t="str">
        <f t="shared" si="282"/>
        <v/>
      </c>
      <c r="AD833" s="100" t="str">
        <f t="shared" si="295"/>
        <v/>
      </c>
      <c r="AE833" s="100" t="str">
        <f t="shared" si="287"/>
        <v/>
      </c>
      <c r="AF833" s="100" t="str">
        <f t="shared" si="288"/>
        <v/>
      </c>
      <c r="AG833" s="100" t="str">
        <f t="shared" si="296"/>
        <v/>
      </c>
      <c r="AH833" s="100"/>
      <c r="AI833" s="100"/>
      <c r="AJ833" s="100"/>
      <c r="AK833" s="100"/>
      <c r="AL833" s="100"/>
    </row>
    <row r="834" spans="1:38" x14ac:dyDescent="0.25">
      <c r="A834" s="100">
        <f t="shared" si="289"/>
        <v>122</v>
      </c>
      <c r="B834" s="100">
        <f t="shared" si="277"/>
        <v>62323</v>
      </c>
      <c r="C834" s="100" t="str">
        <f t="shared" si="278"/>
        <v>20171124</v>
      </c>
      <c r="D834" s="100">
        <v>2017</v>
      </c>
      <c r="E834" s="100">
        <v>11</v>
      </c>
      <c r="F834" s="100">
        <v>24</v>
      </c>
      <c r="G834" s="100">
        <v>17</v>
      </c>
      <c r="H834" s="100">
        <v>18</v>
      </c>
      <c r="I834" s="100">
        <v>43</v>
      </c>
      <c r="J834" s="100">
        <v>481</v>
      </c>
      <c r="K834" s="100" t="s">
        <v>47</v>
      </c>
      <c r="L834" s="100">
        <v>1</v>
      </c>
      <c r="M834" s="100" t="s">
        <v>21</v>
      </c>
      <c r="N834" s="100" t="s">
        <v>27</v>
      </c>
      <c r="O834" s="100">
        <v>0</v>
      </c>
      <c r="P834" s="100" t="str">
        <f t="shared" si="283"/>
        <v/>
      </c>
      <c r="Q834" s="100" t="str">
        <f t="shared" si="276"/>
        <v/>
      </c>
      <c r="R834" s="100" t="str">
        <f t="shared" si="293"/>
        <v/>
      </c>
      <c r="S834" s="100" t="str">
        <f t="shared" si="284"/>
        <v/>
      </c>
      <c r="T834" s="100" t="str">
        <f t="shared" si="279"/>
        <v/>
      </c>
      <c r="U834" s="100" t="str">
        <f t="shared" si="280"/>
        <v/>
      </c>
      <c r="V834" s="100" t="str">
        <f t="shared" si="281"/>
        <v/>
      </c>
      <c r="W834" s="100" t="str">
        <f t="shared" si="285"/>
        <v/>
      </c>
      <c r="X834" s="100" t="str">
        <f t="shared" si="294"/>
        <v/>
      </c>
      <c r="Y834" s="100" t="str">
        <f t="shared" si="290"/>
        <v/>
      </c>
      <c r="Z834" s="100" t="str">
        <f t="shared" si="286"/>
        <v/>
      </c>
      <c r="AA834" s="100" t="str">
        <f t="shared" si="291"/>
        <v/>
      </c>
      <c r="AB834" s="100" t="str">
        <f t="shared" si="292"/>
        <v/>
      </c>
      <c r="AC834" s="100" t="str">
        <f t="shared" si="282"/>
        <v/>
      </c>
      <c r="AD834" s="100" t="str">
        <f t="shared" si="295"/>
        <v/>
      </c>
      <c r="AE834" s="100" t="str">
        <f t="shared" si="287"/>
        <v/>
      </c>
      <c r="AF834" s="100" t="str">
        <f t="shared" si="288"/>
        <v/>
      </c>
      <c r="AG834" s="100" t="str">
        <f t="shared" si="296"/>
        <v/>
      </c>
      <c r="AH834" s="100"/>
      <c r="AI834" s="100"/>
      <c r="AJ834" s="100"/>
      <c r="AK834" s="100"/>
      <c r="AL834" s="100"/>
    </row>
    <row r="835" spans="1:38" x14ac:dyDescent="0.25">
      <c r="A835" s="100">
        <f t="shared" si="289"/>
        <v>122</v>
      </c>
      <c r="B835" s="100">
        <f t="shared" si="277"/>
        <v>62323</v>
      </c>
      <c r="C835" s="100" t="str">
        <f t="shared" si="278"/>
        <v>20171124</v>
      </c>
      <c r="D835" s="100">
        <v>2017</v>
      </c>
      <c r="E835" s="100">
        <v>11</v>
      </c>
      <c r="F835" s="100">
        <v>24</v>
      </c>
      <c r="G835" s="100">
        <v>17</v>
      </c>
      <c r="H835" s="100">
        <v>18</v>
      </c>
      <c r="I835" s="100">
        <v>43</v>
      </c>
      <c r="J835" s="100">
        <v>586</v>
      </c>
      <c r="K835" s="100" t="s">
        <v>49</v>
      </c>
      <c r="L835" s="100">
        <v>1</v>
      </c>
      <c r="M835" s="100" t="s">
        <v>21</v>
      </c>
      <c r="N835" s="100" t="s">
        <v>27</v>
      </c>
      <c r="O835" s="100">
        <v>7</v>
      </c>
      <c r="P835" s="100" t="str">
        <f t="shared" si="283"/>
        <v/>
      </c>
      <c r="Q835" s="100" t="str">
        <f t="shared" si="276"/>
        <v/>
      </c>
      <c r="R835" s="100" t="str">
        <f t="shared" si="293"/>
        <v/>
      </c>
      <c r="S835" s="100" t="str">
        <f t="shared" si="284"/>
        <v/>
      </c>
      <c r="T835" s="100" t="str">
        <f t="shared" si="279"/>
        <v/>
      </c>
      <c r="U835" s="100" t="str">
        <f t="shared" si="280"/>
        <v/>
      </c>
      <c r="V835" s="100">
        <f t="shared" si="281"/>
        <v>66</v>
      </c>
      <c r="W835" s="100" t="str">
        <f t="shared" si="285"/>
        <v/>
      </c>
      <c r="X835" s="100" t="str">
        <f t="shared" si="294"/>
        <v/>
      </c>
      <c r="Y835" s="100" t="str">
        <f t="shared" si="290"/>
        <v/>
      </c>
      <c r="Z835" s="100" t="str">
        <f t="shared" si="286"/>
        <v/>
      </c>
      <c r="AA835" s="100" t="str">
        <f t="shared" si="291"/>
        <v/>
      </c>
      <c r="AB835" s="100" t="str">
        <f t="shared" si="292"/>
        <v/>
      </c>
      <c r="AC835" s="100" t="str">
        <f t="shared" si="282"/>
        <v/>
      </c>
      <c r="AD835" s="100" t="str">
        <f t="shared" si="295"/>
        <v/>
      </c>
      <c r="AE835" s="100" t="str">
        <f t="shared" si="287"/>
        <v/>
      </c>
      <c r="AF835" s="100" t="str">
        <f t="shared" si="288"/>
        <v/>
      </c>
      <c r="AG835" s="100" t="str">
        <f t="shared" si="296"/>
        <v/>
      </c>
      <c r="AH835" s="100"/>
      <c r="AI835" s="100"/>
      <c r="AJ835" s="100"/>
      <c r="AK835" s="100"/>
      <c r="AL835" s="100"/>
    </row>
    <row r="836" spans="1:38" x14ac:dyDescent="0.25">
      <c r="A836" s="100">
        <f t="shared" si="289"/>
        <v>122</v>
      </c>
      <c r="B836" s="100">
        <f t="shared" si="277"/>
        <v>62323</v>
      </c>
      <c r="C836" s="100" t="str">
        <f t="shared" si="278"/>
        <v>20171124</v>
      </c>
      <c r="D836" s="100">
        <v>2017</v>
      </c>
      <c r="E836" s="100">
        <v>11</v>
      </c>
      <c r="F836" s="100">
        <v>24</v>
      </c>
      <c r="G836" s="100">
        <v>17</v>
      </c>
      <c r="H836" s="100">
        <v>18</v>
      </c>
      <c r="I836" s="100">
        <v>43</v>
      </c>
      <c r="J836" s="100">
        <v>652</v>
      </c>
      <c r="K836" s="100" t="s">
        <v>49</v>
      </c>
      <c r="L836" s="100">
        <v>1</v>
      </c>
      <c r="M836" s="100" t="s">
        <v>21</v>
      </c>
      <c r="N836" s="100" t="s">
        <v>27</v>
      </c>
      <c r="O836" s="100">
        <v>8</v>
      </c>
      <c r="P836" s="100" t="str">
        <f t="shared" si="283"/>
        <v/>
      </c>
      <c r="Q836" s="100" t="str">
        <f t="shared" ref="Q836:Q899" si="297">IF(A837&lt;&gt;A836,(B836+(J836*0.001)+(O836*0.001)),"")</f>
        <v/>
      </c>
      <c r="R836" s="100" t="str">
        <f t="shared" si="293"/>
        <v/>
      </c>
      <c r="S836" s="100" t="str">
        <f t="shared" si="284"/>
        <v/>
      </c>
      <c r="T836" s="100" t="str">
        <f t="shared" si="279"/>
        <v/>
      </c>
      <c r="U836" s="100" t="str">
        <f t="shared" si="280"/>
        <v/>
      </c>
      <c r="V836" s="100">
        <f t="shared" si="281"/>
        <v>34</v>
      </c>
      <c r="W836" s="100" t="str">
        <f t="shared" si="285"/>
        <v/>
      </c>
      <c r="X836" s="100" t="str">
        <f t="shared" si="294"/>
        <v/>
      </c>
      <c r="Y836" s="100" t="str">
        <f t="shared" si="290"/>
        <v/>
      </c>
      <c r="Z836" s="100" t="str">
        <f t="shared" si="286"/>
        <v/>
      </c>
      <c r="AA836" s="100" t="str">
        <f t="shared" si="291"/>
        <v/>
      </c>
      <c r="AB836" s="100" t="str">
        <f t="shared" si="292"/>
        <v/>
      </c>
      <c r="AC836" s="100" t="str">
        <f t="shared" si="282"/>
        <v/>
      </c>
      <c r="AD836" s="100" t="str">
        <f t="shared" si="295"/>
        <v/>
      </c>
      <c r="AE836" s="100" t="str">
        <f t="shared" si="287"/>
        <v/>
      </c>
      <c r="AF836" s="100" t="str">
        <f t="shared" si="288"/>
        <v/>
      </c>
      <c r="AG836" s="100" t="str">
        <f t="shared" si="296"/>
        <v/>
      </c>
      <c r="AH836" s="100"/>
      <c r="AI836" s="100"/>
      <c r="AJ836" s="100"/>
      <c r="AK836" s="100"/>
      <c r="AL836" s="100"/>
    </row>
    <row r="837" spans="1:38" x14ac:dyDescent="0.25">
      <c r="A837" s="100">
        <f t="shared" si="289"/>
        <v>122</v>
      </c>
      <c r="B837" s="100">
        <f t="shared" si="277"/>
        <v>62323</v>
      </c>
      <c r="C837" s="100" t="str">
        <f t="shared" si="278"/>
        <v>20171124</v>
      </c>
      <c r="D837" s="100">
        <v>2017</v>
      </c>
      <c r="E837" s="100">
        <v>11</v>
      </c>
      <c r="F837" s="100">
        <v>24</v>
      </c>
      <c r="G837" s="100">
        <v>17</v>
      </c>
      <c r="H837" s="100">
        <v>18</v>
      </c>
      <c r="I837" s="100">
        <v>43</v>
      </c>
      <c r="J837" s="100">
        <v>686</v>
      </c>
      <c r="K837" s="100" t="s">
        <v>49</v>
      </c>
      <c r="L837" s="100">
        <v>1</v>
      </c>
      <c r="M837" s="100" t="s">
        <v>21</v>
      </c>
      <c r="N837" s="100" t="s">
        <v>27</v>
      </c>
      <c r="O837" s="100">
        <f>688-686</f>
        <v>2</v>
      </c>
      <c r="P837" s="100" t="str">
        <f t="shared" si="283"/>
        <v/>
      </c>
      <c r="Q837" s="100">
        <f t="shared" si="297"/>
        <v>62323.688000000002</v>
      </c>
      <c r="R837" s="100" t="str">
        <f t="shared" si="293"/>
        <v/>
      </c>
      <c r="S837" s="100" t="str">
        <f t="shared" si="284"/>
        <v/>
      </c>
      <c r="T837" s="100" t="str">
        <f t="shared" si="279"/>
        <v/>
      </c>
      <c r="U837" s="100" t="str">
        <f t="shared" si="280"/>
        <v/>
      </c>
      <c r="V837" s="100" t="str">
        <f t="shared" si="281"/>
        <v/>
      </c>
      <c r="W837" s="100" t="str">
        <f t="shared" si="285"/>
        <v/>
      </c>
      <c r="X837" s="100" t="str">
        <f t="shared" si="294"/>
        <v/>
      </c>
      <c r="Y837" s="100" t="str">
        <f t="shared" si="290"/>
        <v/>
      </c>
      <c r="Z837" s="100" t="str">
        <f t="shared" si="286"/>
        <v/>
      </c>
      <c r="AA837" s="100" t="str">
        <f t="shared" si="291"/>
        <v/>
      </c>
      <c r="AB837" s="100" t="str">
        <f t="shared" si="292"/>
        <v/>
      </c>
      <c r="AC837" s="100" t="str">
        <f t="shared" si="282"/>
        <v/>
      </c>
      <c r="AD837" s="100" t="str">
        <f t="shared" si="295"/>
        <v/>
      </c>
      <c r="AE837" s="100" t="str">
        <f t="shared" si="287"/>
        <v/>
      </c>
      <c r="AF837" s="100" t="str">
        <f t="shared" si="288"/>
        <v/>
      </c>
      <c r="AG837" s="100" t="str">
        <f t="shared" si="296"/>
        <v/>
      </c>
      <c r="AH837" s="100"/>
      <c r="AI837" s="100"/>
      <c r="AJ837" s="100"/>
      <c r="AK837" s="100"/>
      <c r="AL837" s="100"/>
    </row>
    <row r="838" spans="1:38" x14ac:dyDescent="0.25">
      <c r="A838" s="51">
        <f t="shared" si="289"/>
        <v>123</v>
      </c>
      <c r="B838" s="51">
        <f t="shared" si="277"/>
        <v>55150</v>
      </c>
      <c r="C838" s="51" t="str">
        <f t="shared" si="278"/>
        <v>20171129</v>
      </c>
      <c r="D838" s="51">
        <v>2017</v>
      </c>
      <c r="E838" s="51">
        <v>11</v>
      </c>
      <c r="F838" s="51">
        <v>29</v>
      </c>
      <c r="G838" s="51">
        <v>15</v>
      </c>
      <c r="H838" s="51">
        <v>19</v>
      </c>
      <c r="I838" s="51">
        <v>10</v>
      </c>
      <c r="J838" s="51">
        <v>915</v>
      </c>
      <c r="K838" s="51" t="s">
        <v>44</v>
      </c>
      <c r="L838" s="51">
        <v>1</v>
      </c>
      <c r="M838" s="51" t="s">
        <v>21</v>
      </c>
      <c r="N838" s="51" t="s">
        <v>27</v>
      </c>
      <c r="O838" s="51">
        <v>213</v>
      </c>
      <c r="P838" s="51">
        <f t="shared" si="283"/>
        <v>55150.915000000001</v>
      </c>
      <c r="Q838" s="51" t="str">
        <f t="shared" si="297"/>
        <v/>
      </c>
      <c r="R838" s="51">
        <f t="shared" si="293"/>
        <v>55151.4</v>
      </c>
      <c r="S838" s="51">
        <f t="shared" si="284"/>
        <v>485.00000000058208</v>
      </c>
      <c r="T838" s="51" t="str">
        <f t="shared" si="279"/>
        <v/>
      </c>
      <c r="U838" s="51" t="str">
        <f t="shared" si="280"/>
        <v/>
      </c>
      <c r="V838" s="51" t="str">
        <f t="shared" si="281"/>
        <v/>
      </c>
      <c r="W838" s="51">
        <f t="shared" si="285"/>
        <v>55150</v>
      </c>
      <c r="X838" s="51">
        <f t="shared" si="294"/>
        <v>0</v>
      </c>
      <c r="Y838" s="51">
        <f t="shared" si="290"/>
        <v>1</v>
      </c>
      <c r="Z838" s="51">
        <f t="shared" si="286"/>
        <v>0</v>
      </c>
      <c r="AA838" s="51">
        <f t="shared" si="291"/>
        <v>0</v>
      </c>
      <c r="AB838" s="51">
        <f t="shared" si="292"/>
        <v>0</v>
      </c>
      <c r="AC838" s="51" t="str">
        <f t="shared" si="282"/>
        <v/>
      </c>
      <c r="AD838" s="51">
        <f t="shared" si="295"/>
        <v>1</v>
      </c>
      <c r="AE838" s="51" t="str">
        <f t="shared" si="287"/>
        <v>20171129</v>
      </c>
      <c r="AF838" s="51" t="str">
        <f t="shared" si="288"/>
        <v/>
      </c>
      <c r="AG838" s="51">
        <f t="shared" si="296"/>
        <v>3</v>
      </c>
      <c r="AH838" s="51"/>
      <c r="AI838" s="51" t="s">
        <v>45</v>
      </c>
      <c r="AJ838" s="51"/>
      <c r="AK838" s="51"/>
      <c r="AL838" s="51"/>
    </row>
    <row r="839" spans="1:38" x14ac:dyDescent="0.25">
      <c r="A839" s="66">
        <f t="shared" si="289"/>
        <v>123</v>
      </c>
      <c r="B839" s="66">
        <f t="shared" si="277"/>
        <v>55150</v>
      </c>
      <c r="C839" s="66" t="str">
        <f t="shared" si="278"/>
        <v>20171129</v>
      </c>
      <c r="D839" s="66">
        <v>2017</v>
      </c>
      <c r="E839" s="66">
        <v>11</v>
      </c>
      <c r="F839" s="66">
        <v>29</v>
      </c>
      <c r="G839" s="66">
        <v>15</v>
      </c>
      <c r="H839" s="66">
        <v>19</v>
      </c>
      <c r="I839" s="66">
        <v>10</v>
      </c>
      <c r="J839" s="66">
        <v>973</v>
      </c>
      <c r="K839" s="68" t="s">
        <v>47</v>
      </c>
      <c r="L839" s="66">
        <v>1</v>
      </c>
      <c r="M839" s="66" t="s">
        <v>21</v>
      </c>
      <c r="N839" s="66" t="s">
        <v>27</v>
      </c>
      <c r="O839" s="66">
        <v>0</v>
      </c>
      <c r="P839" s="66" t="str">
        <f t="shared" si="283"/>
        <v/>
      </c>
      <c r="Q839" s="66" t="str">
        <f t="shared" si="297"/>
        <v/>
      </c>
      <c r="R839" s="66" t="str">
        <f t="shared" si="293"/>
        <v/>
      </c>
      <c r="S839" s="66" t="str">
        <f t="shared" si="284"/>
        <v/>
      </c>
      <c r="T839" s="66" t="str">
        <f t="shared" si="279"/>
        <v/>
      </c>
      <c r="U839" s="66" t="str">
        <f t="shared" si="280"/>
        <v/>
      </c>
      <c r="V839" s="66" t="str">
        <f t="shared" si="281"/>
        <v/>
      </c>
      <c r="W839" s="66" t="str">
        <f t="shared" si="285"/>
        <v/>
      </c>
      <c r="X839" s="66" t="str">
        <f t="shared" si="294"/>
        <v/>
      </c>
      <c r="Y839" s="66" t="str">
        <f t="shared" si="290"/>
        <v/>
      </c>
      <c r="Z839" s="66" t="str">
        <f t="shared" si="286"/>
        <v/>
      </c>
      <c r="AA839" s="66" t="str">
        <f t="shared" si="291"/>
        <v/>
      </c>
      <c r="AB839" s="66" t="str">
        <f t="shared" si="292"/>
        <v/>
      </c>
      <c r="AC839" s="66" t="str">
        <f t="shared" si="282"/>
        <v/>
      </c>
      <c r="AD839" s="66" t="str">
        <f t="shared" si="295"/>
        <v/>
      </c>
      <c r="AE839" s="66" t="str">
        <f t="shared" si="287"/>
        <v/>
      </c>
      <c r="AF839" s="66" t="str">
        <f t="shared" si="288"/>
        <v/>
      </c>
      <c r="AG839" s="66" t="str">
        <f t="shared" si="296"/>
        <v/>
      </c>
      <c r="AH839" s="66"/>
      <c r="AI839" s="66"/>
      <c r="AJ839" s="66"/>
      <c r="AK839" s="66"/>
      <c r="AL839" s="66"/>
    </row>
    <row r="840" spans="1:38" x14ac:dyDescent="0.25">
      <c r="A840" s="50">
        <f t="shared" si="289"/>
        <v>123</v>
      </c>
      <c r="B840" s="50">
        <f t="shared" si="277"/>
        <v>55151</v>
      </c>
      <c r="C840" s="50" t="str">
        <f t="shared" si="278"/>
        <v>20171129</v>
      </c>
      <c r="D840" s="50">
        <v>2017</v>
      </c>
      <c r="E840" s="50">
        <v>11</v>
      </c>
      <c r="F840" s="50">
        <v>29</v>
      </c>
      <c r="G840" s="50">
        <v>15</v>
      </c>
      <c r="H840" s="50">
        <v>19</v>
      </c>
      <c r="I840" s="50">
        <v>11</v>
      </c>
      <c r="J840" s="50">
        <v>295</v>
      </c>
      <c r="K840" s="50" t="s">
        <v>49</v>
      </c>
      <c r="L840" s="50">
        <v>1</v>
      </c>
      <c r="M840" s="50" t="s">
        <v>21</v>
      </c>
      <c r="N840" s="50" t="s">
        <v>27</v>
      </c>
      <c r="O840" s="50">
        <v>2</v>
      </c>
      <c r="P840" s="50" t="str">
        <f t="shared" si="283"/>
        <v/>
      </c>
      <c r="Q840" s="50" t="str">
        <f t="shared" si="297"/>
        <v/>
      </c>
      <c r="R840" s="50" t="str">
        <f t="shared" si="293"/>
        <v/>
      </c>
      <c r="S840" s="50" t="str">
        <f t="shared" si="284"/>
        <v/>
      </c>
      <c r="T840" s="50" t="str">
        <f t="shared" si="279"/>
        <v/>
      </c>
      <c r="U840" s="50" t="str">
        <f t="shared" si="280"/>
        <v/>
      </c>
      <c r="V840" s="50">
        <f t="shared" si="281"/>
        <v>46</v>
      </c>
      <c r="W840" s="50" t="str">
        <f t="shared" si="285"/>
        <v/>
      </c>
      <c r="X840" s="50" t="str">
        <f t="shared" si="294"/>
        <v/>
      </c>
      <c r="Y840" s="50" t="str">
        <f t="shared" si="290"/>
        <v/>
      </c>
      <c r="Z840" s="50" t="str">
        <f t="shared" si="286"/>
        <v/>
      </c>
      <c r="AA840" s="50" t="str">
        <f t="shared" si="291"/>
        <v/>
      </c>
      <c r="AB840" s="50" t="str">
        <f t="shared" si="292"/>
        <v/>
      </c>
      <c r="AC840" s="50" t="str">
        <f t="shared" si="282"/>
        <v/>
      </c>
      <c r="AD840" s="50" t="str">
        <f t="shared" si="295"/>
        <v/>
      </c>
      <c r="AE840" s="50" t="str">
        <f t="shared" si="287"/>
        <v/>
      </c>
      <c r="AF840" s="50" t="str">
        <f t="shared" si="288"/>
        <v/>
      </c>
      <c r="AG840" s="50" t="str">
        <f t="shared" si="296"/>
        <v/>
      </c>
      <c r="AH840" s="50"/>
      <c r="AI840" s="50"/>
      <c r="AJ840" s="50"/>
      <c r="AK840" s="50"/>
      <c r="AL840" s="50"/>
    </row>
    <row r="841" spans="1:38" x14ac:dyDescent="0.25">
      <c r="A841" s="50">
        <f t="shared" si="289"/>
        <v>123</v>
      </c>
      <c r="B841" s="50">
        <f t="shared" si="277"/>
        <v>55151</v>
      </c>
      <c r="C841" s="50" t="str">
        <f t="shared" si="278"/>
        <v>20171129</v>
      </c>
      <c r="D841" s="50">
        <v>2017</v>
      </c>
      <c r="E841" s="50">
        <v>11</v>
      </c>
      <c r="F841" s="50">
        <v>29</v>
      </c>
      <c r="G841" s="50">
        <v>15</v>
      </c>
      <c r="H841" s="50">
        <v>19</v>
      </c>
      <c r="I841" s="50">
        <v>11</v>
      </c>
      <c r="J841" s="50">
        <v>341</v>
      </c>
      <c r="K841" s="50" t="s">
        <v>49</v>
      </c>
      <c r="L841" s="50">
        <v>1</v>
      </c>
      <c r="M841" s="50" t="s">
        <v>21</v>
      </c>
      <c r="N841" s="50" t="s">
        <v>27</v>
      </c>
      <c r="O841" s="50">
        <v>3</v>
      </c>
      <c r="P841" s="50" t="str">
        <f t="shared" si="283"/>
        <v/>
      </c>
      <c r="Q841" s="50" t="str">
        <f t="shared" si="297"/>
        <v/>
      </c>
      <c r="R841" s="50" t="str">
        <f t="shared" si="293"/>
        <v/>
      </c>
      <c r="S841" s="50" t="str">
        <f t="shared" si="284"/>
        <v/>
      </c>
      <c r="T841" s="50" t="str">
        <f t="shared" si="279"/>
        <v/>
      </c>
      <c r="U841" s="50" t="str">
        <f t="shared" si="280"/>
        <v/>
      </c>
      <c r="V841" s="50">
        <f t="shared" si="281"/>
        <v>57</v>
      </c>
      <c r="W841" s="50" t="str">
        <f t="shared" si="285"/>
        <v/>
      </c>
      <c r="X841" s="50" t="str">
        <f t="shared" si="294"/>
        <v/>
      </c>
      <c r="Y841" s="50" t="str">
        <f t="shared" si="290"/>
        <v/>
      </c>
      <c r="Z841" s="50" t="str">
        <f t="shared" si="286"/>
        <v/>
      </c>
      <c r="AA841" s="50" t="str">
        <f t="shared" si="291"/>
        <v/>
      </c>
      <c r="AB841" s="50" t="str">
        <f t="shared" si="292"/>
        <v/>
      </c>
      <c r="AC841" s="50" t="str">
        <f t="shared" si="282"/>
        <v/>
      </c>
      <c r="AD841" s="50" t="str">
        <f t="shared" si="295"/>
        <v/>
      </c>
      <c r="AE841" s="50" t="str">
        <f t="shared" si="287"/>
        <v/>
      </c>
      <c r="AF841" s="50" t="str">
        <f t="shared" si="288"/>
        <v/>
      </c>
      <c r="AG841" s="50" t="str">
        <f t="shared" si="296"/>
        <v/>
      </c>
      <c r="AH841" s="50"/>
      <c r="AI841" s="50"/>
      <c r="AJ841" s="50"/>
      <c r="AK841" s="50"/>
      <c r="AL841" s="50"/>
    </row>
    <row r="842" spans="1:38" x14ac:dyDescent="0.25">
      <c r="A842" s="50">
        <f t="shared" si="289"/>
        <v>123</v>
      </c>
      <c r="B842" s="50">
        <f t="shared" si="277"/>
        <v>55151</v>
      </c>
      <c r="C842" s="50" t="str">
        <f t="shared" si="278"/>
        <v>20171129</v>
      </c>
      <c r="D842" s="50">
        <v>2017</v>
      </c>
      <c r="E842" s="50">
        <v>11</v>
      </c>
      <c r="F842" s="50">
        <v>29</v>
      </c>
      <c r="G842" s="50">
        <v>15</v>
      </c>
      <c r="H842" s="50">
        <v>19</v>
      </c>
      <c r="I842" s="50">
        <v>11</v>
      </c>
      <c r="J842" s="50">
        <v>398</v>
      </c>
      <c r="K842" s="50" t="s">
        <v>49</v>
      </c>
      <c r="L842" s="50">
        <v>1</v>
      </c>
      <c r="M842" s="50" t="s">
        <v>21</v>
      </c>
      <c r="N842" s="50" t="s">
        <v>27</v>
      </c>
      <c r="O842" s="50">
        <v>2</v>
      </c>
      <c r="P842" s="50" t="str">
        <f t="shared" si="283"/>
        <v/>
      </c>
      <c r="Q842" s="50">
        <f t="shared" si="297"/>
        <v>55151.4</v>
      </c>
      <c r="R842" s="50" t="str">
        <f t="shared" si="293"/>
        <v/>
      </c>
      <c r="S842" s="50" t="str">
        <f t="shared" si="284"/>
        <v/>
      </c>
      <c r="T842" s="50" t="str">
        <f t="shared" si="279"/>
        <v/>
      </c>
      <c r="U842" s="50" t="str">
        <f t="shared" si="280"/>
        <v/>
      </c>
      <c r="V842" s="50" t="str">
        <f t="shared" si="281"/>
        <v/>
      </c>
      <c r="W842" s="50" t="str">
        <f t="shared" si="285"/>
        <v/>
      </c>
      <c r="X842" s="50" t="str">
        <f t="shared" si="294"/>
        <v/>
      </c>
      <c r="Y842" s="50" t="str">
        <f t="shared" si="290"/>
        <v/>
      </c>
      <c r="Z842" s="50" t="str">
        <f t="shared" si="286"/>
        <v/>
      </c>
      <c r="AA842" s="50" t="str">
        <f t="shared" si="291"/>
        <v/>
      </c>
      <c r="AB842" s="50" t="str">
        <f t="shared" si="292"/>
        <v/>
      </c>
      <c r="AC842" s="50" t="str">
        <f t="shared" si="282"/>
        <v/>
      </c>
      <c r="AD842" s="50" t="str">
        <f t="shared" si="295"/>
        <v/>
      </c>
      <c r="AE842" s="50" t="str">
        <f t="shared" si="287"/>
        <v/>
      </c>
      <c r="AF842" s="50" t="str">
        <f t="shared" si="288"/>
        <v/>
      </c>
      <c r="AG842" s="50" t="str">
        <f t="shared" si="296"/>
        <v/>
      </c>
      <c r="AH842" s="50"/>
      <c r="AI842" s="50"/>
      <c r="AJ842" s="50"/>
      <c r="AK842" s="50"/>
      <c r="AL842" s="50"/>
    </row>
    <row r="843" spans="1:38" x14ac:dyDescent="0.25">
      <c r="A843" s="51">
        <f t="shared" si="289"/>
        <v>124</v>
      </c>
      <c r="B843" s="51">
        <f t="shared" si="277"/>
        <v>55241</v>
      </c>
      <c r="C843" s="51" t="str">
        <f t="shared" si="278"/>
        <v>20171129</v>
      </c>
      <c r="D843" s="51">
        <v>2017</v>
      </c>
      <c r="E843" s="51">
        <v>11</v>
      </c>
      <c r="F843" s="51">
        <v>29</v>
      </c>
      <c r="G843" s="51">
        <v>15</v>
      </c>
      <c r="H843" s="51">
        <v>20</v>
      </c>
      <c r="I843" s="51">
        <v>41</v>
      </c>
      <c r="J843" s="51">
        <v>772</v>
      </c>
      <c r="K843" s="51" t="s">
        <v>37</v>
      </c>
      <c r="L843" s="51">
        <v>1</v>
      </c>
      <c r="M843" s="77" t="s">
        <v>20</v>
      </c>
      <c r="N843" s="51" t="s">
        <v>27</v>
      </c>
      <c r="O843" s="51">
        <v>278</v>
      </c>
      <c r="P843" s="51">
        <f t="shared" si="283"/>
        <v>55241.771999999997</v>
      </c>
      <c r="Q843" s="51" t="str">
        <f t="shared" si="297"/>
        <v/>
      </c>
      <c r="R843" s="51">
        <f t="shared" si="293"/>
        <v>55242.406999999999</v>
      </c>
      <c r="S843" s="51">
        <f t="shared" si="284"/>
        <v>635.00000000203727</v>
      </c>
      <c r="T843" s="51">
        <f t="shared" si="279"/>
        <v>431</v>
      </c>
      <c r="U843" s="51">
        <f t="shared" si="280"/>
        <v>153</v>
      </c>
      <c r="V843" s="51" t="str">
        <f t="shared" si="281"/>
        <v/>
      </c>
      <c r="W843" s="51">
        <f t="shared" si="285"/>
        <v>55241</v>
      </c>
      <c r="X843" s="51">
        <f t="shared" si="294"/>
        <v>4</v>
      </c>
      <c r="Y843" s="51">
        <f t="shared" si="290"/>
        <v>3</v>
      </c>
      <c r="Z843" s="51">
        <f t="shared" si="286"/>
        <v>0</v>
      </c>
      <c r="AA843" s="51">
        <f t="shared" si="291"/>
        <v>1</v>
      </c>
      <c r="AB843" s="51">
        <f t="shared" si="292"/>
        <v>3</v>
      </c>
      <c r="AC843" s="51" t="str">
        <f t="shared" si="282"/>
        <v/>
      </c>
      <c r="AD843" s="51">
        <f t="shared" si="295"/>
        <v>1</v>
      </c>
      <c r="AE843" s="51" t="str">
        <f t="shared" si="287"/>
        <v/>
      </c>
      <c r="AF843" s="51" t="str">
        <f t="shared" si="288"/>
        <v>yes</v>
      </c>
      <c r="AG843" s="51">
        <f t="shared" si="296"/>
        <v>0</v>
      </c>
      <c r="AH843" s="51"/>
      <c r="AI843" s="51" t="s">
        <v>185</v>
      </c>
      <c r="AJ843" s="51"/>
      <c r="AK843" s="51"/>
      <c r="AL843" s="51"/>
    </row>
    <row r="844" spans="1:38" x14ac:dyDescent="0.25">
      <c r="A844" s="66">
        <f t="shared" si="289"/>
        <v>124</v>
      </c>
      <c r="B844" s="66">
        <f t="shared" si="277"/>
        <v>55241</v>
      </c>
      <c r="C844" s="66" t="str">
        <f t="shared" si="278"/>
        <v>20171129</v>
      </c>
      <c r="D844" s="66">
        <v>2017</v>
      </c>
      <c r="E844" s="66">
        <v>11</v>
      </c>
      <c r="F844" s="66">
        <v>29</v>
      </c>
      <c r="G844" s="66">
        <v>15</v>
      </c>
      <c r="H844" s="66">
        <v>20</v>
      </c>
      <c r="I844" s="66">
        <v>41</v>
      </c>
      <c r="J844" s="66">
        <v>809</v>
      </c>
      <c r="K844" s="66" t="s">
        <v>44</v>
      </c>
      <c r="L844" s="66">
        <v>2</v>
      </c>
      <c r="M844" s="66" t="s">
        <v>21</v>
      </c>
      <c r="N844" s="66" t="s">
        <v>27</v>
      </c>
      <c r="O844" s="66">
        <v>124</v>
      </c>
      <c r="P844" s="66" t="str">
        <f t="shared" si="283"/>
        <v/>
      </c>
      <c r="Q844" s="66" t="str">
        <f t="shared" si="297"/>
        <v/>
      </c>
      <c r="R844" s="66" t="str">
        <f t="shared" si="293"/>
        <v/>
      </c>
      <c r="S844" s="66" t="str">
        <f t="shared" si="284"/>
        <v/>
      </c>
      <c r="T844" s="66" t="str">
        <f t="shared" si="279"/>
        <v/>
      </c>
      <c r="U844" s="66" t="str">
        <f t="shared" si="280"/>
        <v/>
      </c>
      <c r="V844" s="66" t="str">
        <f t="shared" si="281"/>
        <v/>
      </c>
      <c r="W844" s="66" t="str">
        <f t="shared" si="285"/>
        <v/>
      </c>
      <c r="X844" s="66" t="str">
        <f t="shared" si="294"/>
        <v/>
      </c>
      <c r="Y844" s="66" t="str">
        <f t="shared" si="290"/>
        <v/>
      </c>
      <c r="Z844" s="66" t="str">
        <f t="shared" si="286"/>
        <v/>
      </c>
      <c r="AA844" s="66" t="str">
        <f t="shared" si="291"/>
        <v/>
      </c>
      <c r="AB844" s="66" t="str">
        <f t="shared" si="292"/>
        <v/>
      </c>
      <c r="AC844" s="66" t="str">
        <f t="shared" si="282"/>
        <v/>
      </c>
      <c r="AD844" s="66" t="str">
        <f t="shared" si="295"/>
        <v/>
      </c>
      <c r="AE844" s="66" t="str">
        <f t="shared" si="287"/>
        <v>20171129</v>
      </c>
      <c r="AF844" s="66" t="str">
        <f t="shared" si="288"/>
        <v/>
      </c>
      <c r="AG844" s="66" t="str">
        <f t="shared" si="296"/>
        <v/>
      </c>
      <c r="AH844" s="66"/>
      <c r="AI844" s="66" t="s">
        <v>42</v>
      </c>
      <c r="AJ844" s="66"/>
      <c r="AK844" s="66"/>
      <c r="AL844" s="66"/>
    </row>
    <row r="845" spans="1:38" x14ac:dyDescent="0.25">
      <c r="A845" s="66">
        <f t="shared" si="289"/>
        <v>124</v>
      </c>
      <c r="B845" s="66">
        <f t="shared" si="277"/>
        <v>55241</v>
      </c>
      <c r="C845" s="66" t="str">
        <f t="shared" si="278"/>
        <v>20171129</v>
      </c>
      <c r="D845" s="66">
        <v>2017</v>
      </c>
      <c r="E845" s="66">
        <v>11</v>
      </c>
      <c r="F845" s="66">
        <v>29</v>
      </c>
      <c r="G845" s="66">
        <v>15</v>
      </c>
      <c r="H845" s="66">
        <v>20</v>
      </c>
      <c r="I845" s="66">
        <v>41</v>
      </c>
      <c r="J845" s="66">
        <v>905</v>
      </c>
      <c r="K845" s="68" t="s">
        <v>47</v>
      </c>
      <c r="L845" s="66">
        <v>2</v>
      </c>
      <c r="M845" s="66" t="s">
        <v>21</v>
      </c>
      <c r="N845" s="66" t="s">
        <v>27</v>
      </c>
      <c r="O845" s="66">
        <v>0</v>
      </c>
      <c r="P845" s="66" t="str">
        <f t="shared" si="283"/>
        <v/>
      </c>
      <c r="Q845" s="66" t="str">
        <f t="shared" si="297"/>
        <v/>
      </c>
      <c r="R845" s="66" t="str">
        <f t="shared" si="293"/>
        <v/>
      </c>
      <c r="S845" s="66" t="str">
        <f t="shared" si="284"/>
        <v/>
      </c>
      <c r="T845" s="66" t="str">
        <f t="shared" si="279"/>
        <v/>
      </c>
      <c r="U845" s="66" t="str">
        <f t="shared" si="280"/>
        <v/>
      </c>
      <c r="V845" s="66" t="str">
        <f t="shared" si="281"/>
        <v/>
      </c>
      <c r="W845" s="66" t="str">
        <f t="shared" si="285"/>
        <v/>
      </c>
      <c r="X845" s="66" t="str">
        <f t="shared" si="294"/>
        <v/>
      </c>
      <c r="Y845" s="66" t="str">
        <f t="shared" si="290"/>
        <v/>
      </c>
      <c r="Z845" s="66" t="str">
        <f t="shared" si="286"/>
        <v/>
      </c>
      <c r="AA845" s="66" t="str">
        <f t="shared" si="291"/>
        <v/>
      </c>
      <c r="AB845" s="66" t="str">
        <f t="shared" si="292"/>
        <v/>
      </c>
      <c r="AC845" s="66" t="str">
        <f t="shared" si="282"/>
        <v/>
      </c>
      <c r="AD845" s="66" t="str">
        <f t="shared" si="295"/>
        <v/>
      </c>
      <c r="AE845" s="66" t="str">
        <f t="shared" si="287"/>
        <v/>
      </c>
      <c r="AF845" s="66" t="str">
        <f t="shared" si="288"/>
        <v/>
      </c>
      <c r="AG845" s="66" t="str">
        <f t="shared" si="296"/>
        <v/>
      </c>
      <c r="AH845" s="66"/>
      <c r="AI845" s="66"/>
      <c r="AJ845" s="66"/>
      <c r="AK845" s="66"/>
      <c r="AL845" s="66"/>
    </row>
    <row r="846" spans="1:38" x14ac:dyDescent="0.25">
      <c r="A846" s="66">
        <f t="shared" si="289"/>
        <v>124</v>
      </c>
      <c r="B846" s="66">
        <f t="shared" si="277"/>
        <v>55242</v>
      </c>
      <c r="C846" s="66" t="str">
        <f t="shared" si="278"/>
        <v>20171129</v>
      </c>
      <c r="D846" s="66">
        <v>2017</v>
      </c>
      <c r="E846" s="66">
        <v>11</v>
      </c>
      <c r="F846" s="66">
        <v>29</v>
      </c>
      <c r="G846" s="66">
        <v>15</v>
      </c>
      <c r="H846" s="66">
        <v>20</v>
      </c>
      <c r="I846" s="66">
        <v>42</v>
      </c>
      <c r="J846" s="66">
        <v>23</v>
      </c>
      <c r="K846" s="66" t="s">
        <v>29</v>
      </c>
      <c r="L846" s="66">
        <v>1</v>
      </c>
      <c r="M846" s="66" t="s">
        <v>21</v>
      </c>
      <c r="N846" s="66" t="s">
        <v>27</v>
      </c>
      <c r="O846" s="66">
        <v>0</v>
      </c>
      <c r="P846" s="66" t="str">
        <f t="shared" si="283"/>
        <v/>
      </c>
      <c r="Q846" s="66" t="str">
        <f t="shared" si="297"/>
        <v/>
      </c>
      <c r="R846" s="66" t="str">
        <f t="shared" si="293"/>
        <v/>
      </c>
      <c r="S846" s="66" t="str">
        <f t="shared" si="284"/>
        <v/>
      </c>
      <c r="T846" s="66" t="str">
        <f t="shared" si="279"/>
        <v/>
      </c>
      <c r="U846" s="66" t="str">
        <f t="shared" si="280"/>
        <v/>
      </c>
      <c r="V846" s="66" t="str">
        <f t="shared" si="281"/>
        <v/>
      </c>
      <c r="W846" s="66" t="str">
        <f t="shared" si="285"/>
        <v/>
      </c>
      <c r="X846" s="66" t="str">
        <f t="shared" si="294"/>
        <v/>
      </c>
      <c r="Y846" s="66" t="str">
        <f t="shared" si="290"/>
        <v/>
      </c>
      <c r="Z846" s="66" t="str">
        <f t="shared" si="286"/>
        <v/>
      </c>
      <c r="AA846" s="66" t="str">
        <f t="shared" si="291"/>
        <v/>
      </c>
      <c r="AB846" s="66" t="str">
        <f t="shared" si="292"/>
        <v/>
      </c>
      <c r="AC846" s="66" t="str">
        <f t="shared" si="282"/>
        <v/>
      </c>
      <c r="AD846" s="66" t="str">
        <f t="shared" si="295"/>
        <v/>
      </c>
      <c r="AE846" s="66" t="str">
        <f t="shared" si="287"/>
        <v/>
      </c>
      <c r="AF846" s="66" t="str">
        <f t="shared" si="288"/>
        <v/>
      </c>
      <c r="AG846" s="66" t="str">
        <f t="shared" si="296"/>
        <v/>
      </c>
      <c r="AH846" s="66"/>
      <c r="AI846" s="66"/>
      <c r="AJ846" s="66"/>
      <c r="AK846" s="66"/>
      <c r="AL846" s="66"/>
    </row>
    <row r="847" spans="1:38" x14ac:dyDescent="0.25">
      <c r="A847" s="66">
        <f t="shared" si="289"/>
        <v>124</v>
      </c>
      <c r="B847" s="66">
        <f t="shared" si="277"/>
        <v>55242</v>
      </c>
      <c r="C847" s="66" t="str">
        <f t="shared" si="278"/>
        <v>20171129</v>
      </c>
      <c r="D847" s="66">
        <v>2017</v>
      </c>
      <c r="E847" s="66">
        <v>11</v>
      </c>
      <c r="F847" s="66">
        <v>29</v>
      </c>
      <c r="G847" s="66">
        <v>15</v>
      </c>
      <c r="H847" s="66">
        <v>20</v>
      </c>
      <c r="I847" s="66">
        <v>42</v>
      </c>
      <c r="J847" s="66">
        <v>38</v>
      </c>
      <c r="K847" s="66" t="s">
        <v>29</v>
      </c>
      <c r="L847" s="66">
        <v>1</v>
      </c>
      <c r="M847" s="66" t="s">
        <v>21</v>
      </c>
      <c r="N847" s="66" t="s">
        <v>27</v>
      </c>
      <c r="O847" s="66">
        <v>0</v>
      </c>
      <c r="P847" s="66" t="str">
        <f t="shared" si="283"/>
        <v/>
      </c>
      <c r="Q847" s="66" t="str">
        <f t="shared" si="297"/>
        <v/>
      </c>
      <c r="R847" s="66" t="str">
        <f t="shared" si="293"/>
        <v/>
      </c>
      <c r="S847" s="66" t="str">
        <f t="shared" si="284"/>
        <v/>
      </c>
      <c r="T847" s="66" t="str">
        <f t="shared" si="279"/>
        <v/>
      </c>
      <c r="U847" s="66" t="str">
        <f t="shared" si="280"/>
        <v/>
      </c>
      <c r="V847" s="66" t="str">
        <f t="shared" si="281"/>
        <v/>
      </c>
      <c r="W847" s="66" t="str">
        <f t="shared" si="285"/>
        <v/>
      </c>
      <c r="X847" s="66" t="str">
        <f t="shared" si="294"/>
        <v/>
      </c>
      <c r="Y847" s="66" t="str">
        <f t="shared" si="290"/>
        <v/>
      </c>
      <c r="Z847" s="66" t="str">
        <f t="shared" si="286"/>
        <v/>
      </c>
      <c r="AA847" s="66" t="str">
        <f t="shared" si="291"/>
        <v/>
      </c>
      <c r="AB847" s="66" t="str">
        <f t="shared" si="292"/>
        <v/>
      </c>
      <c r="AC847" s="66" t="str">
        <f t="shared" si="282"/>
        <v/>
      </c>
      <c r="AD847" s="66" t="str">
        <f t="shared" si="295"/>
        <v/>
      </c>
      <c r="AE847" s="66" t="str">
        <f t="shared" si="287"/>
        <v/>
      </c>
      <c r="AF847" s="66" t="str">
        <f t="shared" si="288"/>
        <v/>
      </c>
      <c r="AG847" s="66" t="str">
        <f t="shared" si="296"/>
        <v/>
      </c>
      <c r="AH847" s="66"/>
      <c r="AI847" s="66"/>
      <c r="AJ847" s="66"/>
      <c r="AK847" s="66"/>
      <c r="AL847" s="66"/>
    </row>
    <row r="848" spans="1:38" x14ac:dyDescent="0.25">
      <c r="A848" s="66">
        <f t="shared" si="289"/>
        <v>124</v>
      </c>
      <c r="B848" s="66">
        <f t="shared" si="277"/>
        <v>55242</v>
      </c>
      <c r="C848" s="66" t="str">
        <f t="shared" si="278"/>
        <v>20171129</v>
      </c>
      <c r="D848" s="66">
        <v>2017</v>
      </c>
      <c r="E848" s="66">
        <v>11</v>
      </c>
      <c r="F848" s="66">
        <v>29</v>
      </c>
      <c r="G848" s="66">
        <v>15</v>
      </c>
      <c r="H848" s="66">
        <v>20</v>
      </c>
      <c r="I848" s="66">
        <v>42</v>
      </c>
      <c r="J848" s="66">
        <v>203</v>
      </c>
      <c r="K848" s="66" t="s">
        <v>37</v>
      </c>
      <c r="L848" s="66">
        <v>1</v>
      </c>
      <c r="M848" s="66" t="s">
        <v>21</v>
      </c>
      <c r="N848" s="66" t="s">
        <v>27</v>
      </c>
      <c r="O848" s="66">
        <v>6</v>
      </c>
      <c r="P848" s="66" t="str">
        <f t="shared" si="283"/>
        <v/>
      </c>
      <c r="Q848" s="66" t="str">
        <f t="shared" si="297"/>
        <v/>
      </c>
      <c r="R848" s="66" t="str">
        <f t="shared" si="293"/>
        <v/>
      </c>
      <c r="S848" s="66" t="str">
        <f t="shared" si="284"/>
        <v/>
      </c>
      <c r="T848" s="66">
        <f t="shared" si="279"/>
        <v>58</v>
      </c>
      <c r="U848" s="66">
        <f t="shared" si="280"/>
        <v>52</v>
      </c>
      <c r="V848" s="66" t="str">
        <f t="shared" si="281"/>
        <v/>
      </c>
      <c r="W848" s="66" t="str">
        <f t="shared" si="285"/>
        <v/>
      </c>
      <c r="X848" s="66" t="str">
        <f t="shared" si="294"/>
        <v/>
      </c>
      <c r="Y848" s="66" t="str">
        <f t="shared" si="290"/>
        <v/>
      </c>
      <c r="Z848" s="66" t="str">
        <f t="shared" si="286"/>
        <v/>
      </c>
      <c r="AA848" s="66" t="str">
        <f t="shared" si="291"/>
        <v/>
      </c>
      <c r="AB848" s="66" t="str">
        <f t="shared" si="292"/>
        <v/>
      </c>
      <c r="AC848" s="66" t="str">
        <f t="shared" si="282"/>
        <v/>
      </c>
      <c r="AD848" s="66" t="str">
        <f t="shared" si="295"/>
        <v/>
      </c>
      <c r="AE848" s="66" t="str">
        <f t="shared" si="287"/>
        <v/>
      </c>
      <c r="AF848" s="66" t="str">
        <f t="shared" si="288"/>
        <v/>
      </c>
      <c r="AG848" s="66" t="str">
        <f t="shared" si="296"/>
        <v/>
      </c>
      <c r="AH848" s="66"/>
      <c r="AI848" s="66"/>
      <c r="AJ848" s="66"/>
      <c r="AK848" s="66"/>
      <c r="AL848" s="66"/>
    </row>
    <row r="849" spans="1:38" x14ac:dyDescent="0.25">
      <c r="A849" s="66">
        <f t="shared" si="289"/>
        <v>124</v>
      </c>
      <c r="B849" s="66">
        <f t="shared" si="277"/>
        <v>55242</v>
      </c>
      <c r="C849" s="66" t="str">
        <f t="shared" si="278"/>
        <v>20171129</v>
      </c>
      <c r="D849" s="66">
        <v>2017</v>
      </c>
      <c r="E849" s="66">
        <v>11</v>
      </c>
      <c r="F849" s="66">
        <v>29</v>
      </c>
      <c r="G849" s="66">
        <v>15</v>
      </c>
      <c r="H849" s="66">
        <v>20</v>
      </c>
      <c r="I849" s="66">
        <v>42</v>
      </c>
      <c r="J849" s="66">
        <v>261</v>
      </c>
      <c r="K849" s="66" t="s">
        <v>37</v>
      </c>
      <c r="L849" s="66">
        <v>1</v>
      </c>
      <c r="M849" s="66" t="s">
        <v>21</v>
      </c>
      <c r="N849" s="66" t="s">
        <v>27</v>
      </c>
      <c r="O849" s="66">
        <v>84</v>
      </c>
      <c r="P849" s="66" t="str">
        <f t="shared" si="283"/>
        <v/>
      </c>
      <c r="Q849" s="66" t="str">
        <f t="shared" si="297"/>
        <v/>
      </c>
      <c r="R849" s="66" t="str">
        <f t="shared" si="293"/>
        <v/>
      </c>
      <c r="S849" s="66" t="str">
        <f t="shared" si="284"/>
        <v/>
      </c>
      <c r="T849" s="66">
        <f t="shared" si="279"/>
        <v>137</v>
      </c>
      <c r="U849" s="66">
        <f t="shared" si="280"/>
        <v>53</v>
      </c>
      <c r="V849" s="66" t="str">
        <f t="shared" si="281"/>
        <v/>
      </c>
      <c r="W849" s="66" t="str">
        <f t="shared" si="285"/>
        <v/>
      </c>
      <c r="X849" s="66" t="str">
        <f t="shared" si="294"/>
        <v/>
      </c>
      <c r="Y849" s="66" t="str">
        <f t="shared" si="290"/>
        <v/>
      </c>
      <c r="Z849" s="66" t="str">
        <f t="shared" si="286"/>
        <v/>
      </c>
      <c r="AA849" s="66" t="str">
        <f t="shared" si="291"/>
        <v/>
      </c>
      <c r="AB849" s="66" t="str">
        <f t="shared" si="292"/>
        <v/>
      </c>
      <c r="AC849" s="66" t="str">
        <f t="shared" si="282"/>
        <v/>
      </c>
      <c r="AD849" s="66" t="str">
        <f t="shared" si="295"/>
        <v/>
      </c>
      <c r="AE849" s="66" t="str">
        <f t="shared" si="287"/>
        <v/>
      </c>
      <c r="AF849" s="66" t="str">
        <f t="shared" si="288"/>
        <v/>
      </c>
      <c r="AG849" s="66" t="str">
        <f t="shared" si="296"/>
        <v/>
      </c>
      <c r="AH849" s="66"/>
      <c r="AI849" s="66"/>
      <c r="AJ849" s="66"/>
      <c r="AK849" s="66"/>
      <c r="AL849" s="66"/>
    </row>
    <row r="850" spans="1:38" x14ac:dyDescent="0.25">
      <c r="A850" s="66">
        <f t="shared" si="289"/>
        <v>124</v>
      </c>
      <c r="B850" s="66">
        <f t="shared" si="277"/>
        <v>55242</v>
      </c>
      <c r="C850" s="66" t="str">
        <f t="shared" si="278"/>
        <v>20171129</v>
      </c>
      <c r="D850" s="66">
        <v>2017</v>
      </c>
      <c r="E850" s="66">
        <v>11</v>
      </c>
      <c r="F850" s="66">
        <v>29</v>
      </c>
      <c r="G850" s="66">
        <v>15</v>
      </c>
      <c r="H850" s="66">
        <v>20</v>
      </c>
      <c r="I850" s="66">
        <v>42</v>
      </c>
      <c r="J850" s="66">
        <v>265</v>
      </c>
      <c r="K850" s="66" t="s">
        <v>29</v>
      </c>
      <c r="L850" s="66">
        <v>1</v>
      </c>
      <c r="M850" s="66" t="s">
        <v>21</v>
      </c>
      <c r="N850" s="66" t="s">
        <v>27</v>
      </c>
      <c r="O850" s="66">
        <v>0</v>
      </c>
      <c r="P850" s="66" t="str">
        <f t="shared" si="283"/>
        <v/>
      </c>
      <c r="Q850" s="66" t="str">
        <f t="shared" si="297"/>
        <v/>
      </c>
      <c r="R850" s="66" t="str">
        <f t="shared" si="293"/>
        <v/>
      </c>
      <c r="S850" s="66" t="str">
        <f t="shared" si="284"/>
        <v/>
      </c>
      <c r="T850" s="66" t="str">
        <f t="shared" si="279"/>
        <v/>
      </c>
      <c r="U850" s="66" t="str">
        <f t="shared" si="280"/>
        <v/>
      </c>
      <c r="V850" s="66" t="str">
        <f t="shared" si="281"/>
        <v/>
      </c>
      <c r="W850" s="66" t="str">
        <f t="shared" si="285"/>
        <v/>
      </c>
      <c r="X850" s="66" t="str">
        <f t="shared" si="294"/>
        <v/>
      </c>
      <c r="Y850" s="66" t="str">
        <f t="shared" si="290"/>
        <v/>
      </c>
      <c r="Z850" s="66" t="str">
        <f t="shared" si="286"/>
        <v/>
      </c>
      <c r="AA850" s="66" t="str">
        <f t="shared" si="291"/>
        <v/>
      </c>
      <c r="AB850" s="66" t="str">
        <f t="shared" si="292"/>
        <v/>
      </c>
      <c r="AC850" s="66" t="str">
        <f t="shared" si="282"/>
        <v/>
      </c>
      <c r="AD850" s="66" t="str">
        <f t="shared" si="295"/>
        <v/>
      </c>
      <c r="AE850" s="66" t="str">
        <f t="shared" si="287"/>
        <v/>
      </c>
      <c r="AF850" s="66" t="str">
        <f t="shared" si="288"/>
        <v/>
      </c>
      <c r="AG850" s="66" t="str">
        <f t="shared" si="296"/>
        <v/>
      </c>
      <c r="AH850" s="66"/>
      <c r="AI850" s="66"/>
      <c r="AJ850" s="66"/>
      <c r="AK850" s="66"/>
      <c r="AL850" s="66"/>
    </row>
    <row r="851" spans="1:38" x14ac:dyDescent="0.25">
      <c r="A851" s="66">
        <f t="shared" si="289"/>
        <v>124</v>
      </c>
      <c r="B851" s="66">
        <f t="shared" si="277"/>
        <v>55242</v>
      </c>
      <c r="C851" s="66" t="str">
        <f t="shared" si="278"/>
        <v>20171129</v>
      </c>
      <c r="D851" s="66">
        <v>2017</v>
      </c>
      <c r="E851" s="66">
        <v>11</v>
      </c>
      <c r="F851" s="66">
        <v>29</v>
      </c>
      <c r="G851" s="66">
        <v>15</v>
      </c>
      <c r="H851" s="66">
        <v>20</v>
      </c>
      <c r="I851" s="66">
        <v>42</v>
      </c>
      <c r="J851" s="66">
        <v>340</v>
      </c>
      <c r="K851" s="66" t="s">
        <v>29</v>
      </c>
      <c r="L851" s="66">
        <v>1</v>
      </c>
      <c r="M851" s="66" t="s">
        <v>21</v>
      </c>
      <c r="N851" s="66" t="s">
        <v>27</v>
      </c>
      <c r="O851" s="66">
        <v>0</v>
      </c>
      <c r="P851" s="66" t="str">
        <f t="shared" si="283"/>
        <v/>
      </c>
      <c r="Q851" s="66" t="str">
        <f t="shared" si="297"/>
        <v/>
      </c>
      <c r="R851" s="66" t="str">
        <f t="shared" si="293"/>
        <v/>
      </c>
      <c r="S851" s="66" t="str">
        <f t="shared" si="284"/>
        <v/>
      </c>
      <c r="T851" s="66" t="str">
        <f t="shared" si="279"/>
        <v/>
      </c>
      <c r="U851" s="66" t="str">
        <f t="shared" si="280"/>
        <v/>
      </c>
      <c r="V851" s="66" t="str">
        <f t="shared" si="281"/>
        <v/>
      </c>
      <c r="W851" s="66" t="str">
        <f t="shared" si="285"/>
        <v/>
      </c>
      <c r="X851" s="66" t="str">
        <f t="shared" si="294"/>
        <v/>
      </c>
      <c r="Y851" s="66" t="str">
        <f t="shared" si="290"/>
        <v/>
      </c>
      <c r="Z851" s="66" t="str">
        <f t="shared" si="286"/>
        <v/>
      </c>
      <c r="AA851" s="66" t="str">
        <f t="shared" si="291"/>
        <v/>
      </c>
      <c r="AB851" s="66" t="str">
        <f t="shared" si="292"/>
        <v/>
      </c>
      <c r="AC851" s="66" t="str">
        <f t="shared" si="282"/>
        <v/>
      </c>
      <c r="AD851" s="66" t="str">
        <f t="shared" si="295"/>
        <v/>
      </c>
      <c r="AE851" s="66" t="str">
        <f t="shared" si="287"/>
        <v/>
      </c>
      <c r="AF851" s="66" t="str">
        <f t="shared" si="288"/>
        <v/>
      </c>
      <c r="AG851" s="66" t="str">
        <f t="shared" si="296"/>
        <v/>
      </c>
      <c r="AH851" s="66"/>
      <c r="AI851" s="66"/>
      <c r="AJ851" s="66"/>
      <c r="AK851" s="66"/>
      <c r="AL851" s="66"/>
    </row>
    <row r="852" spans="1:38" x14ac:dyDescent="0.25">
      <c r="A852" s="66">
        <f t="shared" si="289"/>
        <v>124</v>
      </c>
      <c r="B852" s="66">
        <f t="shared" si="277"/>
        <v>55242</v>
      </c>
      <c r="C852" s="66" t="str">
        <f t="shared" si="278"/>
        <v>20171129</v>
      </c>
      <c r="D852" s="66">
        <v>2017</v>
      </c>
      <c r="E852" s="66">
        <v>11</v>
      </c>
      <c r="F852" s="66">
        <v>29</v>
      </c>
      <c r="G852" s="66">
        <v>15</v>
      </c>
      <c r="H852" s="66">
        <v>20</v>
      </c>
      <c r="I852" s="66">
        <v>42</v>
      </c>
      <c r="J852" s="66">
        <v>398</v>
      </c>
      <c r="K852" s="66" t="s">
        <v>37</v>
      </c>
      <c r="L852" s="66">
        <v>1</v>
      </c>
      <c r="M852" s="66" t="s">
        <v>21</v>
      </c>
      <c r="N852" s="66" t="s">
        <v>27</v>
      </c>
      <c r="O852" s="66">
        <v>9</v>
      </c>
      <c r="P852" s="66" t="str">
        <f t="shared" si="283"/>
        <v/>
      </c>
      <c r="Q852" s="66">
        <f t="shared" si="297"/>
        <v>55242.406999999999</v>
      </c>
      <c r="R852" s="66" t="str">
        <f t="shared" si="293"/>
        <v/>
      </c>
      <c r="S852" s="66" t="str">
        <f t="shared" si="284"/>
        <v/>
      </c>
      <c r="T852" s="66" t="str">
        <f t="shared" si="279"/>
        <v/>
      </c>
      <c r="U852" s="66" t="str">
        <f t="shared" si="280"/>
        <v/>
      </c>
      <c r="V852" s="66" t="str">
        <f t="shared" si="281"/>
        <v/>
      </c>
      <c r="W852" s="66" t="str">
        <f t="shared" si="285"/>
        <v/>
      </c>
      <c r="X852" s="66" t="str">
        <f t="shared" si="294"/>
        <v/>
      </c>
      <c r="Y852" s="66" t="str">
        <f t="shared" si="290"/>
        <v/>
      </c>
      <c r="Z852" s="66" t="str">
        <f t="shared" si="286"/>
        <v/>
      </c>
      <c r="AA852" s="66" t="str">
        <f t="shared" si="291"/>
        <v/>
      </c>
      <c r="AB852" s="66" t="str">
        <f t="shared" si="292"/>
        <v/>
      </c>
      <c r="AC852" s="66" t="str">
        <f t="shared" si="282"/>
        <v/>
      </c>
      <c r="AD852" s="66" t="str">
        <f t="shared" si="295"/>
        <v/>
      </c>
      <c r="AE852" s="66" t="str">
        <f t="shared" si="287"/>
        <v/>
      </c>
      <c r="AF852" s="66" t="str">
        <f t="shared" si="288"/>
        <v/>
      </c>
      <c r="AG852" s="66" t="str">
        <f t="shared" si="296"/>
        <v/>
      </c>
      <c r="AH852" s="66"/>
      <c r="AI852" s="66"/>
      <c r="AJ852" s="66"/>
      <c r="AK852" s="66"/>
      <c r="AL852" s="66"/>
    </row>
    <row r="853" spans="1:38" x14ac:dyDescent="0.25">
      <c r="A853" s="110">
        <f t="shared" si="289"/>
        <v>125</v>
      </c>
      <c r="B853" s="110">
        <f t="shared" si="277"/>
        <v>55299</v>
      </c>
      <c r="C853" s="110" t="str">
        <f t="shared" si="278"/>
        <v>20171129</v>
      </c>
      <c r="D853" s="110">
        <v>2017</v>
      </c>
      <c r="E853" s="110">
        <v>11</v>
      </c>
      <c r="F853" s="110">
        <v>29</v>
      </c>
      <c r="G853" s="110">
        <v>15</v>
      </c>
      <c r="H853" s="110">
        <v>21</v>
      </c>
      <c r="I853" s="110">
        <v>39</v>
      </c>
      <c r="J853" s="110">
        <v>943</v>
      </c>
      <c r="K853" s="110" t="s">
        <v>106</v>
      </c>
      <c r="L853" s="110">
        <v>1</v>
      </c>
      <c r="M853" s="110" t="s">
        <v>21</v>
      </c>
      <c r="N853" s="110" t="s">
        <v>28</v>
      </c>
      <c r="O853" s="110">
        <v>0</v>
      </c>
      <c r="P853" s="110">
        <f t="shared" si="283"/>
        <v>55299.942999999999</v>
      </c>
      <c r="Q853" s="110" t="str">
        <f t="shared" si="297"/>
        <v/>
      </c>
      <c r="R853" s="110">
        <f t="shared" si="293"/>
        <v>55300.491000000002</v>
      </c>
      <c r="S853" s="110">
        <f t="shared" si="284"/>
        <v>548.00000000250293</v>
      </c>
      <c r="T853" s="110" t="str">
        <f t="shared" si="279"/>
        <v/>
      </c>
      <c r="U853" s="110" t="str">
        <f t="shared" si="280"/>
        <v/>
      </c>
      <c r="V853" s="110" t="str">
        <f t="shared" si="281"/>
        <v/>
      </c>
      <c r="W853" s="110">
        <f t="shared" si="285"/>
        <v>55299</v>
      </c>
      <c r="X853" s="110">
        <f t="shared" si="294"/>
        <v>0</v>
      </c>
      <c r="Y853" s="110">
        <f t="shared" si="290"/>
        <v>1</v>
      </c>
      <c r="Z853" s="110">
        <f t="shared" si="286"/>
        <v>0</v>
      </c>
      <c r="AA853" s="110">
        <f t="shared" si="291"/>
        <v>0</v>
      </c>
      <c r="AB853" s="110">
        <f t="shared" si="292"/>
        <v>0</v>
      </c>
      <c r="AC853" s="110" t="str">
        <f t="shared" si="282"/>
        <v/>
      </c>
      <c r="AD853" s="110">
        <f t="shared" si="295"/>
        <v>1</v>
      </c>
      <c r="AE853" s="110" t="str">
        <f t="shared" si="287"/>
        <v/>
      </c>
      <c r="AF853" s="110" t="str">
        <f t="shared" si="288"/>
        <v/>
      </c>
      <c r="AG853" s="110">
        <f t="shared" si="296"/>
        <v>0</v>
      </c>
      <c r="AH853" s="110"/>
      <c r="AI853" s="110" t="s">
        <v>232</v>
      </c>
      <c r="AJ853" s="110"/>
      <c r="AK853" s="110"/>
      <c r="AL853" s="110"/>
    </row>
    <row r="854" spans="1:38" x14ac:dyDescent="0.25">
      <c r="A854" s="100">
        <f t="shared" si="289"/>
        <v>125</v>
      </c>
      <c r="B854" s="100">
        <f t="shared" si="277"/>
        <v>55300</v>
      </c>
      <c r="C854" s="100" t="str">
        <f t="shared" si="278"/>
        <v>20171129</v>
      </c>
      <c r="D854" s="100">
        <v>2017</v>
      </c>
      <c r="E854" s="100">
        <v>11</v>
      </c>
      <c r="F854" s="100">
        <v>29</v>
      </c>
      <c r="G854" s="100">
        <v>15</v>
      </c>
      <c r="H854" s="100">
        <v>21</v>
      </c>
      <c r="I854" s="100">
        <v>40</v>
      </c>
      <c r="J854" s="100">
        <v>138</v>
      </c>
      <c r="K854" s="100" t="s">
        <v>224</v>
      </c>
      <c r="L854" s="100">
        <v>1</v>
      </c>
      <c r="M854" s="100" t="s">
        <v>21</v>
      </c>
      <c r="N854" s="100" t="s">
        <v>27</v>
      </c>
      <c r="O854" s="100">
        <f>491-138</f>
        <v>353</v>
      </c>
      <c r="P854" s="100" t="str">
        <f t="shared" si="283"/>
        <v/>
      </c>
      <c r="Q854" s="100">
        <f t="shared" si="297"/>
        <v>55300.491000000002</v>
      </c>
      <c r="R854" s="100" t="str">
        <f t="shared" si="293"/>
        <v/>
      </c>
      <c r="S854" s="100" t="str">
        <f t="shared" si="284"/>
        <v/>
      </c>
      <c r="T854" s="100" t="str">
        <f t="shared" si="279"/>
        <v/>
      </c>
      <c r="U854" s="100" t="str">
        <f t="shared" si="280"/>
        <v/>
      </c>
      <c r="V854" s="100" t="str">
        <f t="shared" si="281"/>
        <v/>
      </c>
      <c r="W854" s="100" t="str">
        <f t="shared" si="285"/>
        <v/>
      </c>
      <c r="X854" s="100" t="str">
        <f t="shared" si="294"/>
        <v/>
      </c>
      <c r="Y854" s="100" t="str">
        <f t="shared" si="290"/>
        <v/>
      </c>
      <c r="Z854" s="100" t="str">
        <f t="shared" si="286"/>
        <v/>
      </c>
      <c r="AA854" s="100" t="str">
        <f t="shared" si="291"/>
        <v/>
      </c>
      <c r="AB854" s="100" t="str">
        <f t="shared" si="292"/>
        <v/>
      </c>
      <c r="AC854" s="100" t="str">
        <f t="shared" si="282"/>
        <v/>
      </c>
      <c r="AD854" s="100" t="str">
        <f t="shared" si="295"/>
        <v/>
      </c>
      <c r="AE854" s="100" t="str">
        <f t="shared" si="287"/>
        <v>20171129</v>
      </c>
      <c r="AF854" s="100" t="str">
        <f t="shared" si="288"/>
        <v/>
      </c>
      <c r="AG854" s="100" t="str">
        <f t="shared" si="296"/>
        <v/>
      </c>
      <c r="AH854" s="100"/>
      <c r="AI854" s="100"/>
      <c r="AJ854" s="100"/>
      <c r="AK854" s="100"/>
      <c r="AL854" s="100"/>
    </row>
    <row r="855" spans="1:38" x14ac:dyDescent="0.25">
      <c r="A855" s="102">
        <f t="shared" si="289"/>
        <v>126</v>
      </c>
      <c r="B855" s="102">
        <f t="shared" si="277"/>
        <v>55382</v>
      </c>
      <c r="C855" s="102" t="str">
        <f t="shared" si="278"/>
        <v>20171129</v>
      </c>
      <c r="D855" s="102">
        <v>2017</v>
      </c>
      <c r="E855" s="102">
        <v>11</v>
      </c>
      <c r="F855" s="102">
        <v>29</v>
      </c>
      <c r="G855" s="102">
        <v>15</v>
      </c>
      <c r="H855" s="102">
        <v>23</v>
      </c>
      <c r="I855" s="102">
        <v>2</v>
      </c>
      <c r="J855" s="102">
        <v>877</v>
      </c>
      <c r="K855" s="102" t="s">
        <v>106</v>
      </c>
      <c r="L855" s="102">
        <v>1</v>
      </c>
      <c r="M855" s="102" t="s">
        <v>89</v>
      </c>
      <c r="N855" s="102" t="s">
        <v>27</v>
      </c>
      <c r="O855" s="102">
        <v>0</v>
      </c>
      <c r="P855" s="102">
        <f t="shared" si="283"/>
        <v>55382.877</v>
      </c>
      <c r="Q855" s="102" t="str">
        <f t="shared" si="297"/>
        <v/>
      </c>
      <c r="R855" s="102">
        <f t="shared" si="293"/>
        <v>55383.433000000005</v>
      </c>
      <c r="S855" s="102">
        <f t="shared" si="284"/>
        <v>556.00000000413274</v>
      </c>
      <c r="T855" s="102" t="str">
        <f t="shared" si="279"/>
        <v/>
      </c>
      <c r="U855" s="102" t="str">
        <f t="shared" si="280"/>
        <v/>
      </c>
      <c r="V855" s="102" t="str">
        <f t="shared" si="281"/>
        <v/>
      </c>
      <c r="W855" s="102">
        <f t="shared" si="285"/>
        <v>55382</v>
      </c>
      <c r="X855" s="102">
        <f t="shared" si="294"/>
        <v>1</v>
      </c>
      <c r="Y855" s="102" t="str">
        <f t="shared" si="290"/>
        <v/>
      </c>
      <c r="Z855" s="102">
        <f t="shared" si="286"/>
        <v>0</v>
      </c>
      <c r="AA855" s="102">
        <f t="shared" si="291"/>
        <v>1</v>
      </c>
      <c r="AB855" s="102">
        <f t="shared" si="292"/>
        <v>0</v>
      </c>
      <c r="AC855" s="102" t="str">
        <f t="shared" si="282"/>
        <v/>
      </c>
      <c r="AD855" s="102">
        <f t="shared" si="295"/>
        <v>1</v>
      </c>
      <c r="AE855" s="102" t="str">
        <f t="shared" si="287"/>
        <v/>
      </c>
      <c r="AF855" s="102" t="str">
        <f t="shared" si="288"/>
        <v>yes</v>
      </c>
      <c r="AG855" s="102">
        <f t="shared" si="296"/>
        <v>0</v>
      </c>
      <c r="AH855" s="102"/>
      <c r="AI855" s="102" t="s">
        <v>233</v>
      </c>
      <c r="AJ855" s="102"/>
      <c r="AK855" s="102"/>
      <c r="AL855" s="102"/>
    </row>
    <row r="856" spans="1:38" x14ac:dyDescent="0.25">
      <c r="A856" s="100">
        <f t="shared" si="289"/>
        <v>126</v>
      </c>
      <c r="B856" s="100">
        <f t="shared" si="277"/>
        <v>55383</v>
      </c>
      <c r="C856" s="100" t="str">
        <f t="shared" si="278"/>
        <v>20171129</v>
      </c>
      <c r="D856" s="100">
        <v>2017</v>
      </c>
      <c r="E856" s="100">
        <v>11</v>
      </c>
      <c r="F856" s="100">
        <v>29</v>
      </c>
      <c r="G856" s="100">
        <v>15</v>
      </c>
      <c r="H856" s="100">
        <v>23</v>
      </c>
      <c r="I856" s="100">
        <v>3</v>
      </c>
      <c r="J856" s="100">
        <v>41</v>
      </c>
      <c r="K856" s="100" t="s">
        <v>44</v>
      </c>
      <c r="L856" s="100">
        <v>1</v>
      </c>
      <c r="M856" s="100" t="s">
        <v>21</v>
      </c>
      <c r="N856" s="100" t="s">
        <v>27</v>
      </c>
      <c r="O856" s="100">
        <f>249-41</f>
        <v>208</v>
      </c>
      <c r="P856" s="100" t="str">
        <f t="shared" si="283"/>
        <v/>
      </c>
      <c r="Q856" s="100" t="str">
        <f t="shared" si="297"/>
        <v/>
      </c>
      <c r="R856" s="100" t="str">
        <f t="shared" si="293"/>
        <v/>
      </c>
      <c r="S856" s="100" t="str">
        <f t="shared" si="284"/>
        <v/>
      </c>
      <c r="T856" s="100" t="str">
        <f t="shared" si="279"/>
        <v/>
      </c>
      <c r="U856" s="100" t="str">
        <f t="shared" si="280"/>
        <v/>
      </c>
      <c r="V856" s="100" t="str">
        <f t="shared" si="281"/>
        <v/>
      </c>
      <c r="W856" s="100" t="str">
        <f t="shared" si="285"/>
        <v/>
      </c>
      <c r="X856" s="100" t="str">
        <f t="shared" si="294"/>
        <v/>
      </c>
      <c r="Y856" s="100" t="str">
        <f t="shared" si="290"/>
        <v/>
      </c>
      <c r="Z856" s="100" t="str">
        <f t="shared" si="286"/>
        <v/>
      </c>
      <c r="AA856" s="100" t="str">
        <f t="shared" si="291"/>
        <v/>
      </c>
      <c r="AB856" s="100" t="str">
        <f t="shared" si="292"/>
        <v/>
      </c>
      <c r="AC856" s="100" t="str">
        <f t="shared" si="282"/>
        <v/>
      </c>
      <c r="AD856" s="100" t="str">
        <f t="shared" si="295"/>
        <v/>
      </c>
      <c r="AE856" s="100" t="str">
        <f t="shared" si="287"/>
        <v>20171129</v>
      </c>
      <c r="AF856" s="100" t="str">
        <f t="shared" si="288"/>
        <v/>
      </c>
      <c r="AG856" s="100" t="str">
        <f t="shared" si="296"/>
        <v/>
      </c>
      <c r="AH856" s="100"/>
      <c r="AI856" s="100" t="s">
        <v>45</v>
      </c>
      <c r="AJ856" s="100"/>
      <c r="AK856" s="100"/>
      <c r="AL856" s="100"/>
    </row>
    <row r="857" spans="1:38" x14ac:dyDescent="0.25">
      <c r="A857" s="100">
        <f t="shared" si="289"/>
        <v>126</v>
      </c>
      <c r="B857" s="100">
        <f t="shared" si="277"/>
        <v>55383</v>
      </c>
      <c r="C857" s="100" t="str">
        <f t="shared" si="278"/>
        <v>20171129</v>
      </c>
      <c r="D857" s="100">
        <v>2017</v>
      </c>
      <c r="E857" s="100">
        <v>11</v>
      </c>
      <c r="F857" s="100">
        <v>29</v>
      </c>
      <c r="G857" s="100">
        <v>15</v>
      </c>
      <c r="H857" s="100">
        <v>23</v>
      </c>
      <c r="I857" s="100">
        <v>3</v>
      </c>
      <c r="J857" s="100">
        <v>228</v>
      </c>
      <c r="K857" s="100" t="s">
        <v>37</v>
      </c>
      <c r="L857" s="100">
        <v>1</v>
      </c>
      <c r="M857" s="100" t="s">
        <v>20</v>
      </c>
      <c r="N857" s="100" t="s">
        <v>27</v>
      </c>
      <c r="O857" s="100">
        <v>205</v>
      </c>
      <c r="P857" s="100" t="str">
        <f t="shared" si="283"/>
        <v/>
      </c>
      <c r="Q857" s="100">
        <f t="shared" si="297"/>
        <v>55383.433000000005</v>
      </c>
      <c r="R857" s="100" t="str">
        <f t="shared" si="293"/>
        <v/>
      </c>
      <c r="S857" s="100" t="str">
        <f t="shared" si="284"/>
        <v/>
      </c>
      <c r="T857" s="100" t="str">
        <f t="shared" si="279"/>
        <v/>
      </c>
      <c r="U857" s="100" t="str">
        <f t="shared" si="280"/>
        <v/>
      </c>
      <c r="V857" s="100" t="str">
        <f t="shared" si="281"/>
        <v/>
      </c>
      <c r="W857" s="100" t="str">
        <f t="shared" si="285"/>
        <v/>
      </c>
      <c r="X857" s="100" t="str">
        <f t="shared" si="294"/>
        <v/>
      </c>
      <c r="Y857" s="100" t="str">
        <f t="shared" si="290"/>
        <v/>
      </c>
      <c r="Z857" s="100" t="str">
        <f t="shared" si="286"/>
        <v/>
      </c>
      <c r="AA857" s="100" t="str">
        <f t="shared" si="291"/>
        <v/>
      </c>
      <c r="AB857" s="100" t="str">
        <f t="shared" si="292"/>
        <v/>
      </c>
      <c r="AC857" s="100" t="str">
        <f t="shared" si="282"/>
        <v/>
      </c>
      <c r="AD857" s="100" t="str">
        <f t="shared" si="295"/>
        <v/>
      </c>
      <c r="AE857" s="100" t="str">
        <f t="shared" si="287"/>
        <v/>
      </c>
      <c r="AF857" s="100" t="str">
        <f t="shared" si="288"/>
        <v/>
      </c>
      <c r="AG857" s="100" t="str">
        <f t="shared" si="296"/>
        <v/>
      </c>
      <c r="AH857" s="100"/>
      <c r="AI857" s="100"/>
      <c r="AJ857" s="100"/>
      <c r="AK857" s="100"/>
      <c r="AL857" s="100"/>
    </row>
    <row r="858" spans="1:38" x14ac:dyDescent="0.25">
      <c r="A858" s="51">
        <f t="shared" si="289"/>
        <v>127</v>
      </c>
      <c r="B858" s="51">
        <f t="shared" si="277"/>
        <v>55826</v>
      </c>
      <c r="C858" s="51" t="str">
        <f t="shared" si="278"/>
        <v>20171129</v>
      </c>
      <c r="D858" s="51">
        <v>2017</v>
      </c>
      <c r="E858" s="51">
        <v>11</v>
      </c>
      <c r="F858" s="51">
        <v>29</v>
      </c>
      <c r="G858" s="51">
        <v>15</v>
      </c>
      <c r="H858" s="51">
        <v>30</v>
      </c>
      <c r="I858" s="51">
        <v>26</v>
      </c>
      <c r="J858" s="51">
        <v>968</v>
      </c>
      <c r="K858" s="51" t="s">
        <v>37</v>
      </c>
      <c r="L858" s="51">
        <v>1</v>
      </c>
      <c r="M858" s="51" t="s">
        <v>20</v>
      </c>
      <c r="N858" s="51" t="s">
        <v>27</v>
      </c>
      <c r="O858" s="51">
        <v>207</v>
      </c>
      <c r="P858" s="51">
        <f t="shared" si="283"/>
        <v>55826.968000000001</v>
      </c>
      <c r="Q858" s="51" t="str">
        <f t="shared" si="297"/>
        <v/>
      </c>
      <c r="R858" s="51">
        <f t="shared" si="293"/>
        <v>55827.743999999999</v>
      </c>
      <c r="S858" s="51">
        <f t="shared" si="284"/>
        <v>775.99999999802094</v>
      </c>
      <c r="T858" s="51">
        <f t="shared" si="279"/>
        <v>330</v>
      </c>
      <c r="U858" s="51">
        <f t="shared" si="280"/>
        <v>123</v>
      </c>
      <c r="V858" s="51" t="str">
        <f t="shared" si="281"/>
        <v/>
      </c>
      <c r="W858" s="51">
        <f t="shared" si="285"/>
        <v>55826</v>
      </c>
      <c r="X858" s="51">
        <f t="shared" si="294"/>
        <v>3</v>
      </c>
      <c r="Y858" s="51">
        <f t="shared" si="290"/>
        <v>3</v>
      </c>
      <c r="Z858" s="51">
        <f t="shared" si="286"/>
        <v>0</v>
      </c>
      <c r="AA858" s="51">
        <f t="shared" si="291"/>
        <v>1</v>
      </c>
      <c r="AB858" s="51">
        <f t="shared" si="292"/>
        <v>2</v>
      </c>
      <c r="AC858" s="51">
        <f t="shared" si="282"/>
        <v>3</v>
      </c>
      <c r="AD858" s="51">
        <f t="shared" si="295"/>
        <v>0</v>
      </c>
      <c r="AE858" s="51" t="str">
        <f t="shared" si="287"/>
        <v/>
      </c>
      <c r="AF858" s="51" t="str">
        <f t="shared" si="288"/>
        <v/>
      </c>
      <c r="AG858" s="51">
        <f t="shared" si="296"/>
        <v>0</v>
      </c>
      <c r="AH858" s="51"/>
      <c r="AI858" s="51" t="s">
        <v>96</v>
      </c>
      <c r="AJ858" s="51"/>
      <c r="AK858" s="51"/>
      <c r="AL858" s="51"/>
    </row>
    <row r="859" spans="1:38" x14ac:dyDescent="0.25">
      <c r="A859" s="50">
        <f t="shared" si="289"/>
        <v>127</v>
      </c>
      <c r="B859" s="50">
        <f t="shared" si="277"/>
        <v>55827</v>
      </c>
      <c r="C859" s="50" t="str">
        <f t="shared" si="278"/>
        <v>20171129</v>
      </c>
      <c r="D859" s="50">
        <v>2017</v>
      </c>
      <c r="E859" s="50">
        <v>11</v>
      </c>
      <c r="F859" s="50">
        <v>29</v>
      </c>
      <c r="G859" s="50">
        <v>15</v>
      </c>
      <c r="H859" s="50">
        <v>30</v>
      </c>
      <c r="I859" s="50">
        <v>27</v>
      </c>
      <c r="J859" s="50">
        <v>298</v>
      </c>
      <c r="K859" s="50" t="s">
        <v>37</v>
      </c>
      <c r="L859" s="50">
        <v>1</v>
      </c>
      <c r="M859" s="50" t="s">
        <v>21</v>
      </c>
      <c r="N859" s="50" t="s">
        <v>27</v>
      </c>
      <c r="O859" s="50">
        <v>242</v>
      </c>
      <c r="P859" s="50" t="str">
        <f t="shared" si="283"/>
        <v/>
      </c>
      <c r="Q859" s="50" t="str">
        <f t="shared" si="297"/>
        <v/>
      </c>
      <c r="R859" s="50" t="str">
        <f t="shared" si="293"/>
        <v/>
      </c>
      <c r="S859" s="50" t="str">
        <f t="shared" si="284"/>
        <v/>
      </c>
      <c r="T859" s="50">
        <f t="shared" si="279"/>
        <v>382</v>
      </c>
      <c r="U859" s="50">
        <f t="shared" si="280"/>
        <v>140</v>
      </c>
      <c r="V859" s="50" t="str">
        <f t="shared" si="281"/>
        <v/>
      </c>
      <c r="W859" s="50" t="str">
        <f t="shared" si="285"/>
        <v/>
      </c>
      <c r="X859" s="50" t="str">
        <f t="shared" si="294"/>
        <v/>
      </c>
      <c r="Y859" s="50" t="str">
        <f t="shared" si="290"/>
        <v/>
      </c>
      <c r="Z859" s="50" t="str">
        <f t="shared" si="286"/>
        <v/>
      </c>
      <c r="AA859" s="50" t="str">
        <f t="shared" si="291"/>
        <v/>
      </c>
      <c r="AB859" s="50" t="str">
        <f t="shared" si="292"/>
        <v/>
      </c>
      <c r="AC859" s="50" t="str">
        <f t="shared" si="282"/>
        <v/>
      </c>
      <c r="AD859" s="50" t="str">
        <f t="shared" si="295"/>
        <v/>
      </c>
      <c r="AE859" s="50" t="str">
        <f t="shared" si="287"/>
        <v/>
      </c>
      <c r="AF859" s="50" t="str">
        <f t="shared" si="288"/>
        <v/>
      </c>
      <c r="AG859" s="50" t="str">
        <f t="shared" si="296"/>
        <v/>
      </c>
      <c r="AH859" s="50"/>
      <c r="AI859" s="50"/>
      <c r="AJ859" s="50"/>
      <c r="AK859" s="50"/>
      <c r="AL859" s="50"/>
    </row>
    <row r="860" spans="1:38" x14ac:dyDescent="0.25">
      <c r="A860" s="50">
        <f t="shared" si="289"/>
        <v>127</v>
      </c>
      <c r="B860" s="50">
        <f t="shared" si="277"/>
        <v>55827</v>
      </c>
      <c r="C860" s="50" t="str">
        <f t="shared" si="278"/>
        <v>20171129</v>
      </c>
      <c r="D860" s="50">
        <v>2017</v>
      </c>
      <c r="E860" s="50">
        <v>11</v>
      </c>
      <c r="F860" s="50">
        <v>29</v>
      </c>
      <c r="G860" s="50">
        <v>15</v>
      </c>
      <c r="H860" s="50">
        <v>30</v>
      </c>
      <c r="I860" s="50">
        <v>27</v>
      </c>
      <c r="J860" s="50">
        <v>680</v>
      </c>
      <c r="K860" s="50" t="s">
        <v>37</v>
      </c>
      <c r="L860" s="50">
        <v>1</v>
      </c>
      <c r="M860" s="50" t="s">
        <v>21</v>
      </c>
      <c r="N860" s="50" t="s">
        <v>27</v>
      </c>
      <c r="O860" s="50">
        <v>64</v>
      </c>
      <c r="P860" s="50" t="str">
        <f t="shared" si="283"/>
        <v/>
      </c>
      <c r="Q860" s="50">
        <f t="shared" si="297"/>
        <v>55827.743999999999</v>
      </c>
      <c r="R860" s="50" t="str">
        <f t="shared" si="293"/>
        <v/>
      </c>
      <c r="S860" s="50" t="str">
        <f t="shared" si="284"/>
        <v/>
      </c>
      <c r="T860" s="50" t="str">
        <f t="shared" si="279"/>
        <v/>
      </c>
      <c r="U860" s="50" t="str">
        <f t="shared" si="280"/>
        <v/>
      </c>
      <c r="V860" s="50" t="str">
        <f t="shared" si="281"/>
        <v/>
      </c>
      <c r="W860" s="50" t="str">
        <f t="shared" si="285"/>
        <v/>
      </c>
      <c r="X860" s="50" t="str">
        <f t="shared" si="294"/>
        <v/>
      </c>
      <c r="Y860" s="50" t="str">
        <f t="shared" si="290"/>
        <v/>
      </c>
      <c r="Z860" s="50" t="str">
        <f t="shared" si="286"/>
        <v/>
      </c>
      <c r="AA860" s="50" t="str">
        <f t="shared" si="291"/>
        <v/>
      </c>
      <c r="AB860" s="50" t="str">
        <f t="shared" si="292"/>
        <v/>
      </c>
      <c r="AC860" s="50" t="str">
        <f t="shared" si="282"/>
        <v/>
      </c>
      <c r="AD860" s="50" t="str">
        <f t="shared" si="295"/>
        <v/>
      </c>
      <c r="AE860" s="50" t="str">
        <f t="shared" si="287"/>
        <v/>
      </c>
      <c r="AF860" s="50" t="str">
        <f t="shared" si="288"/>
        <v/>
      </c>
      <c r="AG860" s="50" t="str">
        <f t="shared" si="296"/>
        <v/>
      </c>
      <c r="AH860" s="50"/>
      <c r="AI860" s="50"/>
      <c r="AJ860" s="50"/>
      <c r="AK860" s="50"/>
      <c r="AL860" s="50"/>
    </row>
    <row r="861" spans="1:38" x14ac:dyDescent="0.25">
      <c r="A861" s="51">
        <f t="shared" si="289"/>
        <v>128</v>
      </c>
      <c r="B861" s="51">
        <f t="shared" si="277"/>
        <v>56256</v>
      </c>
      <c r="C861" s="51" t="str">
        <f t="shared" si="278"/>
        <v>20171129</v>
      </c>
      <c r="D861" s="51">
        <v>2017</v>
      </c>
      <c r="E861" s="51">
        <v>11</v>
      </c>
      <c r="F861" s="51">
        <v>29</v>
      </c>
      <c r="G861" s="51">
        <v>15</v>
      </c>
      <c r="H861" s="51">
        <v>37</v>
      </c>
      <c r="I861" s="51">
        <v>36</v>
      </c>
      <c r="J861" s="51">
        <v>284</v>
      </c>
      <c r="K861" s="51" t="s">
        <v>44</v>
      </c>
      <c r="L861" s="51">
        <v>1</v>
      </c>
      <c r="M861" s="51" t="s">
        <v>21</v>
      </c>
      <c r="N861" s="51" t="s">
        <v>27</v>
      </c>
      <c r="O861" s="51">
        <v>734</v>
      </c>
      <c r="P861" s="51">
        <f t="shared" si="283"/>
        <v>56256.284</v>
      </c>
      <c r="Q861" s="51" t="str">
        <f t="shared" si="297"/>
        <v/>
      </c>
      <c r="R861" s="51">
        <f t="shared" si="293"/>
        <v>56257.304000000004</v>
      </c>
      <c r="S861" s="51">
        <f t="shared" si="284"/>
        <v>1020.0000000040745</v>
      </c>
      <c r="T861" s="51" t="str">
        <f t="shared" si="279"/>
        <v/>
      </c>
      <c r="U861" s="51" t="str">
        <f t="shared" si="280"/>
        <v/>
      </c>
      <c r="V861" s="51" t="str">
        <f t="shared" si="281"/>
        <v/>
      </c>
      <c r="W861" s="51">
        <f t="shared" si="285"/>
        <v>56256</v>
      </c>
      <c r="X861" s="51">
        <f t="shared" si="294"/>
        <v>0</v>
      </c>
      <c r="Y861" s="51">
        <f t="shared" si="290"/>
        <v>2</v>
      </c>
      <c r="Z861" s="51">
        <f t="shared" si="286"/>
        <v>0</v>
      </c>
      <c r="AA861" s="51">
        <f t="shared" si="291"/>
        <v>0</v>
      </c>
      <c r="AB861" s="51">
        <f t="shared" si="292"/>
        <v>0</v>
      </c>
      <c r="AC861" s="51" t="str">
        <f t="shared" si="282"/>
        <v/>
      </c>
      <c r="AD861" s="51">
        <f t="shared" si="295"/>
        <v>1</v>
      </c>
      <c r="AE861" s="51" t="str">
        <f t="shared" si="287"/>
        <v>20171129</v>
      </c>
      <c r="AF861" s="51" t="str">
        <f t="shared" si="288"/>
        <v/>
      </c>
      <c r="AG861" s="51">
        <f t="shared" si="296"/>
        <v>4</v>
      </c>
      <c r="AH861" s="51"/>
      <c r="AI861" s="51" t="s">
        <v>45</v>
      </c>
      <c r="AJ861" s="51"/>
      <c r="AK861" s="51"/>
      <c r="AL861" s="51"/>
    </row>
    <row r="862" spans="1:38" x14ac:dyDescent="0.25">
      <c r="A862" s="66">
        <f t="shared" si="289"/>
        <v>128</v>
      </c>
      <c r="B862" s="66">
        <f t="shared" si="277"/>
        <v>56256</v>
      </c>
      <c r="C862" s="66" t="str">
        <f t="shared" si="278"/>
        <v>20171129</v>
      </c>
      <c r="D862" s="66">
        <v>2017</v>
      </c>
      <c r="E862" s="66">
        <v>11</v>
      </c>
      <c r="F862" s="66">
        <v>29</v>
      </c>
      <c r="G862" s="66">
        <v>15</v>
      </c>
      <c r="H862" s="66">
        <v>37</v>
      </c>
      <c r="I862" s="66">
        <v>36</v>
      </c>
      <c r="J862" s="66">
        <v>368</v>
      </c>
      <c r="K862" s="68" t="s">
        <v>47</v>
      </c>
      <c r="L862" s="66">
        <v>1</v>
      </c>
      <c r="M862" s="66" t="s">
        <v>21</v>
      </c>
      <c r="N862" s="66" t="s">
        <v>27</v>
      </c>
      <c r="O862" s="66">
        <v>0</v>
      </c>
      <c r="P862" s="66" t="str">
        <f t="shared" si="283"/>
        <v/>
      </c>
      <c r="Q862" s="66" t="str">
        <f t="shared" si="297"/>
        <v/>
      </c>
      <c r="R862" s="66" t="str">
        <f t="shared" si="293"/>
        <v/>
      </c>
      <c r="S862" s="66" t="str">
        <f t="shared" si="284"/>
        <v/>
      </c>
      <c r="T862" s="66" t="str">
        <f t="shared" si="279"/>
        <v/>
      </c>
      <c r="U862" s="66" t="str">
        <f t="shared" si="280"/>
        <v/>
      </c>
      <c r="V862" s="66" t="str">
        <f t="shared" si="281"/>
        <v/>
      </c>
      <c r="W862" s="66" t="str">
        <f t="shared" si="285"/>
        <v/>
      </c>
      <c r="X862" s="66" t="str">
        <f t="shared" si="294"/>
        <v/>
      </c>
      <c r="Y862" s="66" t="str">
        <f t="shared" si="290"/>
        <v/>
      </c>
      <c r="Z862" s="66" t="str">
        <f t="shared" si="286"/>
        <v/>
      </c>
      <c r="AA862" s="66" t="str">
        <f t="shared" si="291"/>
        <v/>
      </c>
      <c r="AB862" s="66" t="str">
        <f t="shared" si="292"/>
        <v/>
      </c>
      <c r="AC862" s="66" t="str">
        <f t="shared" si="282"/>
        <v/>
      </c>
      <c r="AD862" s="66" t="str">
        <f t="shared" si="295"/>
        <v/>
      </c>
      <c r="AE862" s="66" t="str">
        <f t="shared" si="287"/>
        <v/>
      </c>
      <c r="AF862" s="66" t="str">
        <f t="shared" si="288"/>
        <v/>
      </c>
      <c r="AG862" s="66" t="str">
        <f t="shared" si="296"/>
        <v/>
      </c>
      <c r="AH862" s="66"/>
      <c r="AI862" s="66"/>
      <c r="AJ862" s="66"/>
      <c r="AK862" s="66"/>
      <c r="AL862" s="66"/>
    </row>
    <row r="863" spans="1:38" x14ac:dyDescent="0.25">
      <c r="A863" s="66">
        <f t="shared" si="289"/>
        <v>128</v>
      </c>
      <c r="B863" s="66">
        <f t="shared" ref="B863:B926" si="298">I863+(H863*60)+(G863*3600)</f>
        <v>56256</v>
      </c>
      <c r="C863" s="66" t="str">
        <f t="shared" ref="C863:C926" si="299">CONCATENATE(D863,E863,F863)</f>
        <v>20171129</v>
      </c>
      <c r="D863" s="66">
        <v>2017</v>
      </c>
      <c r="E863" s="66">
        <v>11</v>
      </c>
      <c r="F863" s="66">
        <v>29</v>
      </c>
      <c r="G863" s="66">
        <v>15</v>
      </c>
      <c r="H863" s="66">
        <v>37</v>
      </c>
      <c r="I863" s="66">
        <v>36</v>
      </c>
      <c r="J863" s="66">
        <v>380</v>
      </c>
      <c r="K863" s="68" t="s">
        <v>47</v>
      </c>
      <c r="L863" s="66">
        <v>1</v>
      </c>
      <c r="M863" s="66" t="s">
        <v>21</v>
      </c>
      <c r="N863" s="66" t="s">
        <v>27</v>
      </c>
      <c r="O863" s="66">
        <v>0</v>
      </c>
      <c r="P863" s="66" t="str">
        <f t="shared" si="283"/>
        <v/>
      </c>
      <c r="Q863" s="66" t="str">
        <f t="shared" si="297"/>
        <v/>
      </c>
      <c r="R863" s="66" t="str">
        <f t="shared" si="293"/>
        <v/>
      </c>
      <c r="S863" s="66" t="str">
        <f t="shared" si="284"/>
        <v/>
      </c>
      <c r="T863" s="66" t="str">
        <f t="shared" ref="T863:T926" si="300">IF(A863=A864,IF(K863="Stroke",IF(K864="Stroke",IF((J864-J863)&lt;0,1000+J864-J863,J864-J863),IF(A865=A863,IF(K865="stroke",IF((J865-J863)&lt;0,1000+J865-J863,J865-J863),IF(A866=A863,IF(K866="stroke",IF((J866-J863)&lt;0,1000+J866-J863,J866-J863),IF(A867=A863,IF(K867="stroke",IF((J867-J863)&lt;0,1000+J867-J863,J867-J863),IF(A868=A863,IF(K868="stroke",IF((J868-J863)&lt;0,1000+J868-J863,J868-J863),IF(A869=A863,IF(K869="Stroke",IF((J869-J863)&lt;0,1000+J869-J863,J869-J863),IF(A870=A863,IF(K870="stroke",IF((J870-J863)&lt;0,1000+J870-J863,J865-J863),IF(A871=A863,IF(K871="stroke",IF((J871-J863)&lt;0,1000+J871-J863,J871-J863),IF(A872=A863,IF(K872="stroke",IF((J872-J863)&lt;0,1000+J872-J863,J872-J863),IF(A873=A863,IF(K873="stroke",IF((J873-J863)&lt;0,1000+J873-J863,J873-J863),""),"")),"")),"")),"")),"")),"")),"")),"")),"")),""),"")</f>
        <v/>
      </c>
      <c r="U863" s="66" t="str">
        <f t="shared" ref="U863:U926" si="301">IF(A863=A864,IF(K863="Stroke",IF(K864="Stroke",IF(L864=L863,T863-O863,""),IF(A865=A863,IF(K865="stroke",IF(L865=L863,T863-O863,""),IF(A866=A863,IF(K866="stroke",IF(L866=L863,T863-O863,""),IF(A867=A863,IF(K867="stroke",IF(L867=L863,T863-O863,""),IF(A868=A863,IF(K868="stroke",IF(L868=L863,T863-O863,""),""),"")),"")),"")),"")),""),"")</f>
        <v/>
      </c>
      <c r="V863" s="66" t="str">
        <f t="shared" ref="V863:V926" si="302">IF(A863=A864,IF(K863="SRS",IF(K864="SRS",IF((J864-J863)&lt;0,1000+J864-J863,J864-J863),IF(A865=A863,IF(K865="SRS",IF((J865-J863)&lt;0,1000+J865-J863,J865-J863),IF(A866=A863,IF(K866="SRS",IF((J866-J863)&lt;0,1000+J866-J863,J866-J863),IF(A867=A863,IF(K867="SRS",IF((J867-J863)&lt;0,1000+J867-J863,J867-J863),IF(A868=A863,IF(K868="SRS",IF((J868-J863)&lt;0,1000+J868-J863,J868-J863),""),"")),"")),"")),"")),""),"")</f>
        <v/>
      </c>
      <c r="W863" s="66" t="str">
        <f t="shared" si="285"/>
        <v/>
      </c>
      <c r="X863" s="66" t="str">
        <f t="shared" si="294"/>
        <v/>
      </c>
      <c r="Y863" s="66" t="str">
        <f t="shared" si="290"/>
        <v/>
      </c>
      <c r="Z863" s="66" t="str">
        <f t="shared" si="286"/>
        <v/>
      </c>
      <c r="AA863" s="66" t="str">
        <f t="shared" si="291"/>
        <v/>
      </c>
      <c r="AB863" s="66" t="str">
        <f t="shared" si="292"/>
        <v/>
      </c>
      <c r="AC863" s="66" t="str">
        <f t="shared" ref="AC863:AC926" si="303">IF(A863&lt;&gt;A862,IF(A863=A864,IF(K864="stroke",IF(M863="positive",IF(M864="negative",SUM(AA863:AB863),""),""),""),""),"")</f>
        <v/>
      </c>
      <c r="AD863" s="66" t="str">
        <f t="shared" si="295"/>
        <v/>
      </c>
      <c r="AE863" s="66" t="str">
        <f t="shared" si="287"/>
        <v/>
      </c>
      <c r="AF863" s="66" t="str">
        <f t="shared" si="288"/>
        <v/>
      </c>
      <c r="AG863" s="66" t="str">
        <f t="shared" si="296"/>
        <v/>
      </c>
      <c r="AH863" s="66"/>
      <c r="AI863" s="66"/>
      <c r="AJ863" s="66"/>
      <c r="AK863" s="66"/>
      <c r="AL863" s="66"/>
    </row>
    <row r="864" spans="1:38" x14ac:dyDescent="0.25">
      <c r="A864" s="66">
        <f t="shared" si="289"/>
        <v>128</v>
      </c>
      <c r="B864" s="66">
        <f t="shared" si="298"/>
        <v>56256</v>
      </c>
      <c r="C864" s="66" t="str">
        <f t="shared" si="299"/>
        <v>20171129</v>
      </c>
      <c r="D864" s="66">
        <v>2017</v>
      </c>
      <c r="E864" s="66">
        <v>11</v>
      </c>
      <c r="F864" s="66">
        <v>29</v>
      </c>
      <c r="G864" s="66">
        <v>15</v>
      </c>
      <c r="H864" s="66">
        <v>37</v>
      </c>
      <c r="I864" s="66">
        <v>36</v>
      </c>
      <c r="J864" s="66">
        <v>390</v>
      </c>
      <c r="K864" s="68" t="s">
        <v>47</v>
      </c>
      <c r="L864" s="66">
        <v>1</v>
      </c>
      <c r="M864" s="66" t="s">
        <v>21</v>
      </c>
      <c r="N864" s="66" t="s">
        <v>27</v>
      </c>
      <c r="O864" s="66">
        <v>0</v>
      </c>
      <c r="P864" s="66" t="str">
        <f t="shared" ref="P864:P927" si="304">IF(A864&lt;&gt;A863,(B864+J864*0.001),"")</f>
        <v/>
      </c>
      <c r="Q864" s="66" t="str">
        <f t="shared" si="297"/>
        <v/>
      </c>
      <c r="R864" s="66" t="str">
        <f t="shared" si="293"/>
        <v/>
      </c>
      <c r="S864" s="66" t="str">
        <f t="shared" ref="S864:S927" si="305">IF(AND(P864&lt;&gt;"",R864&lt;&gt;""),(R864-P864)/0.001,"")</f>
        <v/>
      </c>
      <c r="T864" s="66" t="str">
        <f t="shared" si="300"/>
        <v/>
      </c>
      <c r="U864" s="66" t="str">
        <f t="shared" si="301"/>
        <v/>
      </c>
      <c r="V864" s="66" t="str">
        <f t="shared" si="302"/>
        <v/>
      </c>
      <c r="W864" s="66" t="str">
        <f t="shared" ref="W864:W927" si="306">IF(A864&lt;&gt;A863,B864,"")</f>
        <v/>
      </c>
      <c r="X864" s="66" t="str">
        <f t="shared" si="294"/>
        <v/>
      </c>
      <c r="Y864" s="66" t="str">
        <f t="shared" si="290"/>
        <v/>
      </c>
      <c r="Z864" s="66" t="str">
        <f t="shared" ref="Z864:Z927" si="307">IF(AA864="","",COUNTIFS(AA864,0,AB864,0,AC864,"",AD864,0))</f>
        <v/>
      </c>
      <c r="AA864" s="66" t="str">
        <f t="shared" si="291"/>
        <v/>
      </c>
      <c r="AB864" s="66" t="str">
        <f t="shared" si="292"/>
        <v/>
      </c>
      <c r="AC864" s="66" t="str">
        <f t="shared" si="303"/>
        <v/>
      </c>
      <c r="AD864" s="66" t="str">
        <f t="shared" si="295"/>
        <v/>
      </c>
      <c r="AE864" s="66" t="str">
        <f t="shared" ref="AE864:AE927" si="308">IF(K864="up",C864,"")</f>
        <v/>
      </c>
      <c r="AF864" s="66" t="str">
        <f t="shared" ref="AF864:AF927" si="309">IF(AD864="","",IF(AD864&gt;0,IF(AA864&gt;0,"yes",""),""))</f>
        <v/>
      </c>
      <c r="AG864" s="66" t="str">
        <f t="shared" si="296"/>
        <v/>
      </c>
      <c r="AH864" s="66"/>
      <c r="AI864" s="66"/>
      <c r="AJ864" s="66"/>
      <c r="AK864" s="66"/>
      <c r="AL864" s="66"/>
    </row>
    <row r="865" spans="1:38" x14ac:dyDescent="0.25">
      <c r="A865" s="66">
        <f t="shared" ref="A865:A928" si="310">IF(B865=B864,A864,IF(B865=(B864+1),A864,(A864+1)))</f>
        <v>128</v>
      </c>
      <c r="B865" s="66">
        <f t="shared" si="298"/>
        <v>56256</v>
      </c>
      <c r="C865" s="66" t="str">
        <f t="shared" si="299"/>
        <v>20171129</v>
      </c>
      <c r="D865" s="66">
        <v>2017</v>
      </c>
      <c r="E865" s="66">
        <v>11</v>
      </c>
      <c r="F865" s="66">
        <v>29</v>
      </c>
      <c r="G865" s="66">
        <v>15</v>
      </c>
      <c r="H865" s="66">
        <v>37</v>
      </c>
      <c r="I865" s="66">
        <v>36</v>
      </c>
      <c r="J865" s="66">
        <v>398</v>
      </c>
      <c r="K865" s="68" t="s">
        <v>47</v>
      </c>
      <c r="L865" s="66">
        <v>1</v>
      </c>
      <c r="M865" s="66" t="s">
        <v>21</v>
      </c>
      <c r="N865" s="66" t="s">
        <v>27</v>
      </c>
      <c r="O865" s="66">
        <v>0</v>
      </c>
      <c r="P865" s="66" t="str">
        <f t="shared" si="304"/>
        <v/>
      </c>
      <c r="Q865" s="66" t="str">
        <f t="shared" si="297"/>
        <v/>
      </c>
      <c r="R865" s="66" t="str">
        <f t="shared" si="293"/>
        <v/>
      </c>
      <c r="S865" s="66" t="str">
        <f t="shared" si="305"/>
        <v/>
      </c>
      <c r="T865" s="66" t="str">
        <f t="shared" si="300"/>
        <v/>
      </c>
      <c r="U865" s="66" t="str">
        <f t="shared" si="301"/>
        <v/>
      </c>
      <c r="V865" s="66" t="str">
        <f t="shared" si="302"/>
        <v/>
      </c>
      <c r="W865" s="66" t="str">
        <f t="shared" si="306"/>
        <v/>
      </c>
      <c r="X865" s="66" t="str">
        <f t="shared" si="294"/>
        <v/>
      </c>
      <c r="Y865" s="66" t="str">
        <f t="shared" ref="Y865:Y928" si="311">IF(X865&lt;&gt;"",IF(X865=1,"",COUNTIFS($O$2:$O$1413,"&gt;40",$A$2:$A$1413,A865)),"")</f>
        <v/>
      </c>
      <c r="Z865" s="66" t="str">
        <f t="shared" si="307"/>
        <v/>
      </c>
      <c r="AA865" s="66" t="str">
        <f t="shared" ref="AA865:AA928" si="312">IF(X865&lt;&gt;"",COUNTIFS($M$2:$M$1413,"Positive",$K$2:$K$1413,"stroke",A$2:A$1413,A865),"")</f>
        <v/>
      </c>
      <c r="AB865" s="66" t="str">
        <f t="shared" ref="AB865:AB928" si="313">IF(X865&lt;&gt;"",COUNTIFS($M$2:$M$1413,"Negative",$K$2:$K$1413,"stroke",A$2:A$1413,A865),"")</f>
        <v/>
      </c>
      <c r="AC865" s="66" t="str">
        <f t="shared" si="303"/>
        <v/>
      </c>
      <c r="AD865" s="66" t="str">
        <f t="shared" si="295"/>
        <v/>
      </c>
      <c r="AE865" s="66" t="str">
        <f t="shared" si="308"/>
        <v/>
      </c>
      <c r="AF865" s="66" t="str">
        <f t="shared" si="309"/>
        <v/>
      </c>
      <c r="AG865" s="66" t="str">
        <f t="shared" si="296"/>
        <v/>
      </c>
      <c r="AH865" s="66"/>
      <c r="AI865" s="66"/>
      <c r="AJ865" s="66"/>
      <c r="AK865" s="66"/>
      <c r="AL865" s="66"/>
    </row>
    <row r="866" spans="1:38" x14ac:dyDescent="0.25">
      <c r="A866" s="66">
        <f t="shared" si="310"/>
        <v>128</v>
      </c>
      <c r="B866" s="66">
        <f t="shared" si="298"/>
        <v>56256</v>
      </c>
      <c r="C866" s="66" t="str">
        <f t="shared" si="299"/>
        <v>20171129</v>
      </c>
      <c r="D866" s="66">
        <v>2017</v>
      </c>
      <c r="E866" s="66">
        <v>11</v>
      </c>
      <c r="F866" s="66">
        <v>29</v>
      </c>
      <c r="G866" s="66">
        <v>15</v>
      </c>
      <c r="H866" s="66">
        <v>37</v>
      </c>
      <c r="I866" s="66">
        <v>36</v>
      </c>
      <c r="J866" s="66">
        <v>403</v>
      </c>
      <c r="K866" s="68" t="s">
        <v>47</v>
      </c>
      <c r="L866" s="66">
        <v>1</v>
      </c>
      <c r="M866" s="66" t="s">
        <v>21</v>
      </c>
      <c r="N866" s="66" t="s">
        <v>27</v>
      </c>
      <c r="O866" s="66">
        <v>0</v>
      </c>
      <c r="P866" s="66" t="str">
        <f t="shared" si="304"/>
        <v/>
      </c>
      <c r="Q866" s="66" t="str">
        <f t="shared" si="297"/>
        <v/>
      </c>
      <c r="R866" s="66" t="str">
        <f t="shared" ref="R866:R929" si="314">IF(A866&lt;&gt;A865,LOOKUP(A866,A$2:A$1413,Q$2:Q$1413),"")</f>
        <v/>
      </c>
      <c r="S866" s="66" t="str">
        <f t="shared" si="305"/>
        <v/>
      </c>
      <c r="T866" s="66" t="str">
        <f t="shared" si="300"/>
        <v/>
      </c>
      <c r="U866" s="66" t="str">
        <f t="shared" si="301"/>
        <v/>
      </c>
      <c r="V866" s="66" t="str">
        <f t="shared" si="302"/>
        <v/>
      </c>
      <c r="W866" s="66" t="str">
        <f t="shared" si="306"/>
        <v/>
      </c>
      <c r="X866" s="66" t="str">
        <f t="shared" ref="X866:X929" si="315">IF(A866&lt;&gt;A865,COUNTIFS($K$2:$K$1413,$K$2,$A$2:$A$1413,A866),"")</f>
        <v/>
      </c>
      <c r="Y866" s="66" t="str">
        <f t="shared" si="311"/>
        <v/>
      </c>
      <c r="Z866" s="66" t="str">
        <f t="shared" si="307"/>
        <v/>
      </c>
      <c r="AA866" s="66" t="str">
        <f t="shared" si="312"/>
        <v/>
      </c>
      <c r="AB866" s="66" t="str">
        <f t="shared" si="313"/>
        <v/>
      </c>
      <c r="AC866" s="66" t="str">
        <f t="shared" si="303"/>
        <v/>
      </c>
      <c r="AD866" s="66" t="str">
        <f t="shared" ref="AD866:AD929" si="316">IF(A866=A865,"",COUNTIFS(A:A,A866,K:K,"up"))</f>
        <v/>
      </c>
      <c r="AE866" s="66" t="str">
        <f t="shared" si="308"/>
        <v/>
      </c>
      <c r="AF866" s="66" t="str">
        <f t="shared" si="309"/>
        <v/>
      </c>
      <c r="AG866" s="66" t="str">
        <f t="shared" ref="AG866:AG929" si="317">IF(A866=A865,"",COUNTIFS(A:A,A866,K:K,"SRS"))</f>
        <v/>
      </c>
      <c r="AH866" s="66"/>
      <c r="AI866" s="70" t="s">
        <v>97</v>
      </c>
      <c r="AJ866" s="66"/>
      <c r="AK866" s="66"/>
      <c r="AL866" s="66"/>
    </row>
    <row r="867" spans="1:38" x14ac:dyDescent="0.25">
      <c r="A867" s="66">
        <f t="shared" si="310"/>
        <v>128</v>
      </c>
      <c r="B867" s="66">
        <f t="shared" si="298"/>
        <v>56256</v>
      </c>
      <c r="C867" s="66" t="str">
        <f t="shared" si="299"/>
        <v>20171129</v>
      </c>
      <c r="D867" s="66">
        <v>2017</v>
      </c>
      <c r="E867" s="66">
        <v>11</v>
      </c>
      <c r="F867" s="66">
        <v>29</v>
      </c>
      <c r="G867" s="66">
        <v>15</v>
      </c>
      <c r="H867" s="66">
        <v>37</v>
      </c>
      <c r="I867" s="66">
        <v>36</v>
      </c>
      <c r="J867" s="66">
        <v>420</v>
      </c>
      <c r="K867" s="68" t="s">
        <v>47</v>
      </c>
      <c r="L867" s="66">
        <v>1</v>
      </c>
      <c r="M867" s="66" t="s">
        <v>21</v>
      </c>
      <c r="N867" s="66" t="s">
        <v>27</v>
      </c>
      <c r="O867" s="66">
        <v>0</v>
      </c>
      <c r="P867" s="66" t="str">
        <f t="shared" si="304"/>
        <v/>
      </c>
      <c r="Q867" s="66" t="str">
        <f t="shared" si="297"/>
        <v/>
      </c>
      <c r="R867" s="66" t="str">
        <f t="shared" si="314"/>
        <v/>
      </c>
      <c r="S867" s="66" t="str">
        <f t="shared" si="305"/>
        <v/>
      </c>
      <c r="T867" s="66" t="str">
        <f t="shared" si="300"/>
        <v/>
      </c>
      <c r="U867" s="66" t="str">
        <f t="shared" si="301"/>
        <v/>
      </c>
      <c r="V867" s="66" t="str">
        <f t="shared" si="302"/>
        <v/>
      </c>
      <c r="W867" s="66" t="str">
        <f t="shared" si="306"/>
        <v/>
      </c>
      <c r="X867" s="66" t="str">
        <f t="shared" si="315"/>
        <v/>
      </c>
      <c r="Y867" s="66" t="str">
        <f t="shared" si="311"/>
        <v/>
      </c>
      <c r="Z867" s="66" t="str">
        <f t="shared" si="307"/>
        <v/>
      </c>
      <c r="AA867" s="66" t="str">
        <f t="shared" si="312"/>
        <v/>
      </c>
      <c r="AB867" s="66" t="str">
        <f t="shared" si="313"/>
        <v/>
      </c>
      <c r="AC867" s="66" t="str">
        <f t="shared" si="303"/>
        <v/>
      </c>
      <c r="AD867" s="66" t="str">
        <f t="shared" si="316"/>
        <v/>
      </c>
      <c r="AE867" s="66" t="str">
        <f t="shared" si="308"/>
        <v/>
      </c>
      <c r="AF867" s="66" t="str">
        <f t="shared" si="309"/>
        <v/>
      </c>
      <c r="AG867" s="66" t="str">
        <f t="shared" si="317"/>
        <v/>
      </c>
      <c r="AH867" s="66"/>
      <c r="AI867" s="72"/>
      <c r="AJ867" s="66"/>
      <c r="AK867" s="66"/>
      <c r="AL867" s="66"/>
    </row>
    <row r="868" spans="1:38" x14ac:dyDescent="0.25">
      <c r="A868" s="66">
        <f t="shared" si="310"/>
        <v>128</v>
      </c>
      <c r="B868" s="66">
        <f t="shared" si="298"/>
        <v>56256</v>
      </c>
      <c r="C868" s="66" t="str">
        <f t="shared" si="299"/>
        <v>20171129</v>
      </c>
      <c r="D868" s="66">
        <v>2017</v>
      </c>
      <c r="E868" s="66">
        <v>11</v>
      </c>
      <c r="F868" s="66">
        <v>29</v>
      </c>
      <c r="G868" s="66">
        <v>15</v>
      </c>
      <c r="H868" s="66">
        <v>37</v>
      </c>
      <c r="I868" s="66">
        <v>36</v>
      </c>
      <c r="J868" s="66">
        <v>428</v>
      </c>
      <c r="K868" s="68" t="s">
        <v>47</v>
      </c>
      <c r="L868" s="66">
        <v>1</v>
      </c>
      <c r="M868" s="66" t="s">
        <v>21</v>
      </c>
      <c r="N868" s="66" t="s">
        <v>27</v>
      </c>
      <c r="O868" s="66">
        <v>0</v>
      </c>
      <c r="P868" s="66" t="str">
        <f t="shared" si="304"/>
        <v/>
      </c>
      <c r="Q868" s="66" t="str">
        <f t="shared" si="297"/>
        <v/>
      </c>
      <c r="R868" s="66" t="str">
        <f t="shared" si="314"/>
        <v/>
      </c>
      <c r="S868" s="66" t="str">
        <f t="shared" si="305"/>
        <v/>
      </c>
      <c r="T868" s="66" t="str">
        <f t="shared" si="300"/>
        <v/>
      </c>
      <c r="U868" s="66" t="str">
        <f t="shared" si="301"/>
        <v/>
      </c>
      <c r="V868" s="66" t="str">
        <f t="shared" si="302"/>
        <v/>
      </c>
      <c r="W868" s="66" t="str">
        <f t="shared" si="306"/>
        <v/>
      </c>
      <c r="X868" s="66" t="str">
        <f t="shared" si="315"/>
        <v/>
      </c>
      <c r="Y868" s="66" t="str">
        <f t="shared" si="311"/>
        <v/>
      </c>
      <c r="Z868" s="66" t="str">
        <f t="shared" si="307"/>
        <v/>
      </c>
      <c r="AA868" s="66" t="str">
        <f t="shared" si="312"/>
        <v/>
      </c>
      <c r="AB868" s="66" t="str">
        <f t="shared" si="313"/>
        <v/>
      </c>
      <c r="AC868" s="66" t="str">
        <f t="shared" si="303"/>
        <v/>
      </c>
      <c r="AD868" s="66" t="str">
        <f t="shared" si="316"/>
        <v/>
      </c>
      <c r="AE868" s="66" t="str">
        <f t="shared" si="308"/>
        <v/>
      </c>
      <c r="AF868" s="66" t="str">
        <f t="shared" si="309"/>
        <v/>
      </c>
      <c r="AG868" s="66" t="str">
        <f t="shared" si="317"/>
        <v/>
      </c>
      <c r="AH868" s="66"/>
      <c r="AI868" s="72"/>
      <c r="AJ868" s="66"/>
      <c r="AK868" s="66"/>
      <c r="AL868" s="66"/>
    </row>
    <row r="869" spans="1:38" x14ac:dyDescent="0.25">
      <c r="A869" s="66">
        <f t="shared" si="310"/>
        <v>128</v>
      </c>
      <c r="B869" s="66">
        <f t="shared" si="298"/>
        <v>56256</v>
      </c>
      <c r="C869" s="66" t="str">
        <f t="shared" si="299"/>
        <v>20171129</v>
      </c>
      <c r="D869" s="66">
        <v>2017</v>
      </c>
      <c r="E869" s="66">
        <v>11</v>
      </c>
      <c r="F869" s="66">
        <v>29</v>
      </c>
      <c r="G869" s="66">
        <v>15</v>
      </c>
      <c r="H869" s="66">
        <v>37</v>
      </c>
      <c r="I869" s="66">
        <v>36</v>
      </c>
      <c r="J869" s="66">
        <v>436</v>
      </c>
      <c r="K869" s="68" t="s">
        <v>47</v>
      </c>
      <c r="L869" s="66">
        <v>1</v>
      </c>
      <c r="M869" s="66" t="s">
        <v>21</v>
      </c>
      <c r="N869" s="66" t="s">
        <v>27</v>
      </c>
      <c r="O869" s="66">
        <v>0</v>
      </c>
      <c r="P869" s="66" t="str">
        <f t="shared" si="304"/>
        <v/>
      </c>
      <c r="Q869" s="66" t="str">
        <f t="shared" si="297"/>
        <v/>
      </c>
      <c r="R869" s="66" t="str">
        <f t="shared" si="314"/>
        <v/>
      </c>
      <c r="S869" s="66" t="str">
        <f t="shared" si="305"/>
        <v/>
      </c>
      <c r="T869" s="66" t="str">
        <f t="shared" si="300"/>
        <v/>
      </c>
      <c r="U869" s="66" t="str">
        <f t="shared" si="301"/>
        <v/>
      </c>
      <c r="V869" s="66" t="str">
        <f t="shared" si="302"/>
        <v/>
      </c>
      <c r="W869" s="66" t="str">
        <f t="shared" si="306"/>
        <v/>
      </c>
      <c r="X869" s="66" t="str">
        <f t="shared" si="315"/>
        <v/>
      </c>
      <c r="Y869" s="66" t="str">
        <f t="shared" si="311"/>
        <v/>
      </c>
      <c r="Z869" s="66" t="str">
        <f t="shared" si="307"/>
        <v/>
      </c>
      <c r="AA869" s="66" t="str">
        <f t="shared" si="312"/>
        <v/>
      </c>
      <c r="AB869" s="66" t="str">
        <f t="shared" si="313"/>
        <v/>
      </c>
      <c r="AC869" s="66" t="str">
        <f t="shared" si="303"/>
        <v/>
      </c>
      <c r="AD869" s="66" t="str">
        <f t="shared" si="316"/>
        <v/>
      </c>
      <c r="AE869" s="66" t="str">
        <f t="shared" si="308"/>
        <v/>
      </c>
      <c r="AF869" s="66" t="str">
        <f t="shared" si="309"/>
        <v/>
      </c>
      <c r="AG869" s="66" t="str">
        <f t="shared" si="317"/>
        <v/>
      </c>
      <c r="AH869" s="66"/>
      <c r="AI869" s="72"/>
      <c r="AJ869" s="66"/>
      <c r="AK869" s="66"/>
      <c r="AL869" s="66"/>
    </row>
    <row r="870" spans="1:38" x14ac:dyDescent="0.25">
      <c r="A870" s="66">
        <f t="shared" si="310"/>
        <v>128</v>
      </c>
      <c r="B870" s="66">
        <f t="shared" si="298"/>
        <v>56256</v>
      </c>
      <c r="C870" s="66" t="str">
        <f t="shared" si="299"/>
        <v>20171129</v>
      </c>
      <c r="D870" s="66">
        <v>2017</v>
      </c>
      <c r="E870" s="66">
        <v>11</v>
      </c>
      <c r="F870" s="66">
        <v>29</v>
      </c>
      <c r="G870" s="66">
        <v>15</v>
      </c>
      <c r="H870" s="66">
        <v>37</v>
      </c>
      <c r="I870" s="66">
        <v>36</v>
      </c>
      <c r="J870" s="66">
        <v>444</v>
      </c>
      <c r="K870" s="68" t="s">
        <v>47</v>
      </c>
      <c r="L870" s="66">
        <v>1</v>
      </c>
      <c r="M870" s="66" t="s">
        <v>21</v>
      </c>
      <c r="N870" s="66" t="s">
        <v>27</v>
      </c>
      <c r="O870" s="66">
        <v>0</v>
      </c>
      <c r="P870" s="66" t="str">
        <f t="shared" si="304"/>
        <v/>
      </c>
      <c r="Q870" s="66" t="str">
        <f t="shared" si="297"/>
        <v/>
      </c>
      <c r="R870" s="66" t="str">
        <f t="shared" si="314"/>
        <v/>
      </c>
      <c r="S870" s="66" t="str">
        <f t="shared" si="305"/>
        <v/>
      </c>
      <c r="T870" s="66" t="str">
        <f t="shared" si="300"/>
        <v/>
      </c>
      <c r="U870" s="66" t="str">
        <f t="shared" si="301"/>
        <v/>
      </c>
      <c r="V870" s="66" t="str">
        <f t="shared" si="302"/>
        <v/>
      </c>
      <c r="W870" s="66" t="str">
        <f t="shared" si="306"/>
        <v/>
      </c>
      <c r="X870" s="66" t="str">
        <f t="shared" si="315"/>
        <v/>
      </c>
      <c r="Y870" s="66" t="str">
        <f t="shared" si="311"/>
        <v/>
      </c>
      <c r="Z870" s="66" t="str">
        <f t="shared" si="307"/>
        <v/>
      </c>
      <c r="AA870" s="66" t="str">
        <f t="shared" si="312"/>
        <v/>
      </c>
      <c r="AB870" s="66" t="str">
        <f t="shared" si="313"/>
        <v/>
      </c>
      <c r="AC870" s="66" t="str">
        <f t="shared" si="303"/>
        <v/>
      </c>
      <c r="AD870" s="66" t="str">
        <f t="shared" si="316"/>
        <v/>
      </c>
      <c r="AE870" s="66" t="str">
        <f t="shared" si="308"/>
        <v/>
      </c>
      <c r="AF870" s="66" t="str">
        <f t="shared" si="309"/>
        <v/>
      </c>
      <c r="AG870" s="66" t="str">
        <f t="shared" si="317"/>
        <v/>
      </c>
      <c r="AH870" s="66"/>
      <c r="AI870" s="72"/>
      <c r="AJ870" s="66"/>
      <c r="AK870" s="66"/>
      <c r="AL870" s="66"/>
    </row>
    <row r="871" spans="1:38" x14ac:dyDescent="0.25">
      <c r="A871" s="66">
        <f t="shared" si="310"/>
        <v>128</v>
      </c>
      <c r="B871" s="66">
        <f t="shared" si="298"/>
        <v>56256</v>
      </c>
      <c r="C871" s="66" t="str">
        <f t="shared" si="299"/>
        <v>20171129</v>
      </c>
      <c r="D871" s="66">
        <v>2017</v>
      </c>
      <c r="E871" s="66">
        <v>11</v>
      </c>
      <c r="F871" s="66">
        <v>29</v>
      </c>
      <c r="G871" s="66">
        <v>15</v>
      </c>
      <c r="H871" s="66">
        <v>37</v>
      </c>
      <c r="I871" s="66">
        <v>36</v>
      </c>
      <c r="J871" s="66">
        <v>457</v>
      </c>
      <c r="K871" s="68" t="s">
        <v>47</v>
      </c>
      <c r="L871" s="66">
        <v>1</v>
      </c>
      <c r="M871" s="66" t="s">
        <v>21</v>
      </c>
      <c r="N871" s="66" t="s">
        <v>27</v>
      </c>
      <c r="O871" s="66">
        <v>0</v>
      </c>
      <c r="P871" s="66" t="str">
        <f t="shared" si="304"/>
        <v/>
      </c>
      <c r="Q871" s="66" t="str">
        <f t="shared" si="297"/>
        <v/>
      </c>
      <c r="R871" s="66" t="str">
        <f t="shared" si="314"/>
        <v/>
      </c>
      <c r="S871" s="66" t="str">
        <f t="shared" si="305"/>
        <v/>
      </c>
      <c r="T871" s="66" t="str">
        <f t="shared" si="300"/>
        <v/>
      </c>
      <c r="U871" s="66" t="str">
        <f t="shared" si="301"/>
        <v/>
      </c>
      <c r="V871" s="66" t="str">
        <f t="shared" si="302"/>
        <v/>
      </c>
      <c r="W871" s="66" t="str">
        <f t="shared" si="306"/>
        <v/>
      </c>
      <c r="X871" s="66" t="str">
        <f t="shared" si="315"/>
        <v/>
      </c>
      <c r="Y871" s="66" t="str">
        <f t="shared" si="311"/>
        <v/>
      </c>
      <c r="Z871" s="66" t="str">
        <f t="shared" si="307"/>
        <v/>
      </c>
      <c r="AA871" s="66" t="str">
        <f t="shared" si="312"/>
        <v/>
      </c>
      <c r="AB871" s="66" t="str">
        <f t="shared" si="313"/>
        <v/>
      </c>
      <c r="AC871" s="66" t="str">
        <f t="shared" si="303"/>
        <v/>
      </c>
      <c r="AD871" s="66" t="str">
        <f t="shared" si="316"/>
        <v/>
      </c>
      <c r="AE871" s="66" t="str">
        <f t="shared" si="308"/>
        <v/>
      </c>
      <c r="AF871" s="66" t="str">
        <f t="shared" si="309"/>
        <v/>
      </c>
      <c r="AG871" s="66" t="str">
        <f t="shared" si="317"/>
        <v/>
      </c>
      <c r="AH871" s="66"/>
      <c r="AI871" s="72"/>
      <c r="AJ871" s="66"/>
      <c r="AK871" s="66"/>
      <c r="AL871" s="66"/>
    </row>
    <row r="872" spans="1:38" x14ac:dyDescent="0.25">
      <c r="A872" s="66">
        <f t="shared" si="310"/>
        <v>128</v>
      </c>
      <c r="B872" s="66">
        <f t="shared" si="298"/>
        <v>56256</v>
      </c>
      <c r="C872" s="66" t="str">
        <f t="shared" si="299"/>
        <v>20171129</v>
      </c>
      <c r="D872" s="66">
        <v>2017</v>
      </c>
      <c r="E872" s="66">
        <v>11</v>
      </c>
      <c r="F872" s="66">
        <v>29</v>
      </c>
      <c r="G872" s="66">
        <v>15</v>
      </c>
      <c r="H872" s="66">
        <v>37</v>
      </c>
      <c r="I872" s="66">
        <v>36</v>
      </c>
      <c r="J872" s="66">
        <v>466</v>
      </c>
      <c r="K872" s="68" t="s">
        <v>47</v>
      </c>
      <c r="L872" s="66">
        <v>1</v>
      </c>
      <c r="M872" s="66" t="s">
        <v>21</v>
      </c>
      <c r="N872" s="66" t="s">
        <v>27</v>
      </c>
      <c r="O872" s="66">
        <v>0</v>
      </c>
      <c r="P872" s="66" t="str">
        <f t="shared" si="304"/>
        <v/>
      </c>
      <c r="Q872" s="66" t="str">
        <f t="shared" si="297"/>
        <v/>
      </c>
      <c r="R872" s="66" t="str">
        <f t="shared" si="314"/>
        <v/>
      </c>
      <c r="S872" s="66" t="str">
        <f t="shared" si="305"/>
        <v/>
      </c>
      <c r="T872" s="66" t="str">
        <f t="shared" si="300"/>
        <v/>
      </c>
      <c r="U872" s="66" t="str">
        <f t="shared" si="301"/>
        <v/>
      </c>
      <c r="V872" s="66" t="str">
        <f t="shared" si="302"/>
        <v/>
      </c>
      <c r="W872" s="66" t="str">
        <f t="shared" si="306"/>
        <v/>
      </c>
      <c r="X872" s="66" t="str">
        <f t="shared" si="315"/>
        <v/>
      </c>
      <c r="Y872" s="66" t="str">
        <f t="shared" si="311"/>
        <v/>
      </c>
      <c r="Z872" s="66" t="str">
        <f t="shared" si="307"/>
        <v/>
      </c>
      <c r="AA872" s="66" t="str">
        <f t="shared" si="312"/>
        <v/>
      </c>
      <c r="AB872" s="66" t="str">
        <f t="shared" si="313"/>
        <v/>
      </c>
      <c r="AC872" s="66" t="str">
        <f t="shared" si="303"/>
        <v/>
      </c>
      <c r="AD872" s="66" t="str">
        <f t="shared" si="316"/>
        <v/>
      </c>
      <c r="AE872" s="66" t="str">
        <f t="shared" si="308"/>
        <v/>
      </c>
      <c r="AF872" s="66" t="str">
        <f t="shared" si="309"/>
        <v/>
      </c>
      <c r="AG872" s="66" t="str">
        <f t="shared" si="317"/>
        <v/>
      </c>
      <c r="AH872" s="66"/>
      <c r="AI872" s="72"/>
      <c r="AJ872" s="66"/>
      <c r="AK872" s="66"/>
      <c r="AL872" s="66"/>
    </row>
    <row r="873" spans="1:38" x14ac:dyDescent="0.25">
      <c r="A873" s="66">
        <f t="shared" si="310"/>
        <v>128</v>
      </c>
      <c r="B873" s="66">
        <f t="shared" si="298"/>
        <v>56256</v>
      </c>
      <c r="C873" s="66" t="str">
        <f t="shared" si="299"/>
        <v>20171129</v>
      </c>
      <c r="D873" s="66">
        <v>2017</v>
      </c>
      <c r="E873" s="66">
        <v>11</v>
      </c>
      <c r="F873" s="66">
        <v>29</v>
      </c>
      <c r="G873" s="66">
        <v>15</v>
      </c>
      <c r="H873" s="66">
        <v>37</v>
      </c>
      <c r="I873" s="66">
        <v>36</v>
      </c>
      <c r="J873" s="66">
        <v>481</v>
      </c>
      <c r="K873" s="68" t="s">
        <v>47</v>
      </c>
      <c r="L873" s="66">
        <v>1</v>
      </c>
      <c r="M873" s="66" t="s">
        <v>21</v>
      </c>
      <c r="N873" s="66" t="s">
        <v>27</v>
      </c>
      <c r="O873" s="66">
        <v>0</v>
      </c>
      <c r="P873" s="66" t="str">
        <f t="shared" si="304"/>
        <v/>
      </c>
      <c r="Q873" s="66" t="str">
        <f t="shared" si="297"/>
        <v/>
      </c>
      <c r="R873" s="66" t="str">
        <f t="shared" si="314"/>
        <v/>
      </c>
      <c r="S873" s="66" t="str">
        <f t="shared" si="305"/>
        <v/>
      </c>
      <c r="T873" s="66" t="str">
        <f t="shared" si="300"/>
        <v/>
      </c>
      <c r="U873" s="66" t="str">
        <f t="shared" si="301"/>
        <v/>
      </c>
      <c r="V873" s="66" t="str">
        <f t="shared" si="302"/>
        <v/>
      </c>
      <c r="W873" s="66" t="str">
        <f t="shared" si="306"/>
        <v/>
      </c>
      <c r="X873" s="66" t="str">
        <f t="shared" si="315"/>
        <v/>
      </c>
      <c r="Y873" s="66" t="str">
        <f t="shared" si="311"/>
        <v/>
      </c>
      <c r="Z873" s="66" t="str">
        <f t="shared" si="307"/>
        <v/>
      </c>
      <c r="AA873" s="66" t="str">
        <f t="shared" si="312"/>
        <v/>
      </c>
      <c r="AB873" s="66" t="str">
        <f t="shared" si="313"/>
        <v/>
      </c>
      <c r="AC873" s="66" t="str">
        <f t="shared" si="303"/>
        <v/>
      </c>
      <c r="AD873" s="66" t="str">
        <f t="shared" si="316"/>
        <v/>
      </c>
      <c r="AE873" s="66" t="str">
        <f t="shared" si="308"/>
        <v/>
      </c>
      <c r="AF873" s="66" t="str">
        <f t="shared" si="309"/>
        <v/>
      </c>
      <c r="AG873" s="66" t="str">
        <f t="shared" si="317"/>
        <v/>
      </c>
      <c r="AH873" s="66"/>
      <c r="AI873" s="72"/>
      <c r="AJ873" s="66"/>
      <c r="AK873" s="66"/>
      <c r="AL873" s="66"/>
    </row>
    <row r="874" spans="1:38" x14ac:dyDescent="0.25">
      <c r="A874" s="66">
        <f t="shared" si="310"/>
        <v>128</v>
      </c>
      <c r="B874" s="66">
        <f t="shared" si="298"/>
        <v>56256</v>
      </c>
      <c r="C874" s="66" t="str">
        <f t="shared" si="299"/>
        <v>20171129</v>
      </c>
      <c r="D874" s="66">
        <v>2017</v>
      </c>
      <c r="E874" s="66">
        <v>11</v>
      </c>
      <c r="F874" s="66">
        <v>29</v>
      </c>
      <c r="G874" s="66">
        <v>15</v>
      </c>
      <c r="H874" s="66">
        <v>37</v>
      </c>
      <c r="I874" s="66">
        <v>36</v>
      </c>
      <c r="J874" s="66">
        <v>506</v>
      </c>
      <c r="K874" s="68" t="s">
        <v>47</v>
      </c>
      <c r="L874" s="66">
        <v>1</v>
      </c>
      <c r="M874" s="66" t="s">
        <v>21</v>
      </c>
      <c r="N874" s="66" t="s">
        <v>27</v>
      </c>
      <c r="O874" s="66">
        <v>0</v>
      </c>
      <c r="P874" s="66" t="str">
        <f t="shared" si="304"/>
        <v/>
      </c>
      <c r="Q874" s="66" t="str">
        <f t="shared" si="297"/>
        <v/>
      </c>
      <c r="R874" s="66" t="str">
        <f t="shared" si="314"/>
        <v/>
      </c>
      <c r="S874" s="66" t="str">
        <f t="shared" si="305"/>
        <v/>
      </c>
      <c r="T874" s="66" t="str">
        <f t="shared" si="300"/>
        <v/>
      </c>
      <c r="U874" s="66" t="str">
        <f t="shared" si="301"/>
        <v/>
      </c>
      <c r="V874" s="66" t="str">
        <f t="shared" si="302"/>
        <v/>
      </c>
      <c r="W874" s="66" t="str">
        <f t="shared" si="306"/>
        <v/>
      </c>
      <c r="X874" s="66" t="str">
        <f t="shared" si="315"/>
        <v/>
      </c>
      <c r="Y874" s="66" t="str">
        <f t="shared" si="311"/>
        <v/>
      </c>
      <c r="Z874" s="66" t="str">
        <f t="shared" si="307"/>
        <v/>
      </c>
      <c r="AA874" s="66" t="str">
        <f t="shared" si="312"/>
        <v/>
      </c>
      <c r="AB874" s="66" t="str">
        <f t="shared" si="313"/>
        <v/>
      </c>
      <c r="AC874" s="66" t="str">
        <f t="shared" si="303"/>
        <v/>
      </c>
      <c r="AD874" s="66" t="str">
        <f t="shared" si="316"/>
        <v/>
      </c>
      <c r="AE874" s="66" t="str">
        <f t="shared" si="308"/>
        <v/>
      </c>
      <c r="AF874" s="66" t="str">
        <f t="shared" si="309"/>
        <v/>
      </c>
      <c r="AG874" s="66" t="str">
        <f t="shared" si="317"/>
        <v/>
      </c>
      <c r="AH874" s="66"/>
      <c r="AI874" s="72"/>
      <c r="AJ874" s="66"/>
      <c r="AK874" s="66"/>
      <c r="AL874" s="66"/>
    </row>
    <row r="875" spans="1:38" x14ac:dyDescent="0.25">
      <c r="A875" s="66">
        <f t="shared" si="310"/>
        <v>128</v>
      </c>
      <c r="B875" s="66">
        <f t="shared" si="298"/>
        <v>56256</v>
      </c>
      <c r="C875" s="66" t="str">
        <f t="shared" si="299"/>
        <v>20171129</v>
      </c>
      <c r="D875" s="66">
        <v>2017</v>
      </c>
      <c r="E875" s="66">
        <v>11</v>
      </c>
      <c r="F875" s="66">
        <v>29</v>
      </c>
      <c r="G875" s="66">
        <v>15</v>
      </c>
      <c r="H875" s="66">
        <v>37</v>
      </c>
      <c r="I875" s="66">
        <v>36</v>
      </c>
      <c r="J875" s="66">
        <v>518</v>
      </c>
      <c r="K875" s="68" t="s">
        <v>47</v>
      </c>
      <c r="L875" s="66">
        <v>1</v>
      </c>
      <c r="M875" s="66" t="s">
        <v>21</v>
      </c>
      <c r="N875" s="66" t="s">
        <v>27</v>
      </c>
      <c r="O875" s="66">
        <v>0</v>
      </c>
      <c r="P875" s="66" t="str">
        <f t="shared" si="304"/>
        <v/>
      </c>
      <c r="Q875" s="66" t="str">
        <f t="shared" si="297"/>
        <v/>
      </c>
      <c r="R875" s="66" t="str">
        <f t="shared" si="314"/>
        <v/>
      </c>
      <c r="S875" s="66" t="str">
        <f t="shared" si="305"/>
        <v/>
      </c>
      <c r="T875" s="66" t="str">
        <f t="shared" si="300"/>
        <v/>
      </c>
      <c r="U875" s="66" t="str">
        <f t="shared" si="301"/>
        <v/>
      </c>
      <c r="V875" s="66" t="str">
        <f t="shared" si="302"/>
        <v/>
      </c>
      <c r="W875" s="66" t="str">
        <f t="shared" si="306"/>
        <v/>
      </c>
      <c r="X875" s="66" t="str">
        <f t="shared" si="315"/>
        <v/>
      </c>
      <c r="Y875" s="66" t="str">
        <f t="shared" si="311"/>
        <v/>
      </c>
      <c r="Z875" s="66" t="str">
        <f t="shared" si="307"/>
        <v/>
      </c>
      <c r="AA875" s="66" t="str">
        <f t="shared" si="312"/>
        <v/>
      </c>
      <c r="AB875" s="66" t="str">
        <f t="shared" si="313"/>
        <v/>
      </c>
      <c r="AC875" s="66" t="str">
        <f t="shared" si="303"/>
        <v/>
      </c>
      <c r="AD875" s="66" t="str">
        <f t="shared" si="316"/>
        <v/>
      </c>
      <c r="AE875" s="66" t="str">
        <f t="shared" si="308"/>
        <v/>
      </c>
      <c r="AF875" s="66" t="str">
        <f t="shared" si="309"/>
        <v/>
      </c>
      <c r="AG875" s="66" t="str">
        <f t="shared" si="317"/>
        <v/>
      </c>
      <c r="AH875" s="66"/>
      <c r="AI875" s="72"/>
      <c r="AJ875" s="66"/>
      <c r="AK875" s="66"/>
      <c r="AL875" s="66"/>
    </row>
    <row r="876" spans="1:38" x14ac:dyDescent="0.25">
      <c r="A876" s="66">
        <f t="shared" si="310"/>
        <v>128</v>
      </c>
      <c r="B876" s="66">
        <f t="shared" si="298"/>
        <v>56256</v>
      </c>
      <c r="C876" s="66" t="str">
        <f t="shared" si="299"/>
        <v>20171129</v>
      </c>
      <c r="D876" s="66">
        <v>2017</v>
      </c>
      <c r="E876" s="66">
        <v>11</v>
      </c>
      <c r="F876" s="66">
        <v>29</v>
      </c>
      <c r="G876" s="66">
        <v>15</v>
      </c>
      <c r="H876" s="66">
        <v>37</v>
      </c>
      <c r="I876" s="66">
        <v>36</v>
      </c>
      <c r="J876" s="66">
        <v>524</v>
      </c>
      <c r="K876" s="68" t="s">
        <v>47</v>
      </c>
      <c r="L876" s="66">
        <v>1</v>
      </c>
      <c r="M876" s="66" t="s">
        <v>21</v>
      </c>
      <c r="N876" s="66" t="s">
        <v>27</v>
      </c>
      <c r="O876" s="66">
        <v>0</v>
      </c>
      <c r="P876" s="66" t="str">
        <f t="shared" si="304"/>
        <v/>
      </c>
      <c r="Q876" s="66" t="str">
        <f t="shared" si="297"/>
        <v/>
      </c>
      <c r="R876" s="66" t="str">
        <f t="shared" si="314"/>
        <v/>
      </c>
      <c r="S876" s="66" t="str">
        <f t="shared" si="305"/>
        <v/>
      </c>
      <c r="T876" s="66" t="str">
        <f t="shared" si="300"/>
        <v/>
      </c>
      <c r="U876" s="66" t="str">
        <f t="shared" si="301"/>
        <v/>
      </c>
      <c r="V876" s="66" t="str">
        <f t="shared" si="302"/>
        <v/>
      </c>
      <c r="W876" s="66" t="str">
        <f t="shared" si="306"/>
        <v/>
      </c>
      <c r="X876" s="66" t="str">
        <f t="shared" si="315"/>
        <v/>
      </c>
      <c r="Y876" s="66" t="str">
        <f t="shared" si="311"/>
        <v/>
      </c>
      <c r="Z876" s="66" t="str">
        <f t="shared" si="307"/>
        <v/>
      </c>
      <c r="AA876" s="66" t="str">
        <f t="shared" si="312"/>
        <v/>
      </c>
      <c r="AB876" s="66" t="str">
        <f t="shared" si="313"/>
        <v/>
      </c>
      <c r="AC876" s="66" t="str">
        <f t="shared" si="303"/>
        <v/>
      </c>
      <c r="AD876" s="66" t="str">
        <f t="shared" si="316"/>
        <v/>
      </c>
      <c r="AE876" s="66" t="str">
        <f t="shared" si="308"/>
        <v/>
      </c>
      <c r="AF876" s="66" t="str">
        <f t="shared" si="309"/>
        <v/>
      </c>
      <c r="AG876" s="66" t="str">
        <f t="shared" si="317"/>
        <v/>
      </c>
      <c r="AH876" s="66"/>
      <c r="AI876" s="72"/>
      <c r="AJ876" s="66"/>
      <c r="AK876" s="66"/>
      <c r="AL876" s="66"/>
    </row>
    <row r="877" spans="1:38" x14ac:dyDescent="0.25">
      <c r="A877" s="66">
        <f t="shared" si="310"/>
        <v>128</v>
      </c>
      <c r="B877" s="66">
        <f t="shared" si="298"/>
        <v>56256</v>
      </c>
      <c r="C877" s="66" t="str">
        <f t="shared" si="299"/>
        <v>20171129</v>
      </c>
      <c r="D877" s="66">
        <v>2017</v>
      </c>
      <c r="E877" s="66">
        <v>11</v>
      </c>
      <c r="F877" s="66">
        <v>29</v>
      </c>
      <c r="G877" s="66">
        <v>15</v>
      </c>
      <c r="H877" s="66">
        <v>37</v>
      </c>
      <c r="I877" s="66">
        <v>36</v>
      </c>
      <c r="J877" s="66">
        <v>531</v>
      </c>
      <c r="K877" s="68" t="s">
        <v>47</v>
      </c>
      <c r="L877" s="66">
        <v>1</v>
      </c>
      <c r="M877" s="66" t="s">
        <v>21</v>
      </c>
      <c r="N877" s="66" t="s">
        <v>27</v>
      </c>
      <c r="O877" s="66">
        <v>0</v>
      </c>
      <c r="P877" s="66" t="str">
        <f t="shared" si="304"/>
        <v/>
      </c>
      <c r="Q877" s="66" t="str">
        <f t="shared" si="297"/>
        <v/>
      </c>
      <c r="R877" s="66" t="str">
        <f t="shared" si="314"/>
        <v/>
      </c>
      <c r="S877" s="66" t="str">
        <f t="shared" si="305"/>
        <v/>
      </c>
      <c r="T877" s="66" t="str">
        <f t="shared" si="300"/>
        <v/>
      </c>
      <c r="U877" s="66" t="str">
        <f t="shared" si="301"/>
        <v/>
      </c>
      <c r="V877" s="66" t="str">
        <f t="shared" si="302"/>
        <v/>
      </c>
      <c r="W877" s="66" t="str">
        <f t="shared" si="306"/>
        <v/>
      </c>
      <c r="X877" s="66" t="str">
        <f t="shared" si="315"/>
        <v/>
      </c>
      <c r="Y877" s="66" t="str">
        <f t="shared" si="311"/>
        <v/>
      </c>
      <c r="Z877" s="66" t="str">
        <f t="shared" si="307"/>
        <v/>
      </c>
      <c r="AA877" s="66" t="str">
        <f t="shared" si="312"/>
        <v/>
      </c>
      <c r="AB877" s="66" t="str">
        <f t="shared" si="313"/>
        <v/>
      </c>
      <c r="AC877" s="66" t="str">
        <f t="shared" si="303"/>
        <v/>
      </c>
      <c r="AD877" s="66" t="str">
        <f t="shared" si="316"/>
        <v/>
      </c>
      <c r="AE877" s="66" t="str">
        <f t="shared" si="308"/>
        <v/>
      </c>
      <c r="AF877" s="66" t="str">
        <f t="shared" si="309"/>
        <v/>
      </c>
      <c r="AG877" s="66" t="str">
        <f t="shared" si="317"/>
        <v/>
      </c>
      <c r="AH877" s="66"/>
      <c r="AI877" s="72"/>
      <c r="AJ877" s="66"/>
      <c r="AK877" s="66"/>
      <c r="AL877" s="66"/>
    </row>
    <row r="878" spans="1:38" x14ac:dyDescent="0.25">
      <c r="A878" s="66">
        <f t="shared" si="310"/>
        <v>128</v>
      </c>
      <c r="B878" s="66">
        <f t="shared" si="298"/>
        <v>56256</v>
      </c>
      <c r="C878" s="66" t="str">
        <f t="shared" si="299"/>
        <v>20171129</v>
      </c>
      <c r="D878" s="66">
        <v>2017</v>
      </c>
      <c r="E878" s="66">
        <v>11</v>
      </c>
      <c r="F878" s="66">
        <v>29</v>
      </c>
      <c r="G878" s="66">
        <v>15</v>
      </c>
      <c r="H878" s="66">
        <v>37</v>
      </c>
      <c r="I878" s="66">
        <v>36</v>
      </c>
      <c r="J878" s="66">
        <v>583</v>
      </c>
      <c r="K878" s="68" t="s">
        <v>47</v>
      </c>
      <c r="L878" s="66">
        <v>1</v>
      </c>
      <c r="M878" s="66" t="s">
        <v>21</v>
      </c>
      <c r="N878" s="66" t="s">
        <v>27</v>
      </c>
      <c r="O878" s="66">
        <v>0</v>
      </c>
      <c r="P878" s="66" t="str">
        <f t="shared" si="304"/>
        <v/>
      </c>
      <c r="Q878" s="66" t="str">
        <f t="shared" si="297"/>
        <v/>
      </c>
      <c r="R878" s="66" t="str">
        <f t="shared" si="314"/>
        <v/>
      </c>
      <c r="S878" s="66" t="str">
        <f t="shared" si="305"/>
        <v/>
      </c>
      <c r="T878" s="66" t="str">
        <f t="shared" si="300"/>
        <v/>
      </c>
      <c r="U878" s="66" t="str">
        <f t="shared" si="301"/>
        <v/>
      </c>
      <c r="V878" s="66" t="str">
        <f t="shared" si="302"/>
        <v/>
      </c>
      <c r="W878" s="66" t="str">
        <f t="shared" si="306"/>
        <v/>
      </c>
      <c r="X878" s="66" t="str">
        <f t="shared" si="315"/>
        <v/>
      </c>
      <c r="Y878" s="66" t="str">
        <f t="shared" si="311"/>
        <v/>
      </c>
      <c r="Z878" s="66" t="str">
        <f t="shared" si="307"/>
        <v/>
      </c>
      <c r="AA878" s="66" t="str">
        <f t="shared" si="312"/>
        <v/>
      </c>
      <c r="AB878" s="66" t="str">
        <f t="shared" si="313"/>
        <v/>
      </c>
      <c r="AC878" s="66" t="str">
        <f t="shared" si="303"/>
        <v/>
      </c>
      <c r="AD878" s="66" t="str">
        <f t="shared" si="316"/>
        <v/>
      </c>
      <c r="AE878" s="66" t="str">
        <f t="shared" si="308"/>
        <v/>
      </c>
      <c r="AF878" s="66" t="str">
        <f t="shared" si="309"/>
        <v/>
      </c>
      <c r="AG878" s="66" t="str">
        <f t="shared" si="317"/>
        <v/>
      </c>
      <c r="AH878" s="66"/>
      <c r="AI878" s="72"/>
      <c r="AJ878" s="66"/>
      <c r="AK878" s="66"/>
      <c r="AL878" s="66"/>
    </row>
    <row r="879" spans="1:38" x14ac:dyDescent="0.25">
      <c r="A879" s="66">
        <f t="shared" si="310"/>
        <v>128</v>
      </c>
      <c r="B879" s="66">
        <f t="shared" si="298"/>
        <v>56256</v>
      </c>
      <c r="C879" s="66" t="str">
        <f t="shared" si="299"/>
        <v>20171129</v>
      </c>
      <c r="D879" s="66">
        <v>2017</v>
      </c>
      <c r="E879" s="66">
        <v>11</v>
      </c>
      <c r="F879" s="66">
        <v>29</v>
      </c>
      <c r="G879" s="66">
        <v>15</v>
      </c>
      <c r="H879" s="66">
        <v>37</v>
      </c>
      <c r="I879" s="66">
        <v>36</v>
      </c>
      <c r="J879" s="66">
        <v>603</v>
      </c>
      <c r="K879" s="68" t="s">
        <v>47</v>
      </c>
      <c r="L879" s="66">
        <v>1</v>
      </c>
      <c r="M879" s="66" t="s">
        <v>21</v>
      </c>
      <c r="N879" s="66" t="s">
        <v>27</v>
      </c>
      <c r="O879" s="66">
        <v>0</v>
      </c>
      <c r="P879" s="66" t="str">
        <f t="shared" si="304"/>
        <v/>
      </c>
      <c r="Q879" s="66" t="str">
        <f t="shared" si="297"/>
        <v/>
      </c>
      <c r="R879" s="66" t="str">
        <f t="shared" si="314"/>
        <v/>
      </c>
      <c r="S879" s="66" t="str">
        <f t="shared" si="305"/>
        <v/>
      </c>
      <c r="T879" s="66" t="str">
        <f t="shared" si="300"/>
        <v/>
      </c>
      <c r="U879" s="66" t="str">
        <f t="shared" si="301"/>
        <v/>
      </c>
      <c r="V879" s="66" t="str">
        <f t="shared" si="302"/>
        <v/>
      </c>
      <c r="W879" s="66" t="str">
        <f t="shared" si="306"/>
        <v/>
      </c>
      <c r="X879" s="66" t="str">
        <f t="shared" si="315"/>
        <v/>
      </c>
      <c r="Y879" s="66" t="str">
        <f t="shared" si="311"/>
        <v/>
      </c>
      <c r="Z879" s="66" t="str">
        <f t="shared" si="307"/>
        <v/>
      </c>
      <c r="AA879" s="66" t="str">
        <f t="shared" si="312"/>
        <v/>
      </c>
      <c r="AB879" s="66" t="str">
        <f t="shared" si="313"/>
        <v/>
      </c>
      <c r="AC879" s="66" t="str">
        <f t="shared" si="303"/>
        <v/>
      </c>
      <c r="AD879" s="66" t="str">
        <f t="shared" si="316"/>
        <v/>
      </c>
      <c r="AE879" s="66" t="str">
        <f t="shared" si="308"/>
        <v/>
      </c>
      <c r="AF879" s="66" t="str">
        <f t="shared" si="309"/>
        <v/>
      </c>
      <c r="AG879" s="66" t="str">
        <f t="shared" si="317"/>
        <v/>
      </c>
      <c r="AH879" s="66"/>
      <c r="AI879" s="72"/>
      <c r="AJ879" s="66"/>
      <c r="AK879" s="66"/>
      <c r="AL879" s="66"/>
    </row>
    <row r="880" spans="1:38" x14ac:dyDescent="0.25">
      <c r="A880" s="66">
        <f t="shared" si="310"/>
        <v>128</v>
      </c>
      <c r="B880" s="66">
        <f t="shared" si="298"/>
        <v>56256</v>
      </c>
      <c r="C880" s="66" t="str">
        <f t="shared" si="299"/>
        <v>20171129</v>
      </c>
      <c r="D880" s="66">
        <v>2017</v>
      </c>
      <c r="E880" s="66">
        <v>11</v>
      </c>
      <c r="F880" s="66">
        <v>29</v>
      </c>
      <c r="G880" s="66">
        <v>15</v>
      </c>
      <c r="H880" s="66">
        <v>37</v>
      </c>
      <c r="I880" s="66">
        <v>36</v>
      </c>
      <c r="J880" s="66">
        <v>861</v>
      </c>
      <c r="K880" s="68" t="s">
        <v>47</v>
      </c>
      <c r="L880" s="66">
        <v>1</v>
      </c>
      <c r="M880" s="66" t="s">
        <v>21</v>
      </c>
      <c r="N880" s="66" t="s">
        <v>27</v>
      </c>
      <c r="O880" s="66">
        <v>0</v>
      </c>
      <c r="P880" s="66" t="str">
        <f t="shared" si="304"/>
        <v/>
      </c>
      <c r="Q880" s="66" t="str">
        <f t="shared" si="297"/>
        <v/>
      </c>
      <c r="R880" s="66" t="str">
        <f t="shared" si="314"/>
        <v/>
      </c>
      <c r="S880" s="66" t="str">
        <f t="shared" si="305"/>
        <v/>
      </c>
      <c r="T880" s="66" t="str">
        <f t="shared" si="300"/>
        <v/>
      </c>
      <c r="U880" s="66" t="str">
        <f t="shared" si="301"/>
        <v/>
      </c>
      <c r="V880" s="66" t="str">
        <f t="shared" si="302"/>
        <v/>
      </c>
      <c r="W880" s="66" t="str">
        <f t="shared" si="306"/>
        <v/>
      </c>
      <c r="X880" s="66" t="str">
        <f t="shared" si="315"/>
        <v/>
      </c>
      <c r="Y880" s="66" t="str">
        <f t="shared" si="311"/>
        <v/>
      </c>
      <c r="Z880" s="66" t="str">
        <f t="shared" si="307"/>
        <v/>
      </c>
      <c r="AA880" s="66" t="str">
        <f t="shared" si="312"/>
        <v/>
      </c>
      <c r="AB880" s="66" t="str">
        <f t="shared" si="313"/>
        <v/>
      </c>
      <c r="AC880" s="66" t="str">
        <f t="shared" si="303"/>
        <v/>
      </c>
      <c r="AD880" s="66" t="str">
        <f t="shared" si="316"/>
        <v/>
      </c>
      <c r="AE880" s="66" t="str">
        <f t="shared" si="308"/>
        <v/>
      </c>
      <c r="AF880" s="66" t="str">
        <f t="shared" si="309"/>
        <v/>
      </c>
      <c r="AG880" s="66" t="str">
        <f t="shared" si="317"/>
        <v/>
      </c>
      <c r="AH880" s="66"/>
      <c r="AI880" s="72"/>
      <c r="AJ880" s="66"/>
      <c r="AK880" s="66"/>
      <c r="AL880" s="66"/>
    </row>
    <row r="881" spans="1:38" x14ac:dyDescent="0.25">
      <c r="A881" s="66">
        <f t="shared" si="310"/>
        <v>128</v>
      </c>
      <c r="B881" s="66">
        <f t="shared" si="298"/>
        <v>56256</v>
      </c>
      <c r="C881" s="66" t="str">
        <f t="shared" si="299"/>
        <v>20171129</v>
      </c>
      <c r="D881" s="66">
        <v>2017</v>
      </c>
      <c r="E881" s="66">
        <v>11</v>
      </c>
      <c r="F881" s="66">
        <v>29</v>
      </c>
      <c r="G881" s="66">
        <v>15</v>
      </c>
      <c r="H881" s="66">
        <v>37</v>
      </c>
      <c r="I881" s="66">
        <v>36</v>
      </c>
      <c r="J881" s="66">
        <v>935</v>
      </c>
      <c r="K881" s="68" t="s">
        <v>47</v>
      </c>
      <c r="L881" s="66">
        <v>1</v>
      </c>
      <c r="M881" s="66" t="s">
        <v>21</v>
      </c>
      <c r="N881" s="66" t="s">
        <v>27</v>
      </c>
      <c r="O881" s="66">
        <v>0</v>
      </c>
      <c r="P881" s="66" t="str">
        <f t="shared" si="304"/>
        <v/>
      </c>
      <c r="Q881" s="66" t="str">
        <f t="shared" si="297"/>
        <v/>
      </c>
      <c r="R881" s="66" t="str">
        <f t="shared" si="314"/>
        <v/>
      </c>
      <c r="S881" s="66" t="str">
        <f t="shared" si="305"/>
        <v/>
      </c>
      <c r="T881" s="66" t="str">
        <f t="shared" si="300"/>
        <v/>
      </c>
      <c r="U881" s="66" t="str">
        <f t="shared" si="301"/>
        <v/>
      </c>
      <c r="V881" s="66" t="str">
        <f t="shared" si="302"/>
        <v/>
      </c>
      <c r="W881" s="66" t="str">
        <f t="shared" si="306"/>
        <v/>
      </c>
      <c r="X881" s="66" t="str">
        <f t="shared" si="315"/>
        <v/>
      </c>
      <c r="Y881" s="66" t="str">
        <f t="shared" si="311"/>
        <v/>
      </c>
      <c r="Z881" s="66" t="str">
        <f t="shared" si="307"/>
        <v/>
      </c>
      <c r="AA881" s="66" t="str">
        <f t="shared" si="312"/>
        <v/>
      </c>
      <c r="AB881" s="66" t="str">
        <f t="shared" si="313"/>
        <v/>
      </c>
      <c r="AC881" s="66" t="str">
        <f t="shared" si="303"/>
        <v/>
      </c>
      <c r="AD881" s="66" t="str">
        <f t="shared" si="316"/>
        <v/>
      </c>
      <c r="AE881" s="66" t="str">
        <f t="shared" si="308"/>
        <v/>
      </c>
      <c r="AF881" s="66" t="str">
        <f t="shared" si="309"/>
        <v/>
      </c>
      <c r="AG881" s="66" t="str">
        <f t="shared" si="317"/>
        <v/>
      </c>
      <c r="AH881" s="66"/>
      <c r="AI881" s="72"/>
      <c r="AJ881" s="66"/>
      <c r="AK881" s="66"/>
      <c r="AL881" s="66"/>
    </row>
    <row r="882" spans="1:38" x14ac:dyDescent="0.25">
      <c r="A882" s="66">
        <f t="shared" si="310"/>
        <v>128</v>
      </c>
      <c r="B882" s="66">
        <f t="shared" si="298"/>
        <v>56256</v>
      </c>
      <c r="C882" s="66" t="str">
        <f t="shared" si="299"/>
        <v>20171129</v>
      </c>
      <c r="D882" s="66">
        <v>2017</v>
      </c>
      <c r="E882" s="66">
        <v>11</v>
      </c>
      <c r="F882" s="66">
        <v>29</v>
      </c>
      <c r="G882" s="66">
        <v>15</v>
      </c>
      <c r="H882" s="66">
        <v>37</v>
      </c>
      <c r="I882" s="66">
        <v>36</v>
      </c>
      <c r="J882" s="66">
        <v>963</v>
      </c>
      <c r="K882" s="68" t="s">
        <v>47</v>
      </c>
      <c r="L882" s="66">
        <v>1</v>
      </c>
      <c r="M882" s="66" t="s">
        <v>21</v>
      </c>
      <c r="N882" s="66" t="s">
        <v>27</v>
      </c>
      <c r="O882" s="66">
        <v>0</v>
      </c>
      <c r="P882" s="66" t="str">
        <f t="shared" si="304"/>
        <v/>
      </c>
      <c r="Q882" s="66" t="str">
        <f t="shared" si="297"/>
        <v/>
      </c>
      <c r="R882" s="66" t="str">
        <f t="shared" si="314"/>
        <v/>
      </c>
      <c r="S882" s="66" t="str">
        <f t="shared" si="305"/>
        <v/>
      </c>
      <c r="T882" s="66" t="str">
        <f t="shared" si="300"/>
        <v/>
      </c>
      <c r="U882" s="66" t="str">
        <f t="shared" si="301"/>
        <v/>
      </c>
      <c r="V882" s="66" t="str">
        <f t="shared" si="302"/>
        <v/>
      </c>
      <c r="W882" s="66" t="str">
        <f t="shared" si="306"/>
        <v/>
      </c>
      <c r="X882" s="66" t="str">
        <f t="shared" si="315"/>
        <v/>
      </c>
      <c r="Y882" s="66" t="str">
        <f t="shared" si="311"/>
        <v/>
      </c>
      <c r="Z882" s="66" t="str">
        <f t="shared" si="307"/>
        <v/>
      </c>
      <c r="AA882" s="66" t="str">
        <f t="shared" si="312"/>
        <v/>
      </c>
      <c r="AB882" s="66" t="str">
        <f t="shared" si="313"/>
        <v/>
      </c>
      <c r="AC882" s="66" t="str">
        <f t="shared" si="303"/>
        <v/>
      </c>
      <c r="AD882" s="66" t="str">
        <f t="shared" si="316"/>
        <v/>
      </c>
      <c r="AE882" s="66" t="str">
        <f t="shared" si="308"/>
        <v/>
      </c>
      <c r="AF882" s="66" t="str">
        <f t="shared" si="309"/>
        <v/>
      </c>
      <c r="AG882" s="66" t="str">
        <f t="shared" si="317"/>
        <v/>
      </c>
      <c r="AH882" s="66"/>
      <c r="AI882" s="72"/>
      <c r="AJ882" s="66"/>
      <c r="AK882" s="66"/>
      <c r="AL882" s="66"/>
    </row>
    <row r="883" spans="1:38" x14ac:dyDescent="0.25">
      <c r="A883" s="66">
        <f t="shared" si="310"/>
        <v>128</v>
      </c>
      <c r="B883" s="66">
        <f t="shared" si="298"/>
        <v>56257</v>
      </c>
      <c r="C883" s="66" t="str">
        <f t="shared" si="299"/>
        <v>20171129</v>
      </c>
      <c r="D883" s="66">
        <v>2017</v>
      </c>
      <c r="E883" s="66">
        <v>11</v>
      </c>
      <c r="F883" s="66">
        <v>29</v>
      </c>
      <c r="G883" s="66">
        <v>15</v>
      </c>
      <c r="H883" s="66">
        <v>37</v>
      </c>
      <c r="I883" s="66">
        <v>37</v>
      </c>
      <c r="J883" s="66">
        <v>36</v>
      </c>
      <c r="K883" s="66" t="s">
        <v>49</v>
      </c>
      <c r="L883" s="66">
        <v>1</v>
      </c>
      <c r="M883" s="66" t="s">
        <v>21</v>
      </c>
      <c r="N883" s="66" t="s">
        <v>27</v>
      </c>
      <c r="O883" s="66">
        <v>10</v>
      </c>
      <c r="P883" s="66" t="str">
        <f t="shared" si="304"/>
        <v/>
      </c>
      <c r="Q883" s="66" t="str">
        <f t="shared" si="297"/>
        <v/>
      </c>
      <c r="R883" s="66" t="str">
        <f t="shared" si="314"/>
        <v/>
      </c>
      <c r="S883" s="66" t="str">
        <f t="shared" si="305"/>
        <v/>
      </c>
      <c r="T883" s="66" t="str">
        <f t="shared" si="300"/>
        <v/>
      </c>
      <c r="U883" s="66" t="str">
        <f t="shared" si="301"/>
        <v/>
      </c>
      <c r="V883" s="66">
        <f t="shared" si="302"/>
        <v>84</v>
      </c>
      <c r="W883" s="66" t="str">
        <f t="shared" si="306"/>
        <v/>
      </c>
      <c r="X883" s="66" t="str">
        <f t="shared" si="315"/>
        <v/>
      </c>
      <c r="Y883" s="66" t="str">
        <f t="shared" si="311"/>
        <v/>
      </c>
      <c r="Z883" s="66" t="str">
        <f t="shared" si="307"/>
        <v/>
      </c>
      <c r="AA883" s="66" t="str">
        <f t="shared" si="312"/>
        <v/>
      </c>
      <c r="AB883" s="66" t="str">
        <f t="shared" si="313"/>
        <v/>
      </c>
      <c r="AC883" s="66" t="str">
        <f t="shared" si="303"/>
        <v/>
      </c>
      <c r="AD883" s="66" t="str">
        <f t="shared" si="316"/>
        <v/>
      </c>
      <c r="AE883" s="66" t="str">
        <f t="shared" si="308"/>
        <v/>
      </c>
      <c r="AF883" s="66" t="str">
        <f t="shared" si="309"/>
        <v/>
      </c>
      <c r="AG883" s="66" t="str">
        <f t="shared" si="317"/>
        <v/>
      </c>
      <c r="AH883" s="66"/>
      <c r="AI883" s="66"/>
      <c r="AJ883" s="66"/>
      <c r="AK883" s="66"/>
      <c r="AL883" s="66"/>
    </row>
    <row r="884" spans="1:38" x14ac:dyDescent="0.25">
      <c r="A884" s="66">
        <f t="shared" si="310"/>
        <v>128</v>
      </c>
      <c r="B884" s="66">
        <f t="shared" si="298"/>
        <v>56257</v>
      </c>
      <c r="C884" s="66" t="str">
        <f t="shared" si="299"/>
        <v>20171129</v>
      </c>
      <c r="D884" s="66">
        <v>2017</v>
      </c>
      <c r="E884" s="66">
        <v>11</v>
      </c>
      <c r="F884" s="66">
        <v>29</v>
      </c>
      <c r="G884" s="66">
        <v>15</v>
      </c>
      <c r="H884" s="66">
        <v>37</v>
      </c>
      <c r="I884" s="66">
        <v>37</v>
      </c>
      <c r="J884" s="66">
        <v>120</v>
      </c>
      <c r="K884" s="66" t="s">
        <v>49</v>
      </c>
      <c r="L884" s="66">
        <v>1</v>
      </c>
      <c r="M884" s="66" t="s">
        <v>21</v>
      </c>
      <c r="N884" s="66" t="s">
        <v>27</v>
      </c>
      <c r="O884" s="66">
        <v>15</v>
      </c>
      <c r="P884" s="66" t="str">
        <f t="shared" si="304"/>
        <v/>
      </c>
      <c r="Q884" s="66" t="str">
        <f t="shared" si="297"/>
        <v/>
      </c>
      <c r="R884" s="66" t="str">
        <f t="shared" si="314"/>
        <v/>
      </c>
      <c r="S884" s="66" t="str">
        <f t="shared" si="305"/>
        <v/>
      </c>
      <c r="T884" s="66" t="str">
        <f t="shared" si="300"/>
        <v/>
      </c>
      <c r="U884" s="66" t="str">
        <f t="shared" si="301"/>
        <v/>
      </c>
      <c r="V884" s="66">
        <f t="shared" si="302"/>
        <v>59</v>
      </c>
      <c r="W884" s="66" t="str">
        <f t="shared" si="306"/>
        <v/>
      </c>
      <c r="X884" s="66" t="str">
        <f t="shared" si="315"/>
        <v/>
      </c>
      <c r="Y884" s="66" t="str">
        <f t="shared" si="311"/>
        <v/>
      </c>
      <c r="Z884" s="66" t="str">
        <f t="shared" si="307"/>
        <v/>
      </c>
      <c r="AA884" s="66" t="str">
        <f t="shared" si="312"/>
        <v/>
      </c>
      <c r="AB884" s="66" t="str">
        <f t="shared" si="313"/>
        <v/>
      </c>
      <c r="AC884" s="66" t="str">
        <f t="shared" si="303"/>
        <v/>
      </c>
      <c r="AD884" s="66" t="str">
        <f t="shared" si="316"/>
        <v/>
      </c>
      <c r="AE884" s="66" t="str">
        <f t="shared" si="308"/>
        <v/>
      </c>
      <c r="AF884" s="66" t="str">
        <f t="shared" si="309"/>
        <v/>
      </c>
      <c r="AG884" s="66" t="str">
        <f t="shared" si="317"/>
        <v/>
      </c>
      <c r="AH884" s="66"/>
      <c r="AI884" s="66"/>
      <c r="AJ884" s="66"/>
      <c r="AK884" s="66"/>
      <c r="AL884" s="66"/>
    </row>
    <row r="885" spans="1:38" x14ac:dyDescent="0.25">
      <c r="A885" s="50">
        <f t="shared" si="310"/>
        <v>128</v>
      </c>
      <c r="B885" s="50">
        <f t="shared" si="298"/>
        <v>56257</v>
      </c>
      <c r="C885" s="50" t="str">
        <f t="shared" si="299"/>
        <v>20171129</v>
      </c>
      <c r="D885" s="50">
        <v>2017</v>
      </c>
      <c r="E885" s="50">
        <v>11</v>
      </c>
      <c r="F885" s="50">
        <v>29</v>
      </c>
      <c r="G885" s="50">
        <v>15</v>
      </c>
      <c r="H885" s="50">
        <v>37</v>
      </c>
      <c r="I885" s="50">
        <v>37</v>
      </c>
      <c r="J885" s="50">
        <v>179</v>
      </c>
      <c r="K885" s="50" t="s">
        <v>49</v>
      </c>
      <c r="L885" s="50">
        <v>1</v>
      </c>
      <c r="M885" s="50" t="s">
        <v>21</v>
      </c>
      <c r="N885" s="50" t="s">
        <v>27</v>
      </c>
      <c r="O885" s="50">
        <v>3</v>
      </c>
      <c r="P885" s="50" t="str">
        <f t="shared" si="304"/>
        <v/>
      </c>
      <c r="Q885" s="50" t="str">
        <f t="shared" si="297"/>
        <v/>
      </c>
      <c r="R885" s="50" t="str">
        <f t="shared" si="314"/>
        <v/>
      </c>
      <c r="S885" s="50" t="str">
        <f t="shared" si="305"/>
        <v/>
      </c>
      <c r="T885" s="50" t="str">
        <f t="shared" si="300"/>
        <v/>
      </c>
      <c r="U885" s="50" t="str">
        <f t="shared" si="301"/>
        <v/>
      </c>
      <c r="V885" s="50">
        <f t="shared" si="302"/>
        <v>28</v>
      </c>
      <c r="W885" s="50" t="str">
        <f t="shared" si="306"/>
        <v/>
      </c>
      <c r="X885" s="50" t="str">
        <f t="shared" si="315"/>
        <v/>
      </c>
      <c r="Y885" s="50" t="str">
        <f t="shared" si="311"/>
        <v/>
      </c>
      <c r="Z885" s="50" t="str">
        <f t="shared" si="307"/>
        <v/>
      </c>
      <c r="AA885" s="50" t="str">
        <f t="shared" si="312"/>
        <v/>
      </c>
      <c r="AB885" s="50" t="str">
        <f t="shared" si="313"/>
        <v/>
      </c>
      <c r="AC885" s="50" t="str">
        <f t="shared" si="303"/>
        <v/>
      </c>
      <c r="AD885" s="50" t="str">
        <f t="shared" si="316"/>
        <v/>
      </c>
      <c r="AE885" s="50" t="str">
        <f t="shared" si="308"/>
        <v/>
      </c>
      <c r="AF885" s="50" t="str">
        <f t="shared" si="309"/>
        <v/>
      </c>
      <c r="AG885" s="50" t="str">
        <f t="shared" si="317"/>
        <v/>
      </c>
      <c r="AH885" s="50"/>
      <c r="AI885" s="50"/>
      <c r="AJ885" s="50"/>
      <c r="AK885" s="50"/>
      <c r="AL885" s="50"/>
    </row>
    <row r="886" spans="1:38" x14ac:dyDescent="0.25">
      <c r="A886" s="50">
        <f t="shared" si="310"/>
        <v>128</v>
      </c>
      <c r="B886" s="50">
        <f t="shared" si="298"/>
        <v>56257</v>
      </c>
      <c r="C886" s="50" t="str">
        <f t="shared" si="299"/>
        <v>20171129</v>
      </c>
      <c r="D886" s="50">
        <v>2017</v>
      </c>
      <c r="E886" s="50">
        <v>11</v>
      </c>
      <c r="F886" s="50">
        <v>29</v>
      </c>
      <c r="G886" s="50">
        <v>15</v>
      </c>
      <c r="H886" s="50">
        <v>37</v>
      </c>
      <c r="I886" s="50">
        <v>37</v>
      </c>
      <c r="J886" s="50">
        <v>207</v>
      </c>
      <c r="K886" s="50" t="s">
        <v>49</v>
      </c>
      <c r="L886" s="50">
        <v>1</v>
      </c>
      <c r="M886" s="50" t="s">
        <v>21</v>
      </c>
      <c r="N886" s="50" t="s">
        <v>27</v>
      </c>
      <c r="O886" s="50">
        <v>97</v>
      </c>
      <c r="P886" s="50" t="str">
        <f t="shared" si="304"/>
        <v/>
      </c>
      <c r="Q886" s="50">
        <f t="shared" si="297"/>
        <v>56257.304000000004</v>
      </c>
      <c r="R886" s="50" t="str">
        <f t="shared" si="314"/>
        <v/>
      </c>
      <c r="S886" s="50" t="str">
        <f t="shared" si="305"/>
        <v/>
      </c>
      <c r="T886" s="50" t="str">
        <f t="shared" si="300"/>
        <v/>
      </c>
      <c r="U886" s="50" t="str">
        <f t="shared" si="301"/>
        <v/>
      </c>
      <c r="V886" s="50" t="str">
        <f t="shared" si="302"/>
        <v/>
      </c>
      <c r="W886" s="50" t="str">
        <f t="shared" si="306"/>
        <v/>
      </c>
      <c r="X886" s="50" t="str">
        <f t="shared" si="315"/>
        <v/>
      </c>
      <c r="Y886" s="50" t="str">
        <f t="shared" si="311"/>
        <v/>
      </c>
      <c r="Z886" s="50" t="str">
        <f t="shared" si="307"/>
        <v/>
      </c>
      <c r="AA886" s="50" t="str">
        <f t="shared" si="312"/>
        <v/>
      </c>
      <c r="AB886" s="50" t="str">
        <f t="shared" si="313"/>
        <v/>
      </c>
      <c r="AC886" s="50" t="str">
        <f t="shared" si="303"/>
        <v/>
      </c>
      <c r="AD886" s="50" t="str">
        <f t="shared" si="316"/>
        <v/>
      </c>
      <c r="AE886" s="50" t="str">
        <f t="shared" si="308"/>
        <v/>
      </c>
      <c r="AF886" s="50" t="str">
        <f t="shared" si="309"/>
        <v/>
      </c>
      <c r="AG886" s="50" t="str">
        <f t="shared" si="317"/>
        <v/>
      </c>
      <c r="AH886" s="50"/>
      <c r="AI886" s="50"/>
      <c r="AJ886" s="50"/>
      <c r="AK886" s="50"/>
      <c r="AL886" s="50"/>
    </row>
    <row r="887" spans="1:38" x14ac:dyDescent="0.25">
      <c r="A887" s="102">
        <f t="shared" si="310"/>
        <v>129</v>
      </c>
      <c r="B887" s="102">
        <f t="shared" si="298"/>
        <v>56663</v>
      </c>
      <c r="C887" s="102" t="str">
        <f t="shared" si="299"/>
        <v>20171129</v>
      </c>
      <c r="D887" s="102">
        <v>2017</v>
      </c>
      <c r="E887" s="102">
        <v>11</v>
      </c>
      <c r="F887" s="102">
        <v>29</v>
      </c>
      <c r="G887" s="102">
        <v>15</v>
      </c>
      <c r="H887" s="102">
        <v>44</v>
      </c>
      <c r="I887" s="102">
        <v>23</v>
      </c>
      <c r="J887" s="102">
        <v>448</v>
      </c>
      <c r="K887" s="102" t="s">
        <v>224</v>
      </c>
      <c r="L887" s="102">
        <v>1</v>
      </c>
      <c r="M887" s="102" t="s">
        <v>21</v>
      </c>
      <c r="N887" s="102" t="s">
        <v>27</v>
      </c>
      <c r="O887" s="102">
        <v>776</v>
      </c>
      <c r="P887" s="102">
        <f t="shared" si="304"/>
        <v>56663.447999999997</v>
      </c>
      <c r="Q887" s="102" t="str">
        <f t="shared" si="297"/>
        <v/>
      </c>
      <c r="R887" s="102">
        <f t="shared" si="314"/>
        <v>56664.245000000003</v>
      </c>
      <c r="S887" s="102">
        <f t="shared" si="305"/>
        <v>797.00000000593718</v>
      </c>
      <c r="T887" s="102" t="str">
        <f t="shared" si="300"/>
        <v/>
      </c>
      <c r="U887" s="102" t="str">
        <f t="shared" si="301"/>
        <v/>
      </c>
      <c r="V887" s="102" t="str">
        <f t="shared" si="302"/>
        <v/>
      </c>
      <c r="W887" s="102">
        <f t="shared" si="306"/>
        <v>56663</v>
      </c>
      <c r="X887" s="102">
        <f t="shared" si="315"/>
        <v>0</v>
      </c>
      <c r="Y887" s="102">
        <f t="shared" si="311"/>
        <v>1</v>
      </c>
      <c r="Z887" s="102">
        <f t="shared" si="307"/>
        <v>0</v>
      </c>
      <c r="AA887" s="102">
        <f t="shared" si="312"/>
        <v>0</v>
      </c>
      <c r="AB887" s="102">
        <f t="shared" si="313"/>
        <v>0</v>
      </c>
      <c r="AC887" s="102" t="str">
        <f t="shared" si="303"/>
        <v/>
      </c>
      <c r="AD887" s="102">
        <f t="shared" si="316"/>
        <v>1</v>
      </c>
      <c r="AE887" s="102" t="str">
        <f t="shared" si="308"/>
        <v>20171129</v>
      </c>
      <c r="AF887" s="102" t="str">
        <f t="shared" si="309"/>
        <v/>
      </c>
      <c r="AG887" s="102">
        <f t="shared" si="317"/>
        <v>1</v>
      </c>
      <c r="AH887" s="102"/>
      <c r="AI887" s="102"/>
      <c r="AJ887" s="102"/>
      <c r="AK887" s="102"/>
      <c r="AL887" s="102"/>
    </row>
    <row r="888" spans="1:38" x14ac:dyDescent="0.25">
      <c r="A888" s="100">
        <f t="shared" si="310"/>
        <v>129</v>
      </c>
      <c r="B888" s="100">
        <f t="shared" si="298"/>
        <v>56663</v>
      </c>
      <c r="C888" s="100" t="str">
        <f t="shared" si="299"/>
        <v>20171129</v>
      </c>
      <c r="D888" s="100">
        <v>2017</v>
      </c>
      <c r="E888" s="100">
        <v>11</v>
      </c>
      <c r="F888" s="100">
        <v>29</v>
      </c>
      <c r="G888" s="100">
        <v>15</v>
      </c>
      <c r="H888" s="100">
        <v>44</v>
      </c>
      <c r="I888" s="100">
        <v>23</v>
      </c>
      <c r="J888" s="100">
        <v>696</v>
      </c>
      <c r="K888" s="100" t="s">
        <v>47</v>
      </c>
      <c r="L888" s="100">
        <v>1</v>
      </c>
      <c r="M888" s="100" t="s">
        <v>21</v>
      </c>
      <c r="N888" s="100" t="s">
        <v>27</v>
      </c>
      <c r="O888" s="100">
        <v>0</v>
      </c>
      <c r="P888" s="100" t="str">
        <f t="shared" si="304"/>
        <v/>
      </c>
      <c r="Q888" s="100" t="str">
        <f t="shared" si="297"/>
        <v/>
      </c>
      <c r="R888" s="100" t="str">
        <f t="shared" si="314"/>
        <v/>
      </c>
      <c r="S888" s="100" t="str">
        <f t="shared" si="305"/>
        <v/>
      </c>
      <c r="T888" s="100" t="str">
        <f t="shared" si="300"/>
        <v/>
      </c>
      <c r="U888" s="100" t="str">
        <f t="shared" si="301"/>
        <v/>
      </c>
      <c r="V888" s="100" t="str">
        <f t="shared" si="302"/>
        <v/>
      </c>
      <c r="W888" s="100" t="str">
        <f t="shared" si="306"/>
        <v/>
      </c>
      <c r="X888" s="100" t="str">
        <f t="shared" si="315"/>
        <v/>
      </c>
      <c r="Y888" s="100" t="str">
        <f t="shared" si="311"/>
        <v/>
      </c>
      <c r="Z888" s="100" t="str">
        <f t="shared" si="307"/>
        <v/>
      </c>
      <c r="AA888" s="100" t="str">
        <f t="shared" si="312"/>
        <v/>
      </c>
      <c r="AB888" s="100" t="str">
        <f t="shared" si="313"/>
        <v/>
      </c>
      <c r="AC888" s="100" t="str">
        <f t="shared" si="303"/>
        <v/>
      </c>
      <c r="AD888" s="100" t="str">
        <f t="shared" si="316"/>
        <v/>
      </c>
      <c r="AE888" s="100" t="str">
        <f t="shared" si="308"/>
        <v/>
      </c>
      <c r="AF888" s="100" t="str">
        <f t="shared" si="309"/>
        <v/>
      </c>
      <c r="AG888" s="100" t="str">
        <f t="shared" si="317"/>
        <v/>
      </c>
      <c r="AH888" s="100"/>
      <c r="AI888" s="100"/>
      <c r="AJ888" s="100"/>
      <c r="AK888" s="100"/>
      <c r="AL888" s="100"/>
    </row>
    <row r="889" spans="1:38" x14ac:dyDescent="0.25">
      <c r="A889" s="100">
        <f t="shared" si="310"/>
        <v>129</v>
      </c>
      <c r="B889" s="100">
        <f t="shared" si="298"/>
        <v>56663</v>
      </c>
      <c r="C889" s="100" t="str">
        <f t="shared" si="299"/>
        <v>20171129</v>
      </c>
      <c r="D889" s="100">
        <v>2017</v>
      </c>
      <c r="E889" s="100">
        <v>11</v>
      </c>
      <c r="F889" s="100">
        <v>29</v>
      </c>
      <c r="G889" s="100">
        <v>15</v>
      </c>
      <c r="H889" s="100">
        <v>44</v>
      </c>
      <c r="I889" s="100">
        <v>23</v>
      </c>
      <c r="J889" s="100">
        <v>707</v>
      </c>
      <c r="K889" s="100" t="s">
        <v>47</v>
      </c>
      <c r="L889" s="100">
        <v>1</v>
      </c>
      <c r="M889" s="100" t="s">
        <v>21</v>
      </c>
      <c r="N889" s="100" t="s">
        <v>27</v>
      </c>
      <c r="O889" s="100">
        <v>0</v>
      </c>
      <c r="P889" s="100" t="str">
        <f t="shared" si="304"/>
        <v/>
      </c>
      <c r="Q889" s="100" t="str">
        <f t="shared" si="297"/>
        <v/>
      </c>
      <c r="R889" s="100" t="str">
        <f t="shared" si="314"/>
        <v/>
      </c>
      <c r="S889" s="100" t="str">
        <f t="shared" si="305"/>
        <v/>
      </c>
      <c r="T889" s="100" t="str">
        <f t="shared" si="300"/>
        <v/>
      </c>
      <c r="U889" s="100" t="str">
        <f t="shared" si="301"/>
        <v/>
      </c>
      <c r="V889" s="100" t="str">
        <f t="shared" si="302"/>
        <v/>
      </c>
      <c r="W889" s="100" t="str">
        <f t="shared" si="306"/>
        <v/>
      </c>
      <c r="X889" s="100" t="str">
        <f t="shared" si="315"/>
        <v/>
      </c>
      <c r="Y889" s="100" t="str">
        <f t="shared" si="311"/>
        <v/>
      </c>
      <c r="Z889" s="100" t="str">
        <f t="shared" si="307"/>
        <v/>
      </c>
      <c r="AA889" s="100" t="str">
        <f t="shared" si="312"/>
        <v/>
      </c>
      <c r="AB889" s="100" t="str">
        <f t="shared" si="313"/>
        <v/>
      </c>
      <c r="AC889" s="100" t="str">
        <f t="shared" si="303"/>
        <v/>
      </c>
      <c r="AD889" s="100" t="str">
        <f t="shared" si="316"/>
        <v/>
      </c>
      <c r="AE889" s="100" t="str">
        <f t="shared" si="308"/>
        <v/>
      </c>
      <c r="AF889" s="100" t="str">
        <f t="shared" si="309"/>
        <v/>
      </c>
      <c r="AG889" s="100" t="str">
        <f t="shared" si="317"/>
        <v/>
      </c>
      <c r="AH889" s="100"/>
      <c r="AI889" s="100"/>
      <c r="AJ889" s="100"/>
      <c r="AK889" s="100"/>
      <c r="AL889" s="100"/>
    </row>
    <row r="890" spans="1:38" x14ac:dyDescent="0.25">
      <c r="A890" s="100">
        <f t="shared" si="310"/>
        <v>129</v>
      </c>
      <c r="B890" s="100">
        <f t="shared" si="298"/>
        <v>56663</v>
      </c>
      <c r="C890" s="100" t="str">
        <f t="shared" si="299"/>
        <v>20171129</v>
      </c>
      <c r="D890" s="100">
        <v>2017</v>
      </c>
      <c r="E890" s="100">
        <v>11</v>
      </c>
      <c r="F890" s="100">
        <v>29</v>
      </c>
      <c r="G890" s="100">
        <v>15</v>
      </c>
      <c r="H890" s="100">
        <v>44</v>
      </c>
      <c r="I890" s="100">
        <v>23</v>
      </c>
      <c r="J890" s="100">
        <v>719</v>
      </c>
      <c r="K890" s="100" t="s">
        <v>47</v>
      </c>
      <c r="L890" s="100">
        <v>1</v>
      </c>
      <c r="M890" s="100" t="s">
        <v>21</v>
      </c>
      <c r="N890" s="100" t="s">
        <v>27</v>
      </c>
      <c r="O890" s="100">
        <v>0</v>
      </c>
      <c r="P890" s="100" t="str">
        <f t="shared" si="304"/>
        <v/>
      </c>
      <c r="Q890" s="100" t="str">
        <f t="shared" si="297"/>
        <v/>
      </c>
      <c r="R890" s="100" t="str">
        <f t="shared" si="314"/>
        <v/>
      </c>
      <c r="S890" s="100" t="str">
        <f t="shared" si="305"/>
        <v/>
      </c>
      <c r="T890" s="100" t="str">
        <f t="shared" si="300"/>
        <v/>
      </c>
      <c r="U890" s="100" t="str">
        <f t="shared" si="301"/>
        <v/>
      </c>
      <c r="V890" s="100" t="str">
        <f t="shared" si="302"/>
        <v/>
      </c>
      <c r="W890" s="100" t="str">
        <f t="shared" si="306"/>
        <v/>
      </c>
      <c r="X890" s="100" t="str">
        <f t="shared" si="315"/>
        <v/>
      </c>
      <c r="Y890" s="100" t="str">
        <f t="shared" si="311"/>
        <v/>
      </c>
      <c r="Z890" s="100" t="str">
        <f t="shared" si="307"/>
        <v/>
      </c>
      <c r="AA890" s="100" t="str">
        <f t="shared" si="312"/>
        <v/>
      </c>
      <c r="AB890" s="100" t="str">
        <f t="shared" si="313"/>
        <v/>
      </c>
      <c r="AC890" s="100" t="str">
        <f t="shared" si="303"/>
        <v/>
      </c>
      <c r="AD890" s="100" t="str">
        <f t="shared" si="316"/>
        <v/>
      </c>
      <c r="AE890" s="100" t="str">
        <f t="shared" si="308"/>
        <v/>
      </c>
      <c r="AF890" s="100" t="str">
        <f t="shared" si="309"/>
        <v/>
      </c>
      <c r="AG890" s="100" t="str">
        <f t="shared" si="317"/>
        <v/>
      </c>
      <c r="AH890" s="100"/>
      <c r="AI890" s="100"/>
      <c r="AJ890" s="100"/>
      <c r="AK890" s="100"/>
      <c r="AL890" s="100"/>
    </row>
    <row r="891" spans="1:38" x14ac:dyDescent="0.25">
      <c r="A891" s="100">
        <f t="shared" si="310"/>
        <v>129</v>
      </c>
      <c r="B891" s="100">
        <f t="shared" si="298"/>
        <v>56663</v>
      </c>
      <c r="C891" s="100" t="str">
        <f t="shared" si="299"/>
        <v>20171129</v>
      </c>
      <c r="D891" s="100">
        <v>2017</v>
      </c>
      <c r="E891" s="100">
        <v>11</v>
      </c>
      <c r="F891" s="100">
        <v>29</v>
      </c>
      <c r="G891" s="100">
        <v>15</v>
      </c>
      <c r="H891" s="100">
        <v>44</v>
      </c>
      <c r="I891" s="100">
        <v>23</v>
      </c>
      <c r="J891" s="100">
        <v>730</v>
      </c>
      <c r="K891" s="100" t="s">
        <v>239</v>
      </c>
      <c r="L891" s="100">
        <v>1</v>
      </c>
      <c r="M891" s="100" t="s">
        <v>21</v>
      </c>
      <c r="N891" s="100" t="s">
        <v>27</v>
      </c>
      <c r="O891" s="100">
        <v>0</v>
      </c>
      <c r="P891" s="100" t="str">
        <f t="shared" si="304"/>
        <v/>
      </c>
      <c r="Q891" s="100" t="str">
        <f t="shared" si="297"/>
        <v/>
      </c>
      <c r="R891" s="100" t="str">
        <f t="shared" si="314"/>
        <v/>
      </c>
      <c r="S891" s="100" t="str">
        <f t="shared" si="305"/>
        <v/>
      </c>
      <c r="T891" s="100" t="str">
        <f t="shared" si="300"/>
        <v/>
      </c>
      <c r="U891" s="100" t="str">
        <f t="shared" si="301"/>
        <v/>
      </c>
      <c r="V891" s="100" t="str">
        <f t="shared" si="302"/>
        <v/>
      </c>
      <c r="W891" s="100" t="str">
        <f t="shared" si="306"/>
        <v/>
      </c>
      <c r="X891" s="100" t="str">
        <f t="shared" si="315"/>
        <v/>
      </c>
      <c r="Y891" s="100" t="str">
        <f t="shared" si="311"/>
        <v/>
      </c>
      <c r="Z891" s="100" t="str">
        <f t="shared" si="307"/>
        <v/>
      </c>
      <c r="AA891" s="100" t="str">
        <f t="shared" si="312"/>
        <v/>
      </c>
      <c r="AB891" s="100" t="str">
        <f t="shared" si="313"/>
        <v/>
      </c>
      <c r="AC891" s="100" t="str">
        <f t="shared" si="303"/>
        <v/>
      </c>
      <c r="AD891" s="100" t="str">
        <f t="shared" si="316"/>
        <v/>
      </c>
      <c r="AE891" s="100" t="str">
        <f t="shared" si="308"/>
        <v/>
      </c>
      <c r="AF891" s="100" t="str">
        <f t="shared" si="309"/>
        <v/>
      </c>
      <c r="AG891" s="100" t="str">
        <f t="shared" si="317"/>
        <v/>
      </c>
      <c r="AH891" s="100"/>
      <c r="AI891" s="100"/>
      <c r="AJ891" s="100"/>
      <c r="AK891" s="100"/>
      <c r="AL891" s="100"/>
    </row>
    <row r="892" spans="1:38" x14ac:dyDescent="0.25">
      <c r="A892" s="100">
        <f t="shared" si="310"/>
        <v>129</v>
      </c>
      <c r="B892" s="100">
        <f t="shared" si="298"/>
        <v>56663</v>
      </c>
      <c r="C892" s="100" t="str">
        <f t="shared" si="299"/>
        <v>20171129</v>
      </c>
      <c r="D892" s="100">
        <v>2017</v>
      </c>
      <c r="E892" s="100">
        <v>11</v>
      </c>
      <c r="F892" s="100">
        <v>29</v>
      </c>
      <c r="G892" s="100">
        <v>15</v>
      </c>
      <c r="H892" s="100">
        <v>44</v>
      </c>
      <c r="I892" s="100">
        <v>23</v>
      </c>
      <c r="J892" s="100">
        <v>880</v>
      </c>
      <c r="K892" s="100" t="s">
        <v>47</v>
      </c>
      <c r="L892" s="100">
        <v>2</v>
      </c>
      <c r="M892" s="100" t="s">
        <v>21</v>
      </c>
      <c r="N892" s="100" t="s">
        <v>27</v>
      </c>
      <c r="O892" s="100">
        <v>0</v>
      </c>
      <c r="P892" s="100" t="str">
        <f t="shared" si="304"/>
        <v/>
      </c>
      <c r="Q892" s="100" t="str">
        <f t="shared" si="297"/>
        <v/>
      </c>
      <c r="R892" s="100" t="str">
        <f t="shared" si="314"/>
        <v/>
      </c>
      <c r="S892" s="100" t="str">
        <f t="shared" si="305"/>
        <v/>
      </c>
      <c r="T892" s="100" t="str">
        <f t="shared" si="300"/>
        <v/>
      </c>
      <c r="U892" s="100" t="str">
        <f t="shared" si="301"/>
        <v/>
      </c>
      <c r="V892" s="100" t="str">
        <f t="shared" si="302"/>
        <v/>
      </c>
      <c r="W892" s="100" t="str">
        <f t="shared" si="306"/>
        <v/>
      </c>
      <c r="X892" s="100" t="str">
        <f t="shared" si="315"/>
        <v/>
      </c>
      <c r="Y892" s="100" t="str">
        <f t="shared" si="311"/>
        <v/>
      </c>
      <c r="Z892" s="100" t="str">
        <f t="shared" si="307"/>
        <v/>
      </c>
      <c r="AA892" s="100" t="str">
        <f t="shared" si="312"/>
        <v/>
      </c>
      <c r="AB892" s="100" t="str">
        <f t="shared" si="313"/>
        <v/>
      </c>
      <c r="AC892" s="100" t="str">
        <f t="shared" si="303"/>
        <v/>
      </c>
      <c r="AD892" s="100" t="str">
        <f t="shared" si="316"/>
        <v/>
      </c>
      <c r="AE892" s="100" t="str">
        <f t="shared" si="308"/>
        <v/>
      </c>
      <c r="AF892" s="100" t="str">
        <f t="shared" si="309"/>
        <v/>
      </c>
      <c r="AG892" s="100" t="str">
        <f t="shared" si="317"/>
        <v/>
      </c>
      <c r="AH892" s="100"/>
      <c r="AI892" s="100"/>
      <c r="AJ892" s="100"/>
      <c r="AK892" s="100"/>
      <c r="AL892" s="100"/>
    </row>
    <row r="893" spans="1:38" x14ac:dyDescent="0.25">
      <c r="A893" s="100">
        <f t="shared" si="310"/>
        <v>129</v>
      </c>
      <c r="B893" s="100">
        <f t="shared" si="298"/>
        <v>56663</v>
      </c>
      <c r="C893" s="100" t="str">
        <f t="shared" si="299"/>
        <v>20171129</v>
      </c>
      <c r="D893" s="100">
        <v>2017</v>
      </c>
      <c r="E893" s="100">
        <v>11</v>
      </c>
      <c r="F893" s="100">
        <v>29</v>
      </c>
      <c r="G893" s="100">
        <v>15</v>
      </c>
      <c r="H893" s="100">
        <v>44</v>
      </c>
      <c r="I893" s="100">
        <v>23</v>
      </c>
      <c r="J893" s="100">
        <v>896</v>
      </c>
      <c r="K893" s="100" t="s">
        <v>47</v>
      </c>
      <c r="L893" s="100">
        <v>1</v>
      </c>
      <c r="M893" s="100" t="s">
        <v>21</v>
      </c>
      <c r="N893" s="100" t="s">
        <v>27</v>
      </c>
      <c r="O893" s="100">
        <v>0</v>
      </c>
      <c r="P893" s="100" t="str">
        <f t="shared" si="304"/>
        <v/>
      </c>
      <c r="Q893" s="100" t="str">
        <f t="shared" si="297"/>
        <v/>
      </c>
      <c r="R893" s="100" t="str">
        <f t="shared" si="314"/>
        <v/>
      </c>
      <c r="S893" s="100" t="str">
        <f t="shared" si="305"/>
        <v/>
      </c>
      <c r="T893" s="100" t="str">
        <f t="shared" si="300"/>
        <v/>
      </c>
      <c r="U893" s="100" t="str">
        <f t="shared" si="301"/>
        <v/>
      </c>
      <c r="V893" s="100" t="str">
        <f t="shared" si="302"/>
        <v/>
      </c>
      <c r="W893" s="100" t="str">
        <f t="shared" si="306"/>
        <v/>
      </c>
      <c r="X893" s="100" t="str">
        <f t="shared" si="315"/>
        <v/>
      </c>
      <c r="Y893" s="100" t="str">
        <f t="shared" si="311"/>
        <v/>
      </c>
      <c r="Z893" s="100" t="str">
        <f t="shared" si="307"/>
        <v/>
      </c>
      <c r="AA893" s="100" t="str">
        <f t="shared" si="312"/>
        <v/>
      </c>
      <c r="AB893" s="100" t="str">
        <f t="shared" si="313"/>
        <v/>
      </c>
      <c r="AC893" s="100" t="str">
        <f t="shared" si="303"/>
        <v/>
      </c>
      <c r="AD893" s="100" t="str">
        <f t="shared" si="316"/>
        <v/>
      </c>
      <c r="AE893" s="100" t="str">
        <f t="shared" si="308"/>
        <v/>
      </c>
      <c r="AF893" s="100" t="str">
        <f t="shared" si="309"/>
        <v/>
      </c>
      <c r="AG893" s="100" t="str">
        <f t="shared" si="317"/>
        <v/>
      </c>
      <c r="AH893" s="100"/>
      <c r="AI893" s="100"/>
      <c r="AJ893" s="100"/>
      <c r="AK893" s="100"/>
      <c r="AL893" s="100"/>
    </row>
    <row r="894" spans="1:38" x14ac:dyDescent="0.25">
      <c r="A894" s="100">
        <f t="shared" si="310"/>
        <v>129</v>
      </c>
      <c r="B894" s="100">
        <f t="shared" si="298"/>
        <v>56663</v>
      </c>
      <c r="C894" s="100" t="str">
        <f t="shared" si="299"/>
        <v>20171129</v>
      </c>
      <c r="D894" s="100">
        <v>2017</v>
      </c>
      <c r="E894" s="100">
        <v>11</v>
      </c>
      <c r="F894" s="100">
        <v>29</v>
      </c>
      <c r="G894" s="100">
        <v>15</v>
      </c>
      <c r="H894" s="100">
        <v>44</v>
      </c>
      <c r="I894" s="100">
        <v>23</v>
      </c>
      <c r="J894" s="100">
        <v>952</v>
      </c>
      <c r="K894" s="100" t="s">
        <v>47</v>
      </c>
      <c r="L894" s="100">
        <v>1</v>
      </c>
      <c r="M894" s="100" t="s">
        <v>21</v>
      </c>
      <c r="N894" s="100" t="s">
        <v>27</v>
      </c>
      <c r="O894" s="100">
        <v>0</v>
      </c>
      <c r="P894" s="100" t="str">
        <f t="shared" si="304"/>
        <v/>
      </c>
      <c r="Q894" s="100" t="str">
        <f t="shared" si="297"/>
        <v/>
      </c>
      <c r="R894" s="100" t="str">
        <f t="shared" si="314"/>
        <v/>
      </c>
      <c r="S894" s="100" t="str">
        <f t="shared" si="305"/>
        <v/>
      </c>
      <c r="T894" s="100" t="str">
        <f t="shared" si="300"/>
        <v/>
      </c>
      <c r="U894" s="100" t="str">
        <f t="shared" si="301"/>
        <v/>
      </c>
      <c r="V894" s="100" t="str">
        <f t="shared" si="302"/>
        <v/>
      </c>
      <c r="W894" s="100" t="str">
        <f t="shared" si="306"/>
        <v/>
      </c>
      <c r="X894" s="100" t="str">
        <f t="shared" si="315"/>
        <v/>
      </c>
      <c r="Y894" s="100" t="str">
        <f t="shared" si="311"/>
        <v/>
      </c>
      <c r="Z894" s="100" t="str">
        <f t="shared" si="307"/>
        <v/>
      </c>
      <c r="AA894" s="100" t="str">
        <f t="shared" si="312"/>
        <v/>
      </c>
      <c r="AB894" s="100" t="str">
        <f t="shared" si="313"/>
        <v/>
      </c>
      <c r="AC894" s="100" t="str">
        <f t="shared" si="303"/>
        <v/>
      </c>
      <c r="AD894" s="100" t="str">
        <f t="shared" si="316"/>
        <v/>
      </c>
      <c r="AE894" s="100" t="str">
        <f t="shared" si="308"/>
        <v/>
      </c>
      <c r="AF894" s="100" t="str">
        <f t="shared" si="309"/>
        <v/>
      </c>
      <c r="AG894" s="100" t="str">
        <f t="shared" si="317"/>
        <v/>
      </c>
      <c r="AH894" s="100"/>
      <c r="AI894" s="100"/>
      <c r="AJ894" s="100"/>
      <c r="AK894" s="100"/>
      <c r="AL894" s="100"/>
    </row>
    <row r="895" spans="1:38" x14ac:dyDescent="0.25">
      <c r="A895" s="100">
        <f t="shared" si="310"/>
        <v>129</v>
      </c>
      <c r="B895" s="100">
        <f t="shared" si="298"/>
        <v>56664</v>
      </c>
      <c r="C895" s="100" t="str">
        <f t="shared" si="299"/>
        <v>20171129</v>
      </c>
      <c r="D895" s="100">
        <v>2017</v>
      </c>
      <c r="E895" s="100">
        <v>11</v>
      </c>
      <c r="F895" s="100">
        <v>29</v>
      </c>
      <c r="G895" s="100">
        <v>15</v>
      </c>
      <c r="H895" s="100">
        <v>44</v>
      </c>
      <c r="I895" s="100">
        <v>24</v>
      </c>
      <c r="J895" s="100">
        <v>6</v>
      </c>
      <c r="K895" s="100" t="s">
        <v>47</v>
      </c>
      <c r="L895" s="100">
        <v>1</v>
      </c>
      <c r="M895" s="100" t="s">
        <v>21</v>
      </c>
      <c r="N895" s="100" t="s">
        <v>27</v>
      </c>
      <c r="O895" s="100">
        <v>0</v>
      </c>
      <c r="P895" s="100" t="str">
        <f t="shared" si="304"/>
        <v/>
      </c>
      <c r="Q895" s="100" t="str">
        <f t="shared" si="297"/>
        <v/>
      </c>
      <c r="R895" s="100" t="str">
        <f t="shared" si="314"/>
        <v/>
      </c>
      <c r="S895" s="100" t="str">
        <f t="shared" si="305"/>
        <v/>
      </c>
      <c r="T895" s="100" t="str">
        <f t="shared" si="300"/>
        <v/>
      </c>
      <c r="U895" s="100" t="str">
        <f t="shared" si="301"/>
        <v/>
      </c>
      <c r="V895" s="100" t="str">
        <f t="shared" si="302"/>
        <v/>
      </c>
      <c r="W895" s="100" t="str">
        <f t="shared" si="306"/>
        <v/>
      </c>
      <c r="X895" s="100" t="str">
        <f t="shared" si="315"/>
        <v/>
      </c>
      <c r="Y895" s="100" t="str">
        <f t="shared" si="311"/>
        <v/>
      </c>
      <c r="Z895" s="100" t="str">
        <f t="shared" si="307"/>
        <v/>
      </c>
      <c r="AA895" s="100" t="str">
        <f t="shared" si="312"/>
        <v/>
      </c>
      <c r="AB895" s="100" t="str">
        <f t="shared" si="313"/>
        <v/>
      </c>
      <c r="AC895" s="100" t="str">
        <f t="shared" si="303"/>
        <v/>
      </c>
      <c r="AD895" s="100" t="str">
        <f t="shared" si="316"/>
        <v/>
      </c>
      <c r="AE895" s="100" t="str">
        <f t="shared" si="308"/>
        <v/>
      </c>
      <c r="AF895" s="100" t="str">
        <f t="shared" si="309"/>
        <v/>
      </c>
      <c r="AG895" s="100" t="str">
        <f t="shared" si="317"/>
        <v/>
      </c>
      <c r="AH895" s="100"/>
      <c r="AI895" s="100"/>
      <c r="AJ895" s="100"/>
      <c r="AK895" s="100"/>
      <c r="AL895" s="100"/>
    </row>
    <row r="896" spans="1:38" x14ac:dyDescent="0.25">
      <c r="A896" s="100">
        <f t="shared" si="310"/>
        <v>129</v>
      </c>
      <c r="B896" s="100">
        <f t="shared" si="298"/>
        <v>56664</v>
      </c>
      <c r="C896" s="100" t="str">
        <f t="shared" si="299"/>
        <v>20171129</v>
      </c>
      <c r="D896" s="100">
        <v>2017</v>
      </c>
      <c r="E896" s="100">
        <v>11</v>
      </c>
      <c r="F896" s="100">
        <v>29</v>
      </c>
      <c r="G896" s="100">
        <v>15</v>
      </c>
      <c r="H896" s="100">
        <v>44</v>
      </c>
      <c r="I896" s="100">
        <v>24</v>
      </c>
      <c r="J896" s="100">
        <v>55</v>
      </c>
      <c r="K896" s="100" t="s">
        <v>47</v>
      </c>
      <c r="L896" s="100">
        <v>1</v>
      </c>
      <c r="M896" s="100" t="s">
        <v>21</v>
      </c>
      <c r="N896" s="100" t="s">
        <v>27</v>
      </c>
      <c r="O896" s="100">
        <v>0</v>
      </c>
      <c r="P896" s="100" t="str">
        <f t="shared" si="304"/>
        <v/>
      </c>
      <c r="Q896" s="100" t="str">
        <f t="shared" si="297"/>
        <v/>
      </c>
      <c r="R896" s="100" t="str">
        <f t="shared" si="314"/>
        <v/>
      </c>
      <c r="S896" s="100" t="str">
        <f t="shared" si="305"/>
        <v/>
      </c>
      <c r="T896" s="100" t="str">
        <f t="shared" si="300"/>
        <v/>
      </c>
      <c r="U896" s="100" t="str">
        <f t="shared" si="301"/>
        <v/>
      </c>
      <c r="V896" s="100" t="str">
        <f t="shared" si="302"/>
        <v/>
      </c>
      <c r="W896" s="100" t="str">
        <f t="shared" si="306"/>
        <v/>
      </c>
      <c r="X896" s="100" t="str">
        <f t="shared" si="315"/>
        <v/>
      </c>
      <c r="Y896" s="100" t="str">
        <f t="shared" si="311"/>
        <v/>
      </c>
      <c r="Z896" s="100" t="str">
        <f t="shared" si="307"/>
        <v/>
      </c>
      <c r="AA896" s="100" t="str">
        <f t="shared" si="312"/>
        <v/>
      </c>
      <c r="AB896" s="100" t="str">
        <f t="shared" si="313"/>
        <v/>
      </c>
      <c r="AC896" s="100" t="str">
        <f t="shared" si="303"/>
        <v/>
      </c>
      <c r="AD896" s="100" t="str">
        <f t="shared" si="316"/>
        <v/>
      </c>
      <c r="AE896" s="100" t="str">
        <f t="shared" si="308"/>
        <v/>
      </c>
      <c r="AF896" s="100" t="str">
        <f t="shared" si="309"/>
        <v/>
      </c>
      <c r="AG896" s="100" t="str">
        <f t="shared" si="317"/>
        <v/>
      </c>
      <c r="AH896" s="100"/>
      <c r="AI896" s="100"/>
      <c r="AJ896" s="100"/>
      <c r="AK896" s="100"/>
      <c r="AL896" s="100"/>
    </row>
    <row r="897" spans="1:38" x14ac:dyDescent="0.25">
      <c r="A897" s="100">
        <f t="shared" si="310"/>
        <v>129</v>
      </c>
      <c r="B897" s="100">
        <f t="shared" si="298"/>
        <v>56664</v>
      </c>
      <c r="C897" s="100" t="str">
        <f t="shared" si="299"/>
        <v>20171129</v>
      </c>
      <c r="D897" s="100">
        <v>2017</v>
      </c>
      <c r="E897" s="100">
        <v>11</v>
      </c>
      <c r="F897" s="100">
        <v>29</v>
      </c>
      <c r="G897" s="100">
        <v>15</v>
      </c>
      <c r="H897" s="100">
        <v>44</v>
      </c>
      <c r="I897" s="100">
        <v>24</v>
      </c>
      <c r="J897" s="100">
        <v>69</v>
      </c>
      <c r="K897" s="100" t="s">
        <v>47</v>
      </c>
      <c r="L897" s="100">
        <v>1</v>
      </c>
      <c r="M897" s="100" t="s">
        <v>21</v>
      </c>
      <c r="N897" s="100" t="s">
        <v>27</v>
      </c>
      <c r="O897" s="100">
        <v>0</v>
      </c>
      <c r="P897" s="100" t="str">
        <f t="shared" si="304"/>
        <v/>
      </c>
      <c r="Q897" s="100" t="str">
        <f t="shared" si="297"/>
        <v/>
      </c>
      <c r="R897" s="100" t="str">
        <f t="shared" si="314"/>
        <v/>
      </c>
      <c r="S897" s="100" t="str">
        <f t="shared" si="305"/>
        <v/>
      </c>
      <c r="T897" s="100" t="str">
        <f t="shared" si="300"/>
        <v/>
      </c>
      <c r="U897" s="100" t="str">
        <f t="shared" si="301"/>
        <v/>
      </c>
      <c r="V897" s="100" t="str">
        <f t="shared" si="302"/>
        <v/>
      </c>
      <c r="W897" s="100" t="str">
        <f t="shared" si="306"/>
        <v/>
      </c>
      <c r="X897" s="100" t="str">
        <f t="shared" si="315"/>
        <v/>
      </c>
      <c r="Y897" s="100" t="str">
        <f t="shared" si="311"/>
        <v/>
      </c>
      <c r="Z897" s="100" t="str">
        <f t="shared" si="307"/>
        <v/>
      </c>
      <c r="AA897" s="100" t="str">
        <f t="shared" si="312"/>
        <v/>
      </c>
      <c r="AB897" s="100" t="str">
        <f t="shared" si="313"/>
        <v/>
      </c>
      <c r="AC897" s="100" t="str">
        <f t="shared" si="303"/>
        <v/>
      </c>
      <c r="AD897" s="100" t="str">
        <f t="shared" si="316"/>
        <v/>
      </c>
      <c r="AE897" s="100" t="str">
        <f t="shared" si="308"/>
        <v/>
      </c>
      <c r="AF897" s="100" t="str">
        <f t="shared" si="309"/>
        <v/>
      </c>
      <c r="AG897" s="100" t="str">
        <f t="shared" si="317"/>
        <v/>
      </c>
      <c r="AH897" s="100"/>
      <c r="AI897" s="100"/>
      <c r="AJ897" s="100"/>
      <c r="AK897" s="100"/>
      <c r="AL897" s="100"/>
    </row>
    <row r="898" spans="1:38" x14ac:dyDescent="0.25">
      <c r="A898" s="100">
        <f t="shared" si="310"/>
        <v>129</v>
      </c>
      <c r="B898" s="100">
        <f t="shared" si="298"/>
        <v>56664</v>
      </c>
      <c r="C898" s="109" t="str">
        <f t="shared" si="299"/>
        <v>20171129</v>
      </c>
      <c r="D898" s="109">
        <v>2017</v>
      </c>
      <c r="E898" s="109">
        <v>11</v>
      </c>
      <c r="F898" s="109">
        <v>29</v>
      </c>
      <c r="G898" s="109">
        <v>15</v>
      </c>
      <c r="H898" s="109">
        <v>44</v>
      </c>
      <c r="I898" s="109">
        <v>24</v>
      </c>
      <c r="J898" s="109">
        <v>75</v>
      </c>
      <c r="K898" s="109" t="s">
        <v>47</v>
      </c>
      <c r="L898" s="109">
        <v>1</v>
      </c>
      <c r="M898" s="109" t="s">
        <v>21</v>
      </c>
      <c r="N898" s="109" t="s">
        <v>27</v>
      </c>
      <c r="O898" s="109">
        <v>0</v>
      </c>
      <c r="P898" s="109" t="str">
        <f t="shared" si="304"/>
        <v/>
      </c>
      <c r="Q898" s="109" t="str">
        <f t="shared" si="297"/>
        <v/>
      </c>
      <c r="R898" s="109" t="str">
        <f t="shared" si="314"/>
        <v/>
      </c>
      <c r="S898" s="109" t="str">
        <f t="shared" si="305"/>
        <v/>
      </c>
      <c r="T898" s="109" t="str">
        <f t="shared" si="300"/>
        <v/>
      </c>
      <c r="U898" s="109" t="str">
        <f t="shared" si="301"/>
        <v/>
      </c>
      <c r="V898" s="109" t="str">
        <f t="shared" si="302"/>
        <v/>
      </c>
      <c r="W898" s="100" t="str">
        <f t="shared" si="306"/>
        <v/>
      </c>
      <c r="X898" s="100" t="str">
        <f t="shared" si="315"/>
        <v/>
      </c>
      <c r="Y898" s="100" t="str">
        <f t="shared" si="311"/>
        <v/>
      </c>
      <c r="Z898" s="100" t="str">
        <f t="shared" si="307"/>
        <v/>
      </c>
      <c r="AA898" s="100" t="str">
        <f t="shared" si="312"/>
        <v/>
      </c>
      <c r="AB898" s="100" t="str">
        <f t="shared" si="313"/>
        <v/>
      </c>
      <c r="AC898" s="100" t="str">
        <f t="shared" si="303"/>
        <v/>
      </c>
      <c r="AD898" s="100" t="str">
        <f t="shared" si="316"/>
        <v/>
      </c>
      <c r="AE898" s="100" t="str">
        <f t="shared" si="308"/>
        <v/>
      </c>
      <c r="AF898" s="100" t="str">
        <f t="shared" si="309"/>
        <v/>
      </c>
      <c r="AG898" s="100" t="str">
        <f t="shared" si="317"/>
        <v/>
      </c>
      <c r="AH898" s="100"/>
      <c r="AI898" s="100"/>
      <c r="AJ898" s="100"/>
      <c r="AK898" s="100"/>
      <c r="AL898" s="100"/>
    </row>
    <row r="899" spans="1:38" x14ac:dyDescent="0.25">
      <c r="A899" s="100">
        <f t="shared" si="310"/>
        <v>129</v>
      </c>
      <c r="B899" s="100">
        <f t="shared" si="298"/>
        <v>56664</v>
      </c>
      <c r="C899" s="100" t="str">
        <f t="shared" si="299"/>
        <v>20171129</v>
      </c>
      <c r="D899" s="100">
        <v>2017</v>
      </c>
      <c r="E899" s="100">
        <v>11</v>
      </c>
      <c r="F899" s="100">
        <v>29</v>
      </c>
      <c r="G899" s="100">
        <v>15</v>
      </c>
      <c r="H899" s="100">
        <v>44</v>
      </c>
      <c r="I899" s="100">
        <v>24</v>
      </c>
      <c r="J899" s="100">
        <v>142</v>
      </c>
      <c r="K899" s="100" t="s">
        <v>47</v>
      </c>
      <c r="L899" s="100">
        <v>1</v>
      </c>
      <c r="M899" s="100" t="s">
        <v>21</v>
      </c>
      <c r="N899" s="100" t="s">
        <v>27</v>
      </c>
      <c r="O899" s="100">
        <v>0</v>
      </c>
      <c r="P899" s="100" t="str">
        <f t="shared" si="304"/>
        <v/>
      </c>
      <c r="Q899" s="100" t="str">
        <f t="shared" si="297"/>
        <v/>
      </c>
      <c r="R899" s="100" t="str">
        <f t="shared" si="314"/>
        <v/>
      </c>
      <c r="S899" s="100" t="str">
        <f t="shared" si="305"/>
        <v/>
      </c>
      <c r="T899" s="100" t="str">
        <f t="shared" si="300"/>
        <v/>
      </c>
      <c r="U899" s="100" t="str">
        <f t="shared" si="301"/>
        <v/>
      </c>
      <c r="V899" s="100" t="str">
        <f t="shared" si="302"/>
        <v/>
      </c>
      <c r="W899" s="100" t="str">
        <f t="shared" si="306"/>
        <v/>
      </c>
      <c r="X899" s="100" t="str">
        <f t="shared" si="315"/>
        <v/>
      </c>
      <c r="Y899" s="100" t="str">
        <f t="shared" si="311"/>
        <v/>
      </c>
      <c r="Z899" s="100" t="str">
        <f t="shared" si="307"/>
        <v/>
      </c>
      <c r="AA899" s="100" t="str">
        <f t="shared" si="312"/>
        <v/>
      </c>
      <c r="AB899" s="100" t="str">
        <f t="shared" si="313"/>
        <v/>
      </c>
      <c r="AC899" s="100" t="str">
        <f t="shared" si="303"/>
        <v/>
      </c>
      <c r="AD899" s="100" t="str">
        <f t="shared" si="316"/>
        <v/>
      </c>
      <c r="AE899" s="100" t="str">
        <f t="shared" si="308"/>
        <v/>
      </c>
      <c r="AF899" s="100" t="str">
        <f t="shared" si="309"/>
        <v/>
      </c>
      <c r="AG899" s="100" t="str">
        <f t="shared" si="317"/>
        <v/>
      </c>
      <c r="AH899" s="100"/>
      <c r="AI899" s="100"/>
      <c r="AJ899" s="100"/>
      <c r="AK899" s="100"/>
      <c r="AL899" s="100"/>
    </row>
    <row r="900" spans="1:38" x14ac:dyDescent="0.25">
      <c r="A900" s="100">
        <f t="shared" si="310"/>
        <v>129</v>
      </c>
      <c r="B900" s="100">
        <f t="shared" si="298"/>
        <v>56664</v>
      </c>
      <c r="C900" s="109" t="str">
        <f t="shared" si="299"/>
        <v>20171129</v>
      </c>
      <c r="D900" s="109">
        <v>2017</v>
      </c>
      <c r="E900" s="109">
        <v>11</v>
      </c>
      <c r="F900" s="109">
        <v>29</v>
      </c>
      <c r="G900" s="109">
        <v>15</v>
      </c>
      <c r="H900" s="109">
        <v>44</v>
      </c>
      <c r="I900" s="109">
        <v>24</v>
      </c>
      <c r="J900" s="109">
        <v>185</v>
      </c>
      <c r="K900" s="109" t="s">
        <v>47</v>
      </c>
      <c r="L900" s="109">
        <v>1</v>
      </c>
      <c r="M900" s="109" t="s">
        <v>21</v>
      </c>
      <c r="N900" s="109" t="s">
        <v>27</v>
      </c>
      <c r="O900" s="109">
        <v>0</v>
      </c>
      <c r="P900" s="109" t="str">
        <f t="shared" si="304"/>
        <v/>
      </c>
      <c r="Q900" s="109" t="str">
        <f t="shared" ref="Q900:Q963" si="318">IF(A901&lt;&gt;A900,(B900+(J900*0.001)+(O900*0.001)),"")</f>
        <v/>
      </c>
      <c r="R900" s="109" t="str">
        <f t="shared" si="314"/>
        <v/>
      </c>
      <c r="S900" s="109" t="str">
        <f t="shared" si="305"/>
        <v/>
      </c>
      <c r="T900" s="109" t="str">
        <f t="shared" si="300"/>
        <v/>
      </c>
      <c r="U900" s="109" t="str">
        <f t="shared" si="301"/>
        <v/>
      </c>
      <c r="V900" s="109" t="str">
        <f t="shared" si="302"/>
        <v/>
      </c>
      <c r="W900" s="100" t="str">
        <f t="shared" si="306"/>
        <v/>
      </c>
      <c r="X900" s="100" t="str">
        <f t="shared" si="315"/>
        <v/>
      </c>
      <c r="Y900" s="100" t="str">
        <f t="shared" si="311"/>
        <v/>
      </c>
      <c r="Z900" s="100" t="str">
        <f t="shared" si="307"/>
        <v/>
      </c>
      <c r="AA900" s="100" t="str">
        <f t="shared" si="312"/>
        <v/>
      </c>
      <c r="AB900" s="100" t="str">
        <f t="shared" si="313"/>
        <v/>
      </c>
      <c r="AC900" s="100" t="str">
        <f t="shared" si="303"/>
        <v/>
      </c>
      <c r="AD900" s="100" t="str">
        <f t="shared" si="316"/>
        <v/>
      </c>
      <c r="AE900" s="100" t="str">
        <f t="shared" si="308"/>
        <v/>
      </c>
      <c r="AF900" s="100" t="str">
        <f t="shared" si="309"/>
        <v/>
      </c>
      <c r="AG900" s="100" t="str">
        <f t="shared" si="317"/>
        <v/>
      </c>
      <c r="AH900" s="100"/>
      <c r="AI900" s="100"/>
      <c r="AJ900" s="100"/>
      <c r="AK900" s="100"/>
      <c r="AL900" s="100"/>
    </row>
    <row r="901" spans="1:38" x14ac:dyDescent="0.25">
      <c r="A901" s="100">
        <f t="shared" si="310"/>
        <v>129</v>
      </c>
      <c r="B901" s="100">
        <f t="shared" si="298"/>
        <v>56664</v>
      </c>
      <c r="C901" s="105" t="str">
        <f t="shared" si="299"/>
        <v>20171129</v>
      </c>
      <c r="D901" s="107">
        <v>2017</v>
      </c>
      <c r="E901" s="107">
        <v>11</v>
      </c>
      <c r="F901" s="107">
        <v>29</v>
      </c>
      <c r="G901" s="107">
        <v>15</v>
      </c>
      <c r="H901" s="107">
        <v>44</v>
      </c>
      <c r="I901" s="107">
        <v>24</v>
      </c>
      <c r="J901" s="107">
        <v>229</v>
      </c>
      <c r="K901" s="107" t="s">
        <v>49</v>
      </c>
      <c r="L901" s="107">
        <v>1</v>
      </c>
      <c r="M901" s="107" t="s">
        <v>21</v>
      </c>
      <c r="N901" s="107" t="s">
        <v>27</v>
      </c>
      <c r="O901" s="107">
        <v>16</v>
      </c>
      <c r="P901" s="107" t="str">
        <f t="shared" si="304"/>
        <v/>
      </c>
      <c r="Q901" s="107">
        <f t="shared" si="318"/>
        <v>56664.245000000003</v>
      </c>
      <c r="R901" s="107" t="str">
        <f t="shared" si="314"/>
        <v/>
      </c>
      <c r="S901" s="107" t="str">
        <f t="shared" si="305"/>
        <v/>
      </c>
      <c r="T901" s="107" t="str">
        <f t="shared" si="300"/>
        <v/>
      </c>
      <c r="U901" s="107" t="str">
        <f t="shared" si="301"/>
        <v/>
      </c>
      <c r="V901" s="107" t="str">
        <f t="shared" si="302"/>
        <v/>
      </c>
      <c r="W901" s="100" t="str">
        <f t="shared" si="306"/>
        <v/>
      </c>
      <c r="X901" s="100" t="str">
        <f t="shared" si="315"/>
        <v/>
      </c>
      <c r="Y901" s="100" t="str">
        <f t="shared" si="311"/>
        <v/>
      </c>
      <c r="Z901" s="100" t="str">
        <f t="shared" si="307"/>
        <v/>
      </c>
      <c r="AA901" s="100" t="str">
        <f t="shared" si="312"/>
        <v/>
      </c>
      <c r="AB901" s="100" t="str">
        <f t="shared" si="313"/>
        <v/>
      </c>
      <c r="AC901" s="100" t="str">
        <f t="shared" si="303"/>
        <v/>
      </c>
      <c r="AD901" s="100" t="str">
        <f t="shared" si="316"/>
        <v/>
      </c>
      <c r="AE901" s="100" t="str">
        <f t="shared" si="308"/>
        <v/>
      </c>
      <c r="AF901" s="100" t="str">
        <f t="shared" si="309"/>
        <v/>
      </c>
      <c r="AG901" s="100" t="str">
        <f t="shared" si="317"/>
        <v/>
      </c>
      <c r="AH901" s="100"/>
      <c r="AI901" s="100"/>
      <c r="AJ901" s="100"/>
      <c r="AK901" s="100"/>
      <c r="AL901" s="100"/>
    </row>
    <row r="902" spans="1:38" s="101" customFormat="1" x14ac:dyDescent="0.25">
      <c r="A902" s="102">
        <f t="shared" si="310"/>
        <v>130</v>
      </c>
      <c r="B902" s="102">
        <f t="shared" si="298"/>
        <v>56811</v>
      </c>
      <c r="C902" s="102" t="str">
        <f t="shared" si="299"/>
        <v>20171129</v>
      </c>
      <c r="D902" s="102">
        <v>2017</v>
      </c>
      <c r="E902" s="102">
        <v>11</v>
      </c>
      <c r="F902" s="102">
        <v>29</v>
      </c>
      <c r="G902" s="102">
        <v>15</v>
      </c>
      <c r="H902" s="102">
        <v>46</v>
      </c>
      <c r="I902" s="102">
        <v>51</v>
      </c>
      <c r="J902" s="102">
        <v>938</v>
      </c>
      <c r="K902" s="102" t="s">
        <v>44</v>
      </c>
      <c r="L902" s="102">
        <v>1</v>
      </c>
      <c r="M902" s="102" t="s">
        <v>21</v>
      </c>
      <c r="N902" s="102" t="s">
        <v>27</v>
      </c>
      <c r="O902" s="102">
        <f>1353-938</f>
        <v>415</v>
      </c>
      <c r="P902" s="102">
        <f t="shared" si="304"/>
        <v>56811.938000000002</v>
      </c>
      <c r="Q902" s="102" t="str">
        <f t="shared" si="318"/>
        <v/>
      </c>
      <c r="R902" s="102">
        <f t="shared" si="314"/>
        <v>56812.267</v>
      </c>
      <c r="S902" s="102">
        <f t="shared" si="305"/>
        <v>328.99999999790452</v>
      </c>
      <c r="T902" s="102" t="str">
        <f t="shared" si="300"/>
        <v/>
      </c>
      <c r="U902" s="102" t="str">
        <f t="shared" si="301"/>
        <v/>
      </c>
      <c r="V902" s="102" t="str">
        <f t="shared" si="302"/>
        <v/>
      </c>
      <c r="W902" s="102">
        <f t="shared" si="306"/>
        <v>56811</v>
      </c>
      <c r="X902" s="102">
        <f t="shared" si="315"/>
        <v>0</v>
      </c>
      <c r="Y902" s="102">
        <f t="shared" si="311"/>
        <v>2</v>
      </c>
      <c r="Z902" s="102">
        <f t="shared" si="307"/>
        <v>0</v>
      </c>
      <c r="AA902" s="102">
        <f t="shared" si="312"/>
        <v>0</v>
      </c>
      <c r="AB902" s="102">
        <f t="shared" si="313"/>
        <v>0</v>
      </c>
      <c r="AC902" s="102" t="str">
        <f t="shared" si="303"/>
        <v/>
      </c>
      <c r="AD902" s="102">
        <f t="shared" si="316"/>
        <v>2</v>
      </c>
      <c r="AE902" s="102" t="str">
        <f t="shared" si="308"/>
        <v>20171129</v>
      </c>
      <c r="AF902" s="102" t="str">
        <f t="shared" si="309"/>
        <v/>
      </c>
      <c r="AG902" s="102">
        <f t="shared" si="317"/>
        <v>0</v>
      </c>
      <c r="AH902" s="102"/>
      <c r="AI902" s="102"/>
      <c r="AJ902" s="102"/>
      <c r="AK902" s="102"/>
      <c r="AL902" s="102"/>
    </row>
    <row r="903" spans="1:38" s="103" customFormat="1" x14ac:dyDescent="0.25">
      <c r="A903" s="100">
        <f t="shared" si="310"/>
        <v>130</v>
      </c>
      <c r="B903" s="100">
        <f t="shared" si="298"/>
        <v>56811</v>
      </c>
      <c r="C903" s="100" t="str">
        <f t="shared" si="299"/>
        <v>20171129</v>
      </c>
      <c r="D903" s="100">
        <v>2017</v>
      </c>
      <c r="E903" s="100">
        <v>11</v>
      </c>
      <c r="F903" s="100">
        <v>29</v>
      </c>
      <c r="G903" s="100">
        <v>15</v>
      </c>
      <c r="H903" s="100">
        <v>46</v>
      </c>
      <c r="I903" s="100">
        <v>51</v>
      </c>
      <c r="J903" s="100">
        <v>938</v>
      </c>
      <c r="K903" s="100" t="s">
        <v>44</v>
      </c>
      <c r="L903" s="100">
        <v>2</v>
      </c>
      <c r="M903" s="100" t="s">
        <v>21</v>
      </c>
      <c r="N903" s="100" t="s">
        <v>27</v>
      </c>
      <c r="O903" s="100">
        <v>446</v>
      </c>
      <c r="P903" s="100" t="str">
        <f t="shared" si="304"/>
        <v/>
      </c>
      <c r="Q903" s="100" t="str">
        <f t="shared" si="318"/>
        <v/>
      </c>
      <c r="R903" s="100" t="str">
        <f t="shared" si="314"/>
        <v/>
      </c>
      <c r="S903" s="100" t="str">
        <f t="shared" si="305"/>
        <v/>
      </c>
      <c r="T903" s="100" t="str">
        <f t="shared" si="300"/>
        <v/>
      </c>
      <c r="U903" s="100" t="str">
        <f t="shared" si="301"/>
        <v/>
      </c>
      <c r="V903" s="100" t="str">
        <f t="shared" si="302"/>
        <v/>
      </c>
      <c r="W903" s="100" t="str">
        <f t="shared" si="306"/>
        <v/>
      </c>
      <c r="X903" s="100" t="str">
        <f t="shared" si="315"/>
        <v/>
      </c>
      <c r="Y903" s="100" t="str">
        <f t="shared" si="311"/>
        <v/>
      </c>
      <c r="Z903" s="100" t="str">
        <f t="shared" si="307"/>
        <v/>
      </c>
      <c r="AA903" s="100" t="str">
        <f t="shared" si="312"/>
        <v/>
      </c>
      <c r="AB903" s="100" t="str">
        <f t="shared" si="313"/>
        <v/>
      </c>
      <c r="AC903" s="100" t="str">
        <f t="shared" si="303"/>
        <v/>
      </c>
      <c r="AD903" s="100" t="str">
        <f t="shared" si="316"/>
        <v/>
      </c>
      <c r="AE903" s="100" t="str">
        <f t="shared" si="308"/>
        <v>20171129</v>
      </c>
      <c r="AF903" s="100" t="str">
        <f t="shared" si="309"/>
        <v/>
      </c>
      <c r="AG903" s="100" t="str">
        <f t="shared" si="317"/>
        <v/>
      </c>
      <c r="AH903" s="100"/>
      <c r="AI903" s="100"/>
      <c r="AJ903" s="100"/>
      <c r="AK903" s="100"/>
      <c r="AL903" s="100"/>
    </row>
    <row r="904" spans="1:38" s="101" customFormat="1" x14ac:dyDescent="0.25">
      <c r="A904" s="100">
        <f t="shared" si="310"/>
        <v>130</v>
      </c>
      <c r="B904" s="100">
        <f t="shared" si="298"/>
        <v>56812</v>
      </c>
      <c r="C904" s="100" t="str">
        <f t="shared" si="299"/>
        <v>20171129</v>
      </c>
      <c r="D904" s="100">
        <v>2017</v>
      </c>
      <c r="E904" s="100">
        <v>11</v>
      </c>
      <c r="F904" s="100">
        <v>29</v>
      </c>
      <c r="G904" s="100">
        <v>15</v>
      </c>
      <c r="H904" s="100">
        <v>46</v>
      </c>
      <c r="I904" s="100">
        <v>52</v>
      </c>
      <c r="J904" s="100">
        <v>54</v>
      </c>
      <c r="K904" s="100" t="s">
        <v>47</v>
      </c>
      <c r="L904" s="100">
        <v>2</v>
      </c>
      <c r="M904" s="100" t="s">
        <v>21</v>
      </c>
      <c r="N904" s="100" t="s">
        <v>27</v>
      </c>
      <c r="O904" s="100">
        <v>0</v>
      </c>
      <c r="P904" s="100" t="str">
        <f t="shared" si="304"/>
        <v/>
      </c>
      <c r="Q904" s="100" t="str">
        <f t="shared" si="318"/>
        <v/>
      </c>
      <c r="R904" s="100" t="str">
        <f t="shared" si="314"/>
        <v/>
      </c>
      <c r="S904" s="100" t="str">
        <f t="shared" si="305"/>
        <v/>
      </c>
      <c r="T904" s="100" t="str">
        <f t="shared" si="300"/>
        <v/>
      </c>
      <c r="U904" s="100" t="str">
        <f t="shared" si="301"/>
        <v/>
      </c>
      <c r="V904" s="100" t="str">
        <f t="shared" si="302"/>
        <v/>
      </c>
      <c r="W904" s="100" t="str">
        <f t="shared" si="306"/>
        <v/>
      </c>
      <c r="X904" s="100" t="str">
        <f t="shared" si="315"/>
        <v/>
      </c>
      <c r="Y904" s="100" t="str">
        <f t="shared" si="311"/>
        <v/>
      </c>
      <c r="Z904" s="100" t="str">
        <f t="shared" si="307"/>
        <v/>
      </c>
      <c r="AA904" s="100" t="str">
        <f t="shared" si="312"/>
        <v/>
      </c>
      <c r="AB904" s="100" t="str">
        <f t="shared" si="313"/>
        <v/>
      </c>
      <c r="AC904" s="100" t="str">
        <f t="shared" si="303"/>
        <v/>
      </c>
      <c r="AD904" s="100" t="str">
        <f t="shared" si="316"/>
        <v/>
      </c>
      <c r="AE904" s="100" t="str">
        <f t="shared" si="308"/>
        <v/>
      </c>
      <c r="AF904" s="100" t="str">
        <f t="shared" si="309"/>
        <v/>
      </c>
      <c r="AG904" s="100" t="str">
        <f t="shared" si="317"/>
        <v/>
      </c>
      <c r="AH904" s="100"/>
      <c r="AI904" s="100"/>
      <c r="AJ904" s="100"/>
      <c r="AK904" s="100"/>
      <c r="AL904" s="100"/>
    </row>
    <row r="905" spans="1:38" s="101" customFormat="1" x14ac:dyDescent="0.25">
      <c r="A905" s="100">
        <f t="shared" si="310"/>
        <v>130</v>
      </c>
      <c r="B905" s="100">
        <f t="shared" si="298"/>
        <v>56812</v>
      </c>
      <c r="C905" s="100" t="str">
        <f t="shared" si="299"/>
        <v>20171129</v>
      </c>
      <c r="D905" s="100">
        <v>2017</v>
      </c>
      <c r="E905" s="100">
        <v>11</v>
      </c>
      <c r="F905" s="100">
        <v>29</v>
      </c>
      <c r="G905" s="100">
        <v>15</v>
      </c>
      <c r="H905" s="100">
        <v>46</v>
      </c>
      <c r="I905" s="100">
        <v>52</v>
      </c>
      <c r="J905" s="100">
        <v>65</v>
      </c>
      <c r="K905" s="100" t="s">
        <v>47</v>
      </c>
      <c r="L905" s="100">
        <v>1</v>
      </c>
      <c r="M905" s="100" t="s">
        <v>21</v>
      </c>
      <c r="N905" s="100" t="s">
        <v>27</v>
      </c>
      <c r="O905" s="100">
        <v>0</v>
      </c>
      <c r="P905" s="100" t="str">
        <f t="shared" si="304"/>
        <v/>
      </c>
      <c r="Q905" s="100" t="str">
        <f t="shared" si="318"/>
        <v/>
      </c>
      <c r="R905" s="100" t="str">
        <f t="shared" si="314"/>
        <v/>
      </c>
      <c r="S905" s="100" t="str">
        <f t="shared" si="305"/>
        <v/>
      </c>
      <c r="T905" s="100" t="str">
        <f t="shared" si="300"/>
        <v/>
      </c>
      <c r="U905" s="100" t="str">
        <f t="shared" si="301"/>
        <v/>
      </c>
      <c r="V905" s="100" t="str">
        <f t="shared" si="302"/>
        <v/>
      </c>
      <c r="W905" s="100" t="str">
        <f t="shared" si="306"/>
        <v/>
      </c>
      <c r="X905" s="100" t="str">
        <f t="shared" si="315"/>
        <v/>
      </c>
      <c r="Y905" s="100" t="str">
        <f t="shared" si="311"/>
        <v/>
      </c>
      <c r="Z905" s="100" t="str">
        <f t="shared" si="307"/>
        <v/>
      </c>
      <c r="AA905" s="100" t="str">
        <f t="shared" si="312"/>
        <v/>
      </c>
      <c r="AB905" s="100" t="str">
        <f t="shared" si="313"/>
        <v/>
      </c>
      <c r="AC905" s="100" t="str">
        <f t="shared" si="303"/>
        <v/>
      </c>
      <c r="AD905" s="100" t="str">
        <f t="shared" si="316"/>
        <v/>
      </c>
      <c r="AE905" s="100" t="str">
        <f t="shared" si="308"/>
        <v/>
      </c>
      <c r="AF905" s="100" t="str">
        <f t="shared" si="309"/>
        <v/>
      </c>
      <c r="AG905" s="100" t="str">
        <f t="shared" si="317"/>
        <v/>
      </c>
      <c r="AH905" s="100"/>
      <c r="AI905" s="100"/>
      <c r="AJ905" s="100"/>
      <c r="AK905" s="100"/>
      <c r="AL905" s="100"/>
    </row>
    <row r="906" spans="1:38" s="101" customFormat="1" x14ac:dyDescent="0.25">
      <c r="A906" s="100">
        <f t="shared" si="310"/>
        <v>130</v>
      </c>
      <c r="B906" s="100">
        <f t="shared" si="298"/>
        <v>56812</v>
      </c>
      <c r="C906" s="100" t="str">
        <f t="shared" si="299"/>
        <v>20171129</v>
      </c>
      <c r="D906" s="100">
        <v>2017</v>
      </c>
      <c r="E906" s="100">
        <v>11</v>
      </c>
      <c r="F906" s="100">
        <v>29</v>
      </c>
      <c r="G906" s="100">
        <v>15</v>
      </c>
      <c r="H906" s="100">
        <v>46</v>
      </c>
      <c r="I906" s="100">
        <v>52</v>
      </c>
      <c r="J906" s="100">
        <v>120</v>
      </c>
      <c r="K906" s="100" t="s">
        <v>47</v>
      </c>
      <c r="L906" s="100">
        <v>1</v>
      </c>
      <c r="M906" s="100" t="s">
        <v>21</v>
      </c>
      <c r="N906" s="100" t="s">
        <v>27</v>
      </c>
      <c r="O906" s="100">
        <v>0</v>
      </c>
      <c r="P906" s="100" t="str">
        <f t="shared" si="304"/>
        <v/>
      </c>
      <c r="Q906" s="100" t="str">
        <f t="shared" si="318"/>
        <v/>
      </c>
      <c r="R906" s="100" t="str">
        <f t="shared" si="314"/>
        <v/>
      </c>
      <c r="S906" s="100" t="str">
        <f t="shared" si="305"/>
        <v/>
      </c>
      <c r="T906" s="100" t="str">
        <f t="shared" si="300"/>
        <v/>
      </c>
      <c r="U906" s="100" t="str">
        <f t="shared" si="301"/>
        <v/>
      </c>
      <c r="V906" s="100" t="str">
        <f t="shared" si="302"/>
        <v/>
      </c>
      <c r="W906" s="100" t="str">
        <f t="shared" si="306"/>
        <v/>
      </c>
      <c r="X906" s="100" t="str">
        <f t="shared" si="315"/>
        <v/>
      </c>
      <c r="Y906" s="100" t="str">
        <f t="shared" si="311"/>
        <v/>
      </c>
      <c r="Z906" s="100" t="str">
        <f t="shared" si="307"/>
        <v/>
      </c>
      <c r="AA906" s="100" t="str">
        <f t="shared" si="312"/>
        <v/>
      </c>
      <c r="AB906" s="100" t="str">
        <f t="shared" si="313"/>
        <v/>
      </c>
      <c r="AC906" s="100" t="str">
        <f t="shared" si="303"/>
        <v/>
      </c>
      <c r="AD906" s="100" t="str">
        <f t="shared" si="316"/>
        <v/>
      </c>
      <c r="AE906" s="100" t="str">
        <f t="shared" si="308"/>
        <v/>
      </c>
      <c r="AF906" s="100" t="str">
        <f t="shared" si="309"/>
        <v/>
      </c>
      <c r="AG906" s="100" t="str">
        <f t="shared" si="317"/>
        <v/>
      </c>
      <c r="AH906" s="100"/>
      <c r="AI906" s="100"/>
      <c r="AJ906" s="100"/>
      <c r="AK906" s="100"/>
      <c r="AL906" s="100"/>
    </row>
    <row r="907" spans="1:38" s="103" customFormat="1" x14ac:dyDescent="0.25">
      <c r="A907" s="100">
        <f t="shared" si="310"/>
        <v>130</v>
      </c>
      <c r="B907" s="100">
        <f t="shared" si="298"/>
        <v>56812</v>
      </c>
      <c r="C907" s="100" t="str">
        <f t="shared" si="299"/>
        <v>20171129</v>
      </c>
      <c r="D907" s="100">
        <v>2017</v>
      </c>
      <c r="E907" s="100">
        <v>11</v>
      </c>
      <c r="F907" s="100">
        <v>29</v>
      </c>
      <c r="G907" s="100">
        <v>15</v>
      </c>
      <c r="H907" s="100">
        <v>46</v>
      </c>
      <c r="I907" s="100">
        <v>52</v>
      </c>
      <c r="J907" s="100">
        <v>238</v>
      </c>
      <c r="K907" s="100" t="s">
        <v>47</v>
      </c>
      <c r="L907" s="100">
        <v>1</v>
      </c>
      <c r="M907" s="100" t="s">
        <v>21</v>
      </c>
      <c r="N907" s="100" t="s">
        <v>27</v>
      </c>
      <c r="O907" s="100">
        <v>0</v>
      </c>
      <c r="P907" s="100" t="str">
        <f t="shared" si="304"/>
        <v/>
      </c>
      <c r="Q907" s="100" t="str">
        <f t="shared" si="318"/>
        <v/>
      </c>
      <c r="R907" s="100" t="str">
        <f t="shared" si="314"/>
        <v/>
      </c>
      <c r="S907" s="100" t="str">
        <f t="shared" si="305"/>
        <v/>
      </c>
      <c r="T907" s="100" t="str">
        <f t="shared" si="300"/>
        <v/>
      </c>
      <c r="U907" s="100" t="str">
        <f t="shared" si="301"/>
        <v/>
      </c>
      <c r="V907" s="100" t="str">
        <f t="shared" si="302"/>
        <v/>
      </c>
      <c r="W907" s="100" t="str">
        <f t="shared" si="306"/>
        <v/>
      </c>
      <c r="X907" s="100" t="str">
        <f t="shared" si="315"/>
        <v/>
      </c>
      <c r="Y907" s="100" t="str">
        <f t="shared" si="311"/>
        <v/>
      </c>
      <c r="Z907" s="100" t="str">
        <f t="shared" si="307"/>
        <v/>
      </c>
      <c r="AA907" s="100" t="str">
        <f t="shared" si="312"/>
        <v/>
      </c>
      <c r="AB907" s="100" t="str">
        <f t="shared" si="313"/>
        <v/>
      </c>
      <c r="AC907" s="100" t="str">
        <f t="shared" si="303"/>
        <v/>
      </c>
      <c r="AD907" s="100" t="str">
        <f t="shared" si="316"/>
        <v/>
      </c>
      <c r="AE907" s="100" t="str">
        <f t="shared" si="308"/>
        <v/>
      </c>
      <c r="AF907" s="100" t="str">
        <f t="shared" si="309"/>
        <v/>
      </c>
      <c r="AG907" s="100" t="str">
        <f t="shared" si="317"/>
        <v/>
      </c>
      <c r="AH907" s="100"/>
      <c r="AI907" s="100"/>
      <c r="AJ907" s="100"/>
      <c r="AK907" s="100"/>
      <c r="AL907" s="100"/>
    </row>
    <row r="908" spans="1:38" s="103" customFormat="1" x14ac:dyDescent="0.25">
      <c r="A908" s="100">
        <f t="shared" si="310"/>
        <v>130</v>
      </c>
      <c r="B908" s="100">
        <f t="shared" si="298"/>
        <v>56812</v>
      </c>
      <c r="C908" s="100" t="str">
        <f t="shared" si="299"/>
        <v>20171129</v>
      </c>
      <c r="D908" s="100">
        <v>2017</v>
      </c>
      <c r="E908" s="100">
        <v>11</v>
      </c>
      <c r="F908" s="100">
        <v>29</v>
      </c>
      <c r="G908" s="100">
        <v>15</v>
      </c>
      <c r="H908" s="100">
        <v>46</v>
      </c>
      <c r="I908" s="100">
        <v>52</v>
      </c>
      <c r="J908" s="100">
        <v>267</v>
      </c>
      <c r="K908" s="100" t="s">
        <v>47</v>
      </c>
      <c r="L908" s="100">
        <v>1</v>
      </c>
      <c r="M908" s="100" t="s">
        <v>21</v>
      </c>
      <c r="N908" s="100" t="s">
        <v>27</v>
      </c>
      <c r="O908" s="100">
        <v>0</v>
      </c>
      <c r="P908" s="100" t="str">
        <f t="shared" si="304"/>
        <v/>
      </c>
      <c r="Q908" s="100">
        <f t="shared" si="318"/>
        <v>56812.267</v>
      </c>
      <c r="R908" s="100" t="str">
        <f t="shared" si="314"/>
        <v/>
      </c>
      <c r="S908" s="100" t="str">
        <f t="shared" si="305"/>
        <v/>
      </c>
      <c r="T908" s="100" t="str">
        <f t="shared" si="300"/>
        <v/>
      </c>
      <c r="U908" s="100" t="str">
        <f t="shared" si="301"/>
        <v/>
      </c>
      <c r="V908" s="100" t="str">
        <f t="shared" si="302"/>
        <v/>
      </c>
      <c r="W908" s="100" t="str">
        <f t="shared" si="306"/>
        <v/>
      </c>
      <c r="X908" s="100" t="str">
        <f t="shared" si="315"/>
        <v/>
      </c>
      <c r="Y908" s="100" t="str">
        <f t="shared" si="311"/>
        <v/>
      </c>
      <c r="Z908" s="100" t="str">
        <f t="shared" si="307"/>
        <v/>
      </c>
      <c r="AA908" s="100" t="str">
        <f t="shared" si="312"/>
        <v/>
      </c>
      <c r="AB908" s="100" t="str">
        <f t="shared" si="313"/>
        <v/>
      </c>
      <c r="AC908" s="100" t="str">
        <f t="shared" si="303"/>
        <v/>
      </c>
      <c r="AD908" s="100" t="str">
        <f t="shared" si="316"/>
        <v/>
      </c>
      <c r="AE908" s="100" t="str">
        <f t="shared" si="308"/>
        <v/>
      </c>
      <c r="AF908" s="100" t="str">
        <f t="shared" si="309"/>
        <v/>
      </c>
      <c r="AG908" s="100" t="str">
        <f t="shared" si="317"/>
        <v/>
      </c>
      <c r="AH908" s="100"/>
      <c r="AI908" s="100"/>
      <c r="AJ908" s="100"/>
      <c r="AK908" s="100"/>
      <c r="AL908" s="100"/>
    </row>
    <row r="909" spans="1:38" s="103" customFormat="1" x14ac:dyDescent="0.25">
      <c r="A909" s="100">
        <f t="shared" si="310"/>
        <v>131</v>
      </c>
      <c r="B909" s="100">
        <f t="shared" si="298"/>
        <v>56811</v>
      </c>
      <c r="C909" s="100" t="str">
        <f t="shared" si="299"/>
        <v>20171129</v>
      </c>
      <c r="D909" s="100">
        <v>2017</v>
      </c>
      <c r="E909" s="100">
        <v>11</v>
      </c>
      <c r="F909" s="100">
        <v>29</v>
      </c>
      <c r="G909" s="100">
        <v>15</v>
      </c>
      <c r="H909" s="100">
        <v>46</v>
      </c>
      <c r="I909" s="100">
        <v>51</v>
      </c>
      <c r="J909" s="100">
        <v>286</v>
      </c>
      <c r="K909" s="100" t="s">
        <v>47</v>
      </c>
      <c r="L909" s="100">
        <v>1</v>
      </c>
      <c r="M909" s="100" t="s">
        <v>21</v>
      </c>
      <c r="N909" s="100" t="s">
        <v>27</v>
      </c>
      <c r="O909" s="100">
        <v>0</v>
      </c>
      <c r="P909" s="100">
        <f t="shared" si="304"/>
        <v>56811.286</v>
      </c>
      <c r="Q909" s="100" t="str">
        <f t="shared" si="318"/>
        <v/>
      </c>
      <c r="R909" s="100">
        <f t="shared" si="314"/>
        <v>56812.826000000001</v>
      </c>
      <c r="S909" s="100">
        <f t="shared" si="305"/>
        <v>1540.0000000008731</v>
      </c>
      <c r="T909" s="100" t="str">
        <f t="shared" si="300"/>
        <v/>
      </c>
      <c r="U909" s="100" t="str">
        <f t="shared" si="301"/>
        <v/>
      </c>
      <c r="V909" s="100" t="str">
        <f t="shared" si="302"/>
        <v/>
      </c>
      <c r="W909" s="100">
        <f t="shared" si="306"/>
        <v>56811</v>
      </c>
      <c r="X909" s="100">
        <f t="shared" si="315"/>
        <v>0</v>
      </c>
      <c r="Y909" s="100">
        <f t="shared" si="311"/>
        <v>0</v>
      </c>
      <c r="Z909" s="100">
        <f t="shared" si="307"/>
        <v>1</v>
      </c>
      <c r="AA909" s="100">
        <f t="shared" si="312"/>
        <v>0</v>
      </c>
      <c r="AB909" s="100">
        <f t="shared" si="313"/>
        <v>0</v>
      </c>
      <c r="AC909" s="100" t="str">
        <f t="shared" si="303"/>
        <v/>
      </c>
      <c r="AD909" s="100">
        <f t="shared" si="316"/>
        <v>0</v>
      </c>
      <c r="AE909" s="100" t="str">
        <f t="shared" si="308"/>
        <v/>
      </c>
      <c r="AF909" s="100" t="str">
        <f t="shared" si="309"/>
        <v/>
      </c>
      <c r="AG909" s="100">
        <f t="shared" si="317"/>
        <v>0</v>
      </c>
      <c r="AH909" s="100"/>
      <c r="AI909" s="100"/>
      <c r="AJ909" s="100"/>
      <c r="AK909" s="100"/>
      <c r="AL909" s="100"/>
    </row>
    <row r="910" spans="1:38" s="101" customFormat="1" x14ac:dyDescent="0.25">
      <c r="A910" s="100">
        <f t="shared" si="310"/>
        <v>131</v>
      </c>
      <c r="B910" s="100">
        <f t="shared" si="298"/>
        <v>56812</v>
      </c>
      <c r="C910" s="100" t="str">
        <f t="shared" si="299"/>
        <v>20171129</v>
      </c>
      <c r="D910" s="100">
        <v>2017</v>
      </c>
      <c r="E910" s="100">
        <v>11</v>
      </c>
      <c r="F910" s="100">
        <v>29</v>
      </c>
      <c r="G910" s="100">
        <v>15</v>
      </c>
      <c r="H910" s="100">
        <v>46</v>
      </c>
      <c r="I910" s="100">
        <v>52</v>
      </c>
      <c r="J910" s="100">
        <v>307</v>
      </c>
      <c r="K910" s="100" t="s">
        <v>47</v>
      </c>
      <c r="L910" s="100">
        <v>1</v>
      </c>
      <c r="M910" s="100" t="s">
        <v>21</v>
      </c>
      <c r="N910" s="100" t="s">
        <v>27</v>
      </c>
      <c r="O910" s="100">
        <v>0</v>
      </c>
      <c r="P910" s="100" t="str">
        <f t="shared" si="304"/>
        <v/>
      </c>
      <c r="Q910" s="100" t="str">
        <f t="shared" si="318"/>
        <v/>
      </c>
      <c r="R910" s="100" t="str">
        <f t="shared" si="314"/>
        <v/>
      </c>
      <c r="S910" s="100" t="str">
        <f t="shared" si="305"/>
        <v/>
      </c>
      <c r="T910" s="100" t="str">
        <f t="shared" si="300"/>
        <v/>
      </c>
      <c r="U910" s="100" t="str">
        <f t="shared" si="301"/>
        <v/>
      </c>
      <c r="V910" s="100" t="str">
        <f t="shared" si="302"/>
        <v/>
      </c>
      <c r="W910" s="100" t="str">
        <f t="shared" si="306"/>
        <v/>
      </c>
      <c r="X910" s="100" t="str">
        <f t="shared" si="315"/>
        <v/>
      </c>
      <c r="Y910" s="100" t="str">
        <f t="shared" si="311"/>
        <v/>
      </c>
      <c r="Z910" s="100" t="str">
        <f t="shared" si="307"/>
        <v/>
      </c>
      <c r="AA910" s="100" t="str">
        <f t="shared" si="312"/>
        <v/>
      </c>
      <c r="AB910" s="100" t="str">
        <f t="shared" si="313"/>
        <v/>
      </c>
      <c r="AC910" s="100" t="str">
        <f t="shared" si="303"/>
        <v/>
      </c>
      <c r="AD910" s="100" t="str">
        <f t="shared" si="316"/>
        <v/>
      </c>
      <c r="AE910" s="100" t="str">
        <f t="shared" si="308"/>
        <v/>
      </c>
      <c r="AF910" s="100" t="str">
        <f t="shared" si="309"/>
        <v/>
      </c>
      <c r="AG910" s="100" t="str">
        <f t="shared" si="317"/>
        <v/>
      </c>
      <c r="AH910" s="100"/>
      <c r="AI910" s="100"/>
      <c r="AJ910" s="100"/>
      <c r="AK910" s="100"/>
      <c r="AL910" s="100"/>
    </row>
    <row r="911" spans="1:38" s="101" customFormat="1" x14ac:dyDescent="0.25">
      <c r="A911" s="100">
        <f t="shared" si="310"/>
        <v>131</v>
      </c>
      <c r="B911" s="100">
        <f t="shared" si="298"/>
        <v>56812</v>
      </c>
      <c r="C911" s="100" t="str">
        <f t="shared" si="299"/>
        <v>20171129</v>
      </c>
      <c r="D911" s="100">
        <v>2017</v>
      </c>
      <c r="E911" s="100">
        <v>11</v>
      </c>
      <c r="F911" s="100">
        <v>29</v>
      </c>
      <c r="G911" s="100">
        <v>15</v>
      </c>
      <c r="H911" s="100">
        <v>46</v>
      </c>
      <c r="I911" s="100">
        <v>52</v>
      </c>
      <c r="J911" s="100">
        <v>348</v>
      </c>
      <c r="K911" s="100" t="s">
        <v>47</v>
      </c>
      <c r="L911" s="100">
        <v>1</v>
      </c>
      <c r="M911" s="100" t="s">
        <v>21</v>
      </c>
      <c r="N911" s="100" t="s">
        <v>27</v>
      </c>
      <c r="O911" s="100">
        <v>0</v>
      </c>
      <c r="P911" s="100" t="str">
        <f t="shared" si="304"/>
        <v/>
      </c>
      <c r="Q911" s="100" t="str">
        <f t="shared" si="318"/>
        <v/>
      </c>
      <c r="R911" s="100" t="str">
        <f t="shared" si="314"/>
        <v/>
      </c>
      <c r="S911" s="100" t="str">
        <f t="shared" si="305"/>
        <v/>
      </c>
      <c r="T911" s="100" t="str">
        <f t="shared" si="300"/>
        <v/>
      </c>
      <c r="U911" s="100" t="str">
        <f t="shared" si="301"/>
        <v/>
      </c>
      <c r="V911" s="100" t="str">
        <f t="shared" si="302"/>
        <v/>
      </c>
      <c r="W911" s="100" t="str">
        <f t="shared" si="306"/>
        <v/>
      </c>
      <c r="X911" s="100" t="str">
        <f t="shared" si="315"/>
        <v/>
      </c>
      <c r="Y911" s="100" t="str">
        <f t="shared" si="311"/>
        <v/>
      </c>
      <c r="Z911" s="100" t="str">
        <f t="shared" si="307"/>
        <v/>
      </c>
      <c r="AA911" s="100" t="str">
        <f t="shared" si="312"/>
        <v/>
      </c>
      <c r="AB911" s="100" t="str">
        <f t="shared" si="313"/>
        <v/>
      </c>
      <c r="AC911" s="100" t="str">
        <f t="shared" si="303"/>
        <v/>
      </c>
      <c r="AD911" s="100" t="str">
        <f t="shared" si="316"/>
        <v/>
      </c>
      <c r="AE911" s="100" t="str">
        <f t="shared" si="308"/>
        <v/>
      </c>
      <c r="AF911" s="100" t="str">
        <f t="shared" si="309"/>
        <v/>
      </c>
      <c r="AG911" s="100" t="str">
        <f t="shared" si="317"/>
        <v/>
      </c>
      <c r="AH911" s="100"/>
      <c r="AI911" s="100"/>
      <c r="AJ911" s="100"/>
      <c r="AK911" s="100"/>
      <c r="AL911" s="100"/>
    </row>
    <row r="912" spans="1:38" s="101" customFormat="1" x14ac:dyDescent="0.25">
      <c r="A912" s="100">
        <f t="shared" si="310"/>
        <v>131</v>
      </c>
      <c r="B912" s="100">
        <f t="shared" si="298"/>
        <v>56812</v>
      </c>
      <c r="C912" s="100" t="str">
        <f t="shared" si="299"/>
        <v>20171129</v>
      </c>
      <c r="D912" s="100">
        <v>2017</v>
      </c>
      <c r="E912" s="100">
        <v>11</v>
      </c>
      <c r="F912" s="100">
        <v>29</v>
      </c>
      <c r="G912" s="100">
        <v>15</v>
      </c>
      <c r="H912" s="100">
        <v>46</v>
      </c>
      <c r="I912" s="100">
        <v>52</v>
      </c>
      <c r="J912" s="100">
        <v>382</v>
      </c>
      <c r="K912" s="100" t="s">
        <v>47</v>
      </c>
      <c r="L912" s="100">
        <v>1</v>
      </c>
      <c r="M912" s="100" t="s">
        <v>21</v>
      </c>
      <c r="N912" s="100" t="s">
        <v>27</v>
      </c>
      <c r="O912" s="100">
        <v>0</v>
      </c>
      <c r="P912" s="100" t="str">
        <f t="shared" si="304"/>
        <v/>
      </c>
      <c r="Q912" s="100" t="str">
        <f t="shared" si="318"/>
        <v/>
      </c>
      <c r="R912" s="100" t="str">
        <f t="shared" si="314"/>
        <v/>
      </c>
      <c r="S912" s="100" t="str">
        <f t="shared" si="305"/>
        <v/>
      </c>
      <c r="T912" s="100" t="str">
        <f t="shared" si="300"/>
        <v/>
      </c>
      <c r="U912" s="100" t="str">
        <f t="shared" si="301"/>
        <v/>
      </c>
      <c r="V912" s="100" t="str">
        <f t="shared" si="302"/>
        <v/>
      </c>
      <c r="W912" s="100" t="str">
        <f t="shared" si="306"/>
        <v/>
      </c>
      <c r="X912" s="100" t="str">
        <f t="shared" si="315"/>
        <v/>
      </c>
      <c r="Y912" s="100" t="str">
        <f t="shared" si="311"/>
        <v/>
      </c>
      <c r="Z912" s="100" t="str">
        <f t="shared" si="307"/>
        <v/>
      </c>
      <c r="AA912" s="100" t="str">
        <f t="shared" si="312"/>
        <v/>
      </c>
      <c r="AB912" s="100" t="str">
        <f t="shared" si="313"/>
        <v/>
      </c>
      <c r="AC912" s="100" t="str">
        <f t="shared" si="303"/>
        <v/>
      </c>
      <c r="AD912" s="100" t="str">
        <f t="shared" si="316"/>
        <v/>
      </c>
      <c r="AE912" s="100" t="str">
        <f t="shared" si="308"/>
        <v/>
      </c>
      <c r="AF912" s="100" t="str">
        <f t="shared" si="309"/>
        <v/>
      </c>
      <c r="AG912" s="100" t="str">
        <f t="shared" si="317"/>
        <v/>
      </c>
      <c r="AH912" s="100"/>
      <c r="AI912" s="100"/>
      <c r="AJ912" s="100"/>
      <c r="AK912" s="100"/>
      <c r="AL912" s="100"/>
    </row>
    <row r="913" spans="1:38" s="101" customFormat="1" x14ac:dyDescent="0.25">
      <c r="A913" s="100">
        <f t="shared" si="310"/>
        <v>131</v>
      </c>
      <c r="B913" s="100">
        <f t="shared" si="298"/>
        <v>56812</v>
      </c>
      <c r="C913" s="100" t="str">
        <f t="shared" si="299"/>
        <v>20171129</v>
      </c>
      <c r="D913" s="100">
        <v>2017</v>
      </c>
      <c r="E913" s="100">
        <v>11</v>
      </c>
      <c r="F913" s="100">
        <v>29</v>
      </c>
      <c r="G913" s="100">
        <v>15</v>
      </c>
      <c r="H913" s="100">
        <v>46</v>
      </c>
      <c r="I913" s="100">
        <v>52</v>
      </c>
      <c r="J913" s="100">
        <v>394</v>
      </c>
      <c r="K913" s="100" t="s">
        <v>47</v>
      </c>
      <c r="L913" s="100">
        <v>1</v>
      </c>
      <c r="M913" s="100" t="s">
        <v>21</v>
      </c>
      <c r="N913" s="100" t="s">
        <v>27</v>
      </c>
      <c r="O913" s="100">
        <v>0</v>
      </c>
      <c r="P913" s="100" t="str">
        <f t="shared" si="304"/>
        <v/>
      </c>
      <c r="Q913" s="100" t="str">
        <f t="shared" si="318"/>
        <v/>
      </c>
      <c r="R913" s="100" t="str">
        <f t="shared" si="314"/>
        <v/>
      </c>
      <c r="S913" s="100" t="str">
        <f t="shared" si="305"/>
        <v/>
      </c>
      <c r="T913" s="100" t="str">
        <f t="shared" si="300"/>
        <v/>
      </c>
      <c r="U913" s="100" t="str">
        <f t="shared" si="301"/>
        <v/>
      </c>
      <c r="V913" s="100" t="str">
        <f t="shared" si="302"/>
        <v/>
      </c>
      <c r="W913" s="100" t="str">
        <f t="shared" si="306"/>
        <v/>
      </c>
      <c r="X913" s="100" t="str">
        <f t="shared" si="315"/>
        <v/>
      </c>
      <c r="Y913" s="100" t="str">
        <f t="shared" si="311"/>
        <v/>
      </c>
      <c r="Z913" s="100" t="str">
        <f t="shared" si="307"/>
        <v/>
      </c>
      <c r="AA913" s="100" t="str">
        <f t="shared" si="312"/>
        <v/>
      </c>
      <c r="AB913" s="100" t="str">
        <f t="shared" si="313"/>
        <v/>
      </c>
      <c r="AC913" s="100" t="str">
        <f t="shared" si="303"/>
        <v/>
      </c>
      <c r="AD913" s="100" t="str">
        <f t="shared" si="316"/>
        <v/>
      </c>
      <c r="AE913" s="100" t="str">
        <f t="shared" si="308"/>
        <v/>
      </c>
      <c r="AF913" s="100" t="str">
        <f t="shared" si="309"/>
        <v/>
      </c>
      <c r="AG913" s="100" t="str">
        <f t="shared" si="317"/>
        <v/>
      </c>
      <c r="AH913" s="100"/>
      <c r="AI913" s="100"/>
      <c r="AJ913" s="100"/>
      <c r="AK913" s="100"/>
      <c r="AL913" s="100"/>
    </row>
    <row r="914" spans="1:38" s="101" customFormat="1" x14ac:dyDescent="0.25">
      <c r="A914" s="100">
        <f t="shared" si="310"/>
        <v>131</v>
      </c>
      <c r="B914" s="100">
        <f t="shared" si="298"/>
        <v>56812</v>
      </c>
      <c r="C914" s="100" t="str">
        <f t="shared" si="299"/>
        <v>20171129</v>
      </c>
      <c r="D914" s="100">
        <v>2017</v>
      </c>
      <c r="E914" s="100">
        <v>11</v>
      </c>
      <c r="F914" s="100">
        <v>29</v>
      </c>
      <c r="G914" s="100">
        <v>15</v>
      </c>
      <c r="H914" s="100">
        <v>46</v>
      </c>
      <c r="I914" s="100">
        <v>52</v>
      </c>
      <c r="J914" s="100">
        <v>411</v>
      </c>
      <c r="K914" s="100" t="s">
        <v>47</v>
      </c>
      <c r="L914" s="100">
        <v>1</v>
      </c>
      <c r="M914" s="100" t="s">
        <v>21</v>
      </c>
      <c r="N914" s="100" t="s">
        <v>27</v>
      </c>
      <c r="O914" s="100">
        <v>0</v>
      </c>
      <c r="P914" s="100" t="str">
        <f t="shared" si="304"/>
        <v/>
      </c>
      <c r="Q914" s="100" t="str">
        <f t="shared" si="318"/>
        <v/>
      </c>
      <c r="R914" s="100" t="str">
        <f t="shared" si="314"/>
        <v/>
      </c>
      <c r="S914" s="100" t="str">
        <f t="shared" si="305"/>
        <v/>
      </c>
      <c r="T914" s="100" t="str">
        <f t="shared" si="300"/>
        <v/>
      </c>
      <c r="U914" s="100" t="str">
        <f t="shared" si="301"/>
        <v/>
      </c>
      <c r="V914" s="100" t="str">
        <f t="shared" si="302"/>
        <v/>
      </c>
      <c r="W914" s="100" t="str">
        <f t="shared" si="306"/>
        <v/>
      </c>
      <c r="X914" s="100" t="str">
        <f t="shared" si="315"/>
        <v/>
      </c>
      <c r="Y914" s="100" t="str">
        <f t="shared" si="311"/>
        <v/>
      </c>
      <c r="Z914" s="100" t="str">
        <f t="shared" si="307"/>
        <v/>
      </c>
      <c r="AA914" s="100" t="str">
        <f t="shared" si="312"/>
        <v/>
      </c>
      <c r="AB914" s="100" t="str">
        <f t="shared" si="313"/>
        <v/>
      </c>
      <c r="AC914" s="100" t="str">
        <f t="shared" si="303"/>
        <v/>
      </c>
      <c r="AD914" s="100" t="str">
        <f t="shared" si="316"/>
        <v/>
      </c>
      <c r="AE914" s="100" t="str">
        <f t="shared" si="308"/>
        <v/>
      </c>
      <c r="AF914" s="100" t="str">
        <f t="shared" si="309"/>
        <v/>
      </c>
      <c r="AG914" s="100" t="str">
        <f t="shared" si="317"/>
        <v/>
      </c>
      <c r="AH914" s="100"/>
      <c r="AI914" s="100"/>
      <c r="AJ914" s="100"/>
      <c r="AK914" s="100"/>
      <c r="AL914" s="100"/>
    </row>
    <row r="915" spans="1:38" s="101" customFormat="1" x14ac:dyDescent="0.25">
      <c r="A915" s="100">
        <f t="shared" si="310"/>
        <v>131</v>
      </c>
      <c r="B915" s="100">
        <f t="shared" si="298"/>
        <v>56812</v>
      </c>
      <c r="C915" s="100" t="str">
        <f t="shared" si="299"/>
        <v>20171129</v>
      </c>
      <c r="D915" s="100">
        <v>2017</v>
      </c>
      <c r="E915" s="100">
        <v>11</v>
      </c>
      <c r="F915" s="100">
        <v>29</v>
      </c>
      <c r="G915" s="100">
        <v>15</v>
      </c>
      <c r="H915" s="100">
        <v>46</v>
      </c>
      <c r="I915" s="100">
        <v>52</v>
      </c>
      <c r="J915" s="100">
        <v>415</v>
      </c>
      <c r="K915" s="100" t="s">
        <v>47</v>
      </c>
      <c r="L915" s="100">
        <v>1</v>
      </c>
      <c r="M915" s="100" t="s">
        <v>21</v>
      </c>
      <c r="N915" s="100" t="s">
        <v>27</v>
      </c>
      <c r="O915" s="100">
        <v>0</v>
      </c>
      <c r="P915" s="100" t="str">
        <f t="shared" si="304"/>
        <v/>
      </c>
      <c r="Q915" s="100" t="str">
        <f t="shared" si="318"/>
        <v/>
      </c>
      <c r="R915" s="100" t="str">
        <f t="shared" si="314"/>
        <v/>
      </c>
      <c r="S915" s="100" t="str">
        <f t="shared" si="305"/>
        <v/>
      </c>
      <c r="T915" s="100" t="str">
        <f t="shared" si="300"/>
        <v/>
      </c>
      <c r="U915" s="100" t="str">
        <f t="shared" si="301"/>
        <v/>
      </c>
      <c r="V915" s="100" t="str">
        <f t="shared" si="302"/>
        <v/>
      </c>
      <c r="W915" s="100" t="str">
        <f t="shared" si="306"/>
        <v/>
      </c>
      <c r="X915" s="100" t="str">
        <f t="shared" si="315"/>
        <v/>
      </c>
      <c r="Y915" s="100" t="str">
        <f t="shared" si="311"/>
        <v/>
      </c>
      <c r="Z915" s="100" t="str">
        <f t="shared" si="307"/>
        <v/>
      </c>
      <c r="AA915" s="100" t="str">
        <f t="shared" si="312"/>
        <v/>
      </c>
      <c r="AB915" s="100" t="str">
        <f t="shared" si="313"/>
        <v/>
      </c>
      <c r="AC915" s="100" t="str">
        <f t="shared" si="303"/>
        <v/>
      </c>
      <c r="AD915" s="100" t="str">
        <f t="shared" si="316"/>
        <v/>
      </c>
      <c r="AE915" s="100" t="str">
        <f t="shared" si="308"/>
        <v/>
      </c>
      <c r="AF915" s="100" t="str">
        <f t="shared" si="309"/>
        <v/>
      </c>
      <c r="AG915" s="100" t="str">
        <f t="shared" si="317"/>
        <v/>
      </c>
      <c r="AH915" s="100"/>
      <c r="AI915" s="100"/>
      <c r="AJ915" s="100"/>
      <c r="AK915" s="100"/>
      <c r="AL915" s="100"/>
    </row>
    <row r="916" spans="1:38" s="101" customFormat="1" x14ac:dyDescent="0.25">
      <c r="A916" s="100">
        <f t="shared" si="310"/>
        <v>131</v>
      </c>
      <c r="B916" s="100">
        <f t="shared" si="298"/>
        <v>56812</v>
      </c>
      <c r="C916" s="100" t="str">
        <f t="shared" si="299"/>
        <v>20171129</v>
      </c>
      <c r="D916" s="100">
        <v>2017</v>
      </c>
      <c r="E916" s="100">
        <v>11</v>
      </c>
      <c r="F916" s="100">
        <v>29</v>
      </c>
      <c r="G916" s="100">
        <v>15</v>
      </c>
      <c r="H916" s="100">
        <v>46</v>
      </c>
      <c r="I916" s="100">
        <v>52</v>
      </c>
      <c r="J916" s="100">
        <v>436</v>
      </c>
      <c r="K916" s="100" t="s">
        <v>47</v>
      </c>
      <c r="L916" s="100">
        <v>1</v>
      </c>
      <c r="M916" s="100" t="s">
        <v>21</v>
      </c>
      <c r="N916" s="100" t="s">
        <v>27</v>
      </c>
      <c r="O916" s="100">
        <v>0</v>
      </c>
      <c r="P916" s="100" t="str">
        <f t="shared" si="304"/>
        <v/>
      </c>
      <c r="Q916" s="100" t="str">
        <f t="shared" si="318"/>
        <v/>
      </c>
      <c r="R916" s="100" t="str">
        <f t="shared" si="314"/>
        <v/>
      </c>
      <c r="S916" s="100" t="str">
        <f t="shared" si="305"/>
        <v/>
      </c>
      <c r="T916" s="100" t="str">
        <f t="shared" si="300"/>
        <v/>
      </c>
      <c r="U916" s="100" t="str">
        <f t="shared" si="301"/>
        <v/>
      </c>
      <c r="V916" s="100" t="str">
        <f t="shared" si="302"/>
        <v/>
      </c>
      <c r="W916" s="100" t="str">
        <f t="shared" si="306"/>
        <v/>
      </c>
      <c r="X916" s="100" t="str">
        <f t="shared" si="315"/>
        <v/>
      </c>
      <c r="Y916" s="100" t="str">
        <f t="shared" si="311"/>
        <v/>
      </c>
      <c r="Z916" s="100" t="str">
        <f t="shared" si="307"/>
        <v/>
      </c>
      <c r="AA916" s="100" t="str">
        <f t="shared" si="312"/>
        <v/>
      </c>
      <c r="AB916" s="100" t="str">
        <f t="shared" si="313"/>
        <v/>
      </c>
      <c r="AC916" s="100" t="str">
        <f t="shared" si="303"/>
        <v/>
      </c>
      <c r="AD916" s="100" t="str">
        <f t="shared" si="316"/>
        <v/>
      </c>
      <c r="AE916" s="100" t="str">
        <f t="shared" si="308"/>
        <v/>
      </c>
      <c r="AF916" s="100" t="str">
        <f t="shared" si="309"/>
        <v/>
      </c>
      <c r="AG916" s="100" t="str">
        <f t="shared" si="317"/>
        <v/>
      </c>
      <c r="AH916" s="100"/>
      <c r="AI916" s="100"/>
      <c r="AJ916" s="100"/>
      <c r="AK916" s="100"/>
      <c r="AL916" s="100"/>
    </row>
    <row r="917" spans="1:38" s="101" customFormat="1" x14ac:dyDescent="0.25">
      <c r="A917" s="100">
        <f t="shared" si="310"/>
        <v>131</v>
      </c>
      <c r="B917" s="100">
        <f t="shared" si="298"/>
        <v>56812</v>
      </c>
      <c r="C917" s="100" t="str">
        <f t="shared" si="299"/>
        <v>20171129</v>
      </c>
      <c r="D917" s="100">
        <v>2017</v>
      </c>
      <c r="E917" s="100">
        <v>11</v>
      </c>
      <c r="F917" s="100">
        <v>29</v>
      </c>
      <c r="G917" s="100">
        <v>15</v>
      </c>
      <c r="H917" s="100">
        <v>46</v>
      </c>
      <c r="I917" s="100">
        <v>52</v>
      </c>
      <c r="J917" s="100">
        <v>467</v>
      </c>
      <c r="K917" s="100" t="s">
        <v>47</v>
      </c>
      <c r="L917" s="100">
        <v>1</v>
      </c>
      <c r="M917" s="100" t="s">
        <v>21</v>
      </c>
      <c r="N917" s="100" t="s">
        <v>27</v>
      </c>
      <c r="O917" s="100">
        <v>0</v>
      </c>
      <c r="P917" s="100" t="str">
        <f t="shared" si="304"/>
        <v/>
      </c>
      <c r="Q917" s="100" t="str">
        <f t="shared" si="318"/>
        <v/>
      </c>
      <c r="R917" s="100" t="str">
        <f t="shared" si="314"/>
        <v/>
      </c>
      <c r="S917" s="100" t="str">
        <f t="shared" si="305"/>
        <v/>
      </c>
      <c r="T917" s="100" t="str">
        <f t="shared" si="300"/>
        <v/>
      </c>
      <c r="U917" s="100" t="str">
        <f t="shared" si="301"/>
        <v/>
      </c>
      <c r="V917" s="100" t="str">
        <f t="shared" si="302"/>
        <v/>
      </c>
      <c r="W917" s="100" t="str">
        <f t="shared" si="306"/>
        <v/>
      </c>
      <c r="X917" s="100" t="str">
        <f t="shared" si="315"/>
        <v/>
      </c>
      <c r="Y917" s="100" t="str">
        <f t="shared" si="311"/>
        <v/>
      </c>
      <c r="Z917" s="100" t="str">
        <f t="shared" si="307"/>
        <v/>
      </c>
      <c r="AA917" s="100" t="str">
        <f t="shared" si="312"/>
        <v/>
      </c>
      <c r="AB917" s="100" t="str">
        <f t="shared" si="313"/>
        <v/>
      </c>
      <c r="AC917" s="100" t="str">
        <f t="shared" si="303"/>
        <v/>
      </c>
      <c r="AD917" s="100" t="str">
        <f t="shared" si="316"/>
        <v/>
      </c>
      <c r="AE917" s="100" t="str">
        <f t="shared" si="308"/>
        <v/>
      </c>
      <c r="AF917" s="100" t="str">
        <f t="shared" si="309"/>
        <v/>
      </c>
      <c r="AG917" s="100" t="str">
        <f t="shared" si="317"/>
        <v/>
      </c>
      <c r="AH917" s="100"/>
      <c r="AI917" s="100"/>
      <c r="AJ917" s="100"/>
      <c r="AK917" s="100"/>
      <c r="AL917" s="100"/>
    </row>
    <row r="918" spans="1:38" s="101" customFormat="1" x14ac:dyDescent="0.25">
      <c r="A918" s="100">
        <f t="shared" si="310"/>
        <v>131</v>
      </c>
      <c r="B918" s="100">
        <f t="shared" si="298"/>
        <v>56812</v>
      </c>
      <c r="C918" s="100" t="str">
        <f t="shared" si="299"/>
        <v>20171129</v>
      </c>
      <c r="D918" s="100">
        <v>2017</v>
      </c>
      <c r="E918" s="100">
        <v>11</v>
      </c>
      <c r="F918" s="100">
        <v>29</v>
      </c>
      <c r="G918" s="100">
        <v>15</v>
      </c>
      <c r="H918" s="100">
        <v>46</v>
      </c>
      <c r="I918" s="100">
        <v>52</v>
      </c>
      <c r="J918" s="100">
        <v>607</v>
      </c>
      <c r="K918" s="100" t="s">
        <v>47</v>
      </c>
      <c r="L918" s="100">
        <v>1</v>
      </c>
      <c r="M918" s="100" t="s">
        <v>21</v>
      </c>
      <c r="N918" s="100" t="s">
        <v>27</v>
      </c>
      <c r="O918" s="100">
        <v>0</v>
      </c>
      <c r="P918" s="100" t="str">
        <f t="shared" si="304"/>
        <v/>
      </c>
      <c r="Q918" s="100" t="str">
        <f t="shared" si="318"/>
        <v/>
      </c>
      <c r="R918" s="100" t="str">
        <f t="shared" si="314"/>
        <v/>
      </c>
      <c r="S918" s="100" t="str">
        <f t="shared" si="305"/>
        <v/>
      </c>
      <c r="T918" s="100" t="str">
        <f t="shared" si="300"/>
        <v/>
      </c>
      <c r="U918" s="100" t="str">
        <f t="shared" si="301"/>
        <v/>
      </c>
      <c r="V918" s="100" t="str">
        <f t="shared" si="302"/>
        <v/>
      </c>
      <c r="W918" s="100" t="str">
        <f t="shared" si="306"/>
        <v/>
      </c>
      <c r="X918" s="100" t="str">
        <f t="shared" si="315"/>
        <v/>
      </c>
      <c r="Y918" s="100" t="str">
        <f t="shared" si="311"/>
        <v/>
      </c>
      <c r="Z918" s="100" t="str">
        <f t="shared" si="307"/>
        <v/>
      </c>
      <c r="AA918" s="100" t="str">
        <f t="shared" si="312"/>
        <v/>
      </c>
      <c r="AB918" s="100" t="str">
        <f t="shared" si="313"/>
        <v/>
      </c>
      <c r="AC918" s="100" t="str">
        <f t="shared" si="303"/>
        <v/>
      </c>
      <c r="AD918" s="100" t="str">
        <f t="shared" si="316"/>
        <v/>
      </c>
      <c r="AE918" s="100" t="str">
        <f t="shared" si="308"/>
        <v/>
      </c>
      <c r="AF918" s="100" t="str">
        <f t="shared" si="309"/>
        <v/>
      </c>
      <c r="AG918" s="100" t="str">
        <f t="shared" si="317"/>
        <v/>
      </c>
      <c r="AH918" s="100"/>
      <c r="AI918" s="100"/>
      <c r="AJ918" s="100"/>
      <c r="AK918" s="100"/>
      <c r="AL918" s="100"/>
    </row>
    <row r="919" spans="1:38" s="101" customFormat="1" x14ac:dyDescent="0.25">
      <c r="A919" s="100">
        <f t="shared" si="310"/>
        <v>131</v>
      </c>
      <c r="B919" s="100">
        <f t="shared" si="298"/>
        <v>56812</v>
      </c>
      <c r="C919" s="100" t="str">
        <f t="shared" si="299"/>
        <v>20171129</v>
      </c>
      <c r="D919" s="100">
        <v>2017</v>
      </c>
      <c r="E919" s="100">
        <v>11</v>
      </c>
      <c r="F919" s="100">
        <v>29</v>
      </c>
      <c r="G919" s="100">
        <v>15</v>
      </c>
      <c r="H919" s="100">
        <v>46</v>
      </c>
      <c r="I919" s="100">
        <v>52</v>
      </c>
      <c r="J919" s="100">
        <v>637</v>
      </c>
      <c r="K919" s="100" t="s">
        <v>47</v>
      </c>
      <c r="L919" s="100">
        <v>1</v>
      </c>
      <c r="M919" s="100" t="s">
        <v>21</v>
      </c>
      <c r="N919" s="100" t="s">
        <v>27</v>
      </c>
      <c r="O919" s="100">
        <v>0</v>
      </c>
      <c r="P919" s="100" t="str">
        <f t="shared" si="304"/>
        <v/>
      </c>
      <c r="Q919" s="100" t="str">
        <f t="shared" si="318"/>
        <v/>
      </c>
      <c r="R919" s="100" t="str">
        <f t="shared" si="314"/>
        <v/>
      </c>
      <c r="S919" s="100" t="str">
        <f t="shared" si="305"/>
        <v/>
      </c>
      <c r="T919" s="100" t="str">
        <f t="shared" si="300"/>
        <v/>
      </c>
      <c r="U919" s="100" t="str">
        <f t="shared" si="301"/>
        <v/>
      </c>
      <c r="V919" s="100" t="str">
        <f t="shared" si="302"/>
        <v/>
      </c>
      <c r="W919" s="100" t="str">
        <f t="shared" si="306"/>
        <v/>
      </c>
      <c r="X919" s="100" t="str">
        <f t="shared" si="315"/>
        <v/>
      </c>
      <c r="Y919" s="100" t="str">
        <f t="shared" si="311"/>
        <v/>
      </c>
      <c r="Z919" s="100" t="str">
        <f t="shared" si="307"/>
        <v/>
      </c>
      <c r="AA919" s="100" t="str">
        <f t="shared" si="312"/>
        <v/>
      </c>
      <c r="AB919" s="100" t="str">
        <f t="shared" si="313"/>
        <v/>
      </c>
      <c r="AC919" s="100" t="str">
        <f t="shared" si="303"/>
        <v/>
      </c>
      <c r="AD919" s="100" t="str">
        <f t="shared" si="316"/>
        <v/>
      </c>
      <c r="AE919" s="100" t="str">
        <f t="shared" si="308"/>
        <v/>
      </c>
      <c r="AF919" s="100" t="str">
        <f t="shared" si="309"/>
        <v/>
      </c>
      <c r="AG919" s="100" t="str">
        <f t="shared" si="317"/>
        <v/>
      </c>
      <c r="AH919" s="100"/>
      <c r="AI919" s="100"/>
      <c r="AJ919" s="100"/>
      <c r="AK919" s="100"/>
      <c r="AL919" s="100"/>
    </row>
    <row r="920" spans="1:38" s="101" customFormat="1" x14ac:dyDescent="0.25">
      <c r="A920" s="100">
        <f t="shared" si="310"/>
        <v>131</v>
      </c>
      <c r="B920" s="100">
        <f t="shared" si="298"/>
        <v>56812</v>
      </c>
      <c r="C920" s="100" t="str">
        <f t="shared" si="299"/>
        <v>20171129</v>
      </c>
      <c r="D920" s="100">
        <v>2017</v>
      </c>
      <c r="E920" s="100">
        <v>11</v>
      </c>
      <c r="F920" s="100">
        <v>29</v>
      </c>
      <c r="G920" s="100">
        <v>15</v>
      </c>
      <c r="H920" s="100">
        <v>46</v>
      </c>
      <c r="I920" s="100">
        <v>52</v>
      </c>
      <c r="J920" s="100">
        <v>720</v>
      </c>
      <c r="K920" s="100" t="s">
        <v>47</v>
      </c>
      <c r="L920" s="100">
        <v>1</v>
      </c>
      <c r="M920" s="100" t="s">
        <v>21</v>
      </c>
      <c r="N920" s="100" t="s">
        <v>27</v>
      </c>
      <c r="O920" s="100">
        <v>0</v>
      </c>
      <c r="P920" s="100" t="str">
        <f t="shared" si="304"/>
        <v/>
      </c>
      <c r="Q920" s="100" t="str">
        <f t="shared" si="318"/>
        <v/>
      </c>
      <c r="R920" s="100" t="str">
        <f t="shared" si="314"/>
        <v/>
      </c>
      <c r="S920" s="100" t="str">
        <f t="shared" si="305"/>
        <v/>
      </c>
      <c r="T920" s="100" t="str">
        <f t="shared" si="300"/>
        <v/>
      </c>
      <c r="U920" s="100" t="str">
        <f t="shared" si="301"/>
        <v/>
      </c>
      <c r="V920" s="100" t="str">
        <f t="shared" si="302"/>
        <v/>
      </c>
      <c r="W920" s="100" t="str">
        <f t="shared" si="306"/>
        <v/>
      </c>
      <c r="X920" s="100" t="str">
        <f t="shared" si="315"/>
        <v/>
      </c>
      <c r="Y920" s="100" t="str">
        <f t="shared" si="311"/>
        <v/>
      </c>
      <c r="Z920" s="100" t="str">
        <f t="shared" si="307"/>
        <v/>
      </c>
      <c r="AA920" s="100" t="str">
        <f t="shared" si="312"/>
        <v/>
      </c>
      <c r="AB920" s="100" t="str">
        <f t="shared" si="313"/>
        <v/>
      </c>
      <c r="AC920" s="100" t="str">
        <f t="shared" si="303"/>
        <v/>
      </c>
      <c r="AD920" s="100" t="str">
        <f t="shared" si="316"/>
        <v/>
      </c>
      <c r="AE920" s="100" t="str">
        <f t="shared" si="308"/>
        <v/>
      </c>
      <c r="AF920" s="100" t="str">
        <f t="shared" si="309"/>
        <v/>
      </c>
      <c r="AG920" s="100" t="str">
        <f t="shared" si="317"/>
        <v/>
      </c>
      <c r="AH920" s="100"/>
      <c r="AI920" s="100"/>
      <c r="AJ920" s="100"/>
      <c r="AK920" s="100"/>
      <c r="AL920" s="100"/>
    </row>
    <row r="921" spans="1:38" s="101" customFormat="1" x14ac:dyDescent="0.25">
      <c r="A921" s="100">
        <f t="shared" si="310"/>
        <v>131</v>
      </c>
      <c r="B921" s="100">
        <f t="shared" si="298"/>
        <v>56812</v>
      </c>
      <c r="C921" s="100" t="str">
        <f t="shared" si="299"/>
        <v>20171129</v>
      </c>
      <c r="D921" s="100">
        <v>2017</v>
      </c>
      <c r="E921" s="100">
        <v>11</v>
      </c>
      <c r="F921" s="100">
        <v>29</v>
      </c>
      <c r="G921" s="100">
        <v>15</v>
      </c>
      <c r="H921" s="100">
        <v>46</v>
      </c>
      <c r="I921" s="100">
        <v>52</v>
      </c>
      <c r="J921" s="100">
        <v>826</v>
      </c>
      <c r="K921" s="100" t="s">
        <v>47</v>
      </c>
      <c r="L921" s="100">
        <v>1</v>
      </c>
      <c r="M921" s="100" t="s">
        <v>21</v>
      </c>
      <c r="N921" s="100" t="s">
        <v>27</v>
      </c>
      <c r="O921" s="100">
        <v>0</v>
      </c>
      <c r="P921" s="100" t="str">
        <f t="shared" si="304"/>
        <v/>
      </c>
      <c r="Q921" s="100">
        <f t="shared" si="318"/>
        <v>56812.826000000001</v>
      </c>
      <c r="R921" s="100" t="str">
        <f t="shared" si="314"/>
        <v/>
      </c>
      <c r="S921" s="100" t="str">
        <f t="shared" si="305"/>
        <v/>
      </c>
      <c r="T921" s="100" t="str">
        <f t="shared" si="300"/>
        <v/>
      </c>
      <c r="U921" s="100" t="str">
        <f t="shared" si="301"/>
        <v/>
      </c>
      <c r="V921" s="100" t="str">
        <f t="shared" si="302"/>
        <v/>
      </c>
      <c r="W921" s="100" t="str">
        <f t="shared" si="306"/>
        <v/>
      </c>
      <c r="X921" s="100" t="str">
        <f t="shared" si="315"/>
        <v/>
      </c>
      <c r="Y921" s="100" t="str">
        <f t="shared" si="311"/>
        <v/>
      </c>
      <c r="Z921" s="100" t="str">
        <f t="shared" si="307"/>
        <v/>
      </c>
      <c r="AA921" s="100" t="str">
        <f t="shared" si="312"/>
        <v/>
      </c>
      <c r="AB921" s="100" t="str">
        <f t="shared" si="313"/>
        <v/>
      </c>
      <c r="AC921" s="100" t="str">
        <f t="shared" si="303"/>
        <v/>
      </c>
      <c r="AD921" s="100" t="str">
        <f t="shared" si="316"/>
        <v/>
      </c>
      <c r="AE921" s="100" t="str">
        <f t="shared" si="308"/>
        <v/>
      </c>
      <c r="AF921" s="100" t="str">
        <f t="shared" si="309"/>
        <v/>
      </c>
      <c r="AG921" s="100" t="str">
        <f t="shared" si="317"/>
        <v/>
      </c>
      <c r="AH921" s="100"/>
      <c r="AI921" s="100"/>
      <c r="AJ921" s="100"/>
      <c r="AK921" s="100"/>
      <c r="AL921" s="100"/>
    </row>
    <row r="922" spans="1:38" s="101" customFormat="1" x14ac:dyDescent="0.25">
      <c r="A922" s="102">
        <f t="shared" si="310"/>
        <v>132</v>
      </c>
      <c r="B922" s="102">
        <f t="shared" si="298"/>
        <v>57853</v>
      </c>
      <c r="C922" s="102" t="str">
        <f t="shared" si="299"/>
        <v>20171129</v>
      </c>
      <c r="D922" s="102">
        <v>2017</v>
      </c>
      <c r="E922" s="102">
        <v>11</v>
      </c>
      <c r="F922" s="102">
        <v>29</v>
      </c>
      <c r="G922" s="102">
        <v>16</v>
      </c>
      <c r="H922" s="102">
        <v>4</v>
      </c>
      <c r="I922" s="102">
        <v>13</v>
      </c>
      <c r="J922" s="102">
        <v>344</v>
      </c>
      <c r="K922" s="102" t="s">
        <v>37</v>
      </c>
      <c r="L922" s="102">
        <v>1</v>
      </c>
      <c r="M922" s="102" t="s">
        <v>21</v>
      </c>
      <c r="N922" s="102" t="s">
        <v>27</v>
      </c>
      <c r="O922" s="102">
        <f>346-344</f>
        <v>2</v>
      </c>
      <c r="P922" s="102">
        <f t="shared" si="304"/>
        <v>57853.343999999997</v>
      </c>
      <c r="Q922" s="102">
        <f t="shared" si="318"/>
        <v>57853.345999999998</v>
      </c>
      <c r="R922" s="102">
        <f t="shared" si="314"/>
        <v>57853.345999999998</v>
      </c>
      <c r="S922" s="102">
        <f t="shared" si="305"/>
        <v>2.0000000004074536</v>
      </c>
      <c r="T922" s="102" t="str">
        <f t="shared" si="300"/>
        <v/>
      </c>
      <c r="U922" s="102" t="str">
        <f t="shared" si="301"/>
        <v/>
      </c>
      <c r="V922" s="102" t="str">
        <f t="shared" si="302"/>
        <v/>
      </c>
      <c r="W922" s="102">
        <f t="shared" si="306"/>
        <v>57853</v>
      </c>
      <c r="X922" s="102">
        <f t="shared" si="315"/>
        <v>1</v>
      </c>
      <c r="Y922" s="102" t="str">
        <f t="shared" si="311"/>
        <v/>
      </c>
      <c r="Z922" s="102">
        <f t="shared" si="307"/>
        <v>0</v>
      </c>
      <c r="AA922" s="102">
        <f t="shared" si="312"/>
        <v>0</v>
      </c>
      <c r="AB922" s="102">
        <f t="shared" si="313"/>
        <v>1</v>
      </c>
      <c r="AC922" s="102" t="str">
        <f t="shared" si="303"/>
        <v/>
      </c>
      <c r="AD922" s="102">
        <f t="shared" si="316"/>
        <v>0</v>
      </c>
      <c r="AE922" s="102" t="str">
        <f t="shared" si="308"/>
        <v/>
      </c>
      <c r="AF922" s="102" t="str">
        <f t="shared" si="309"/>
        <v/>
      </c>
      <c r="AG922" s="102">
        <f t="shared" si="317"/>
        <v>0</v>
      </c>
      <c r="AH922" s="102"/>
      <c r="AI922" s="102"/>
      <c r="AJ922" s="102"/>
      <c r="AK922" s="102"/>
      <c r="AL922" s="102"/>
    </row>
    <row r="923" spans="1:38" s="101" customFormat="1" x14ac:dyDescent="0.25">
      <c r="A923" s="51">
        <f t="shared" si="310"/>
        <v>133</v>
      </c>
      <c r="B923" s="51">
        <f t="shared" si="298"/>
        <v>62649</v>
      </c>
      <c r="C923" s="51" t="str">
        <f t="shared" si="299"/>
        <v>20171129</v>
      </c>
      <c r="D923" s="51">
        <v>2017</v>
      </c>
      <c r="E923" s="51">
        <v>11</v>
      </c>
      <c r="F923" s="51">
        <v>29</v>
      </c>
      <c r="G923" s="51">
        <v>17</v>
      </c>
      <c r="H923" s="51">
        <v>24</v>
      </c>
      <c r="I923" s="51">
        <v>9</v>
      </c>
      <c r="J923" s="51">
        <v>116</v>
      </c>
      <c r="K923" s="51" t="s">
        <v>44</v>
      </c>
      <c r="L923" s="51">
        <v>1</v>
      </c>
      <c r="M923" s="51" t="s">
        <v>21</v>
      </c>
      <c r="N923" s="51" t="s">
        <v>27</v>
      </c>
      <c r="O923" s="51">
        <v>524</v>
      </c>
      <c r="P923" s="51">
        <f t="shared" si="304"/>
        <v>62649.116000000002</v>
      </c>
      <c r="Q923" s="51" t="str">
        <f t="shared" si="318"/>
        <v/>
      </c>
      <c r="R923" s="51">
        <f t="shared" si="314"/>
        <v>62649.637999999999</v>
      </c>
      <c r="S923" s="51">
        <f t="shared" si="305"/>
        <v>521.99999999720603</v>
      </c>
      <c r="T923" s="51" t="str">
        <f t="shared" si="300"/>
        <v/>
      </c>
      <c r="U923" s="51" t="str">
        <f t="shared" si="301"/>
        <v/>
      </c>
      <c r="V923" s="51" t="str">
        <f t="shared" si="302"/>
        <v/>
      </c>
      <c r="W923" s="51">
        <f t="shared" si="306"/>
        <v>62649</v>
      </c>
      <c r="X923" s="51">
        <f t="shared" si="315"/>
        <v>0</v>
      </c>
      <c r="Y923" s="51">
        <f t="shared" si="311"/>
        <v>2</v>
      </c>
      <c r="Z923" s="51">
        <f t="shared" si="307"/>
        <v>0</v>
      </c>
      <c r="AA923" s="51">
        <f t="shared" si="312"/>
        <v>0</v>
      </c>
      <c r="AB923" s="51">
        <f t="shared" si="313"/>
        <v>0</v>
      </c>
      <c r="AC923" s="51" t="str">
        <f t="shared" si="303"/>
        <v/>
      </c>
      <c r="AD923" s="51">
        <f t="shared" si="316"/>
        <v>2</v>
      </c>
      <c r="AE923" s="51" t="str">
        <f t="shared" si="308"/>
        <v>20171129</v>
      </c>
      <c r="AF923" s="51" t="str">
        <f t="shared" si="309"/>
        <v/>
      </c>
      <c r="AG923" s="51">
        <f t="shared" si="317"/>
        <v>1</v>
      </c>
      <c r="AH923" s="51"/>
      <c r="AI923" s="51" t="s">
        <v>100</v>
      </c>
      <c r="AJ923" s="51"/>
      <c r="AK923" s="51"/>
      <c r="AL923" s="51"/>
    </row>
    <row r="924" spans="1:38" s="101" customFormat="1" x14ac:dyDescent="0.25">
      <c r="A924" s="50">
        <f t="shared" si="310"/>
        <v>133</v>
      </c>
      <c r="B924" s="50">
        <f t="shared" si="298"/>
        <v>62649</v>
      </c>
      <c r="C924" s="50" t="str">
        <f t="shared" si="299"/>
        <v>20171129</v>
      </c>
      <c r="D924" s="50">
        <v>2017</v>
      </c>
      <c r="E924" s="50">
        <v>11</v>
      </c>
      <c r="F924" s="50">
        <v>29</v>
      </c>
      <c r="G924" s="50">
        <v>17</v>
      </c>
      <c r="H924" s="50">
        <v>24</v>
      </c>
      <c r="I924" s="50">
        <v>9</v>
      </c>
      <c r="J924" s="50">
        <v>149</v>
      </c>
      <c r="K924" s="50" t="s">
        <v>44</v>
      </c>
      <c r="L924" s="50">
        <v>2</v>
      </c>
      <c r="M924" s="50" t="s">
        <v>21</v>
      </c>
      <c r="N924" s="50" t="s">
        <v>27</v>
      </c>
      <c r="O924" s="50">
        <v>451</v>
      </c>
      <c r="P924" s="50" t="str">
        <f t="shared" si="304"/>
        <v/>
      </c>
      <c r="Q924" s="50" t="str">
        <f t="shared" si="318"/>
        <v/>
      </c>
      <c r="R924" s="50" t="str">
        <f t="shared" si="314"/>
        <v/>
      </c>
      <c r="S924" s="50" t="str">
        <f t="shared" si="305"/>
        <v/>
      </c>
      <c r="T924" s="50" t="str">
        <f t="shared" si="300"/>
        <v/>
      </c>
      <c r="U924" s="50" t="str">
        <f t="shared" si="301"/>
        <v/>
      </c>
      <c r="V924" s="50" t="str">
        <f t="shared" si="302"/>
        <v/>
      </c>
      <c r="W924" s="50" t="str">
        <f t="shared" si="306"/>
        <v/>
      </c>
      <c r="X924" s="50" t="str">
        <f t="shared" si="315"/>
        <v/>
      </c>
      <c r="Y924" s="50" t="str">
        <f t="shared" si="311"/>
        <v/>
      </c>
      <c r="Z924" s="50" t="str">
        <f t="shared" si="307"/>
        <v/>
      </c>
      <c r="AA924" s="50" t="str">
        <f t="shared" si="312"/>
        <v/>
      </c>
      <c r="AB924" s="50" t="str">
        <f t="shared" si="313"/>
        <v/>
      </c>
      <c r="AC924" s="50" t="str">
        <f t="shared" si="303"/>
        <v/>
      </c>
      <c r="AD924" s="50" t="str">
        <f t="shared" si="316"/>
        <v/>
      </c>
      <c r="AE924" s="50" t="str">
        <f t="shared" si="308"/>
        <v>20171129</v>
      </c>
      <c r="AF924" s="50" t="str">
        <f t="shared" si="309"/>
        <v/>
      </c>
      <c r="AG924" s="50" t="str">
        <f t="shared" si="317"/>
        <v/>
      </c>
      <c r="AH924" s="50"/>
      <c r="AI924" s="50" t="s">
        <v>98</v>
      </c>
      <c r="AJ924" s="50"/>
      <c r="AK924" s="50"/>
      <c r="AL924" s="50"/>
    </row>
    <row r="925" spans="1:38" s="101" customFormat="1" x14ac:dyDescent="0.25">
      <c r="A925" s="50">
        <f t="shared" si="310"/>
        <v>133</v>
      </c>
      <c r="B925" s="50">
        <f t="shared" si="298"/>
        <v>62649</v>
      </c>
      <c r="C925" s="50" t="str">
        <f t="shared" si="299"/>
        <v>20171129</v>
      </c>
      <c r="D925" s="50">
        <v>2017</v>
      </c>
      <c r="E925" s="50">
        <v>11</v>
      </c>
      <c r="F925" s="50">
        <v>29</v>
      </c>
      <c r="G925" s="50">
        <v>17</v>
      </c>
      <c r="H925" s="50">
        <v>24</v>
      </c>
      <c r="I925" s="50">
        <v>9</v>
      </c>
      <c r="J925" s="50">
        <v>349</v>
      </c>
      <c r="K925" s="68" t="s">
        <v>47</v>
      </c>
      <c r="L925" s="50">
        <v>1</v>
      </c>
      <c r="M925" s="50" t="s">
        <v>21</v>
      </c>
      <c r="N925" s="50" t="s">
        <v>27</v>
      </c>
      <c r="O925" s="50">
        <v>0</v>
      </c>
      <c r="P925" s="50" t="str">
        <f t="shared" si="304"/>
        <v/>
      </c>
      <c r="Q925" s="50" t="str">
        <f t="shared" si="318"/>
        <v/>
      </c>
      <c r="R925" s="50" t="str">
        <f t="shared" si="314"/>
        <v/>
      </c>
      <c r="S925" s="50" t="str">
        <f t="shared" si="305"/>
        <v/>
      </c>
      <c r="T925" s="50" t="str">
        <f t="shared" si="300"/>
        <v/>
      </c>
      <c r="U925" s="50" t="str">
        <f t="shared" si="301"/>
        <v/>
      </c>
      <c r="V925" s="50" t="str">
        <f t="shared" si="302"/>
        <v/>
      </c>
      <c r="W925" s="50" t="str">
        <f t="shared" si="306"/>
        <v/>
      </c>
      <c r="X925" s="50" t="str">
        <f t="shared" si="315"/>
        <v/>
      </c>
      <c r="Y925" s="50" t="str">
        <f t="shared" si="311"/>
        <v/>
      </c>
      <c r="Z925" s="50" t="str">
        <f t="shared" si="307"/>
        <v/>
      </c>
      <c r="AA925" s="50" t="str">
        <f t="shared" si="312"/>
        <v/>
      </c>
      <c r="AB925" s="50" t="str">
        <f t="shared" si="313"/>
        <v/>
      </c>
      <c r="AC925" s="50" t="str">
        <f t="shared" si="303"/>
        <v/>
      </c>
      <c r="AD925" s="50" t="str">
        <f t="shared" si="316"/>
        <v/>
      </c>
      <c r="AE925" s="50" t="str">
        <f t="shared" si="308"/>
        <v/>
      </c>
      <c r="AF925" s="50" t="str">
        <f t="shared" si="309"/>
        <v/>
      </c>
      <c r="AG925" s="50" t="str">
        <f t="shared" si="317"/>
        <v/>
      </c>
      <c r="AH925" s="50"/>
      <c r="AI925" s="50"/>
      <c r="AJ925" s="50"/>
      <c r="AK925" s="50"/>
      <c r="AL925" s="50"/>
    </row>
    <row r="926" spans="1:38" s="101" customFormat="1" x14ac:dyDescent="0.25">
      <c r="A926" s="50">
        <f t="shared" si="310"/>
        <v>133</v>
      </c>
      <c r="B926" s="50">
        <f t="shared" si="298"/>
        <v>62649</v>
      </c>
      <c r="C926" s="50" t="str">
        <f t="shared" si="299"/>
        <v>20171129</v>
      </c>
      <c r="D926" s="50">
        <v>2017</v>
      </c>
      <c r="E926" s="50">
        <v>11</v>
      </c>
      <c r="F926" s="50">
        <v>29</v>
      </c>
      <c r="G926" s="50">
        <v>17</v>
      </c>
      <c r="H926" s="50">
        <v>24</v>
      </c>
      <c r="I926" s="50">
        <v>9</v>
      </c>
      <c r="J926" s="50">
        <v>388</v>
      </c>
      <c r="K926" s="68" t="s">
        <v>47</v>
      </c>
      <c r="L926" s="50">
        <v>1</v>
      </c>
      <c r="M926" s="50" t="s">
        <v>21</v>
      </c>
      <c r="N926" s="50" t="s">
        <v>27</v>
      </c>
      <c r="O926" s="50">
        <v>0</v>
      </c>
      <c r="P926" s="50" t="str">
        <f t="shared" si="304"/>
        <v/>
      </c>
      <c r="Q926" s="50" t="str">
        <f t="shared" si="318"/>
        <v/>
      </c>
      <c r="R926" s="50" t="str">
        <f t="shared" si="314"/>
        <v/>
      </c>
      <c r="S926" s="50" t="str">
        <f t="shared" si="305"/>
        <v/>
      </c>
      <c r="T926" s="50" t="str">
        <f t="shared" si="300"/>
        <v/>
      </c>
      <c r="U926" s="50" t="str">
        <f t="shared" si="301"/>
        <v/>
      </c>
      <c r="V926" s="50" t="str">
        <f t="shared" si="302"/>
        <v/>
      </c>
      <c r="W926" s="50" t="str">
        <f t="shared" si="306"/>
        <v/>
      </c>
      <c r="X926" s="50" t="str">
        <f t="shared" si="315"/>
        <v/>
      </c>
      <c r="Y926" s="50" t="str">
        <f t="shared" si="311"/>
        <v/>
      </c>
      <c r="Z926" s="50" t="str">
        <f t="shared" si="307"/>
        <v/>
      </c>
      <c r="AA926" s="50" t="str">
        <f t="shared" si="312"/>
        <v/>
      </c>
      <c r="AB926" s="50" t="str">
        <f t="shared" si="313"/>
        <v/>
      </c>
      <c r="AC926" s="50" t="str">
        <f t="shared" si="303"/>
        <v/>
      </c>
      <c r="AD926" s="50" t="str">
        <f t="shared" si="316"/>
        <v/>
      </c>
      <c r="AE926" s="50" t="str">
        <f t="shared" si="308"/>
        <v/>
      </c>
      <c r="AF926" s="50" t="str">
        <f t="shared" si="309"/>
        <v/>
      </c>
      <c r="AG926" s="50" t="str">
        <f t="shared" si="317"/>
        <v/>
      </c>
      <c r="AH926" s="50"/>
      <c r="AI926" s="59" t="s">
        <v>99</v>
      </c>
      <c r="AJ926" s="50"/>
      <c r="AK926" s="50"/>
      <c r="AL926" s="50"/>
    </row>
    <row r="927" spans="1:38" s="103" customFormat="1" x14ac:dyDescent="0.25">
      <c r="A927" s="50">
        <f t="shared" si="310"/>
        <v>133</v>
      </c>
      <c r="B927" s="50">
        <f t="shared" ref="B927:B990" si="319">I927+(H927*60)+(G927*3600)</f>
        <v>62649</v>
      </c>
      <c r="C927" s="50" t="str">
        <f t="shared" ref="C927:C990" si="320">CONCATENATE(D927,E927,F927)</f>
        <v>20171129</v>
      </c>
      <c r="D927" s="50">
        <v>2017</v>
      </c>
      <c r="E927" s="50">
        <v>11</v>
      </c>
      <c r="F927" s="50">
        <v>29</v>
      </c>
      <c r="G927" s="50">
        <v>17</v>
      </c>
      <c r="H927" s="50">
        <v>24</v>
      </c>
      <c r="I927" s="50">
        <v>9</v>
      </c>
      <c r="J927" s="50">
        <v>399</v>
      </c>
      <c r="K927" s="68" t="s">
        <v>47</v>
      </c>
      <c r="L927" s="50">
        <v>2</v>
      </c>
      <c r="M927" s="50" t="s">
        <v>21</v>
      </c>
      <c r="N927" s="50" t="s">
        <v>27</v>
      </c>
      <c r="O927" s="50">
        <v>0</v>
      </c>
      <c r="P927" s="50" t="str">
        <f t="shared" si="304"/>
        <v/>
      </c>
      <c r="Q927" s="50" t="str">
        <f t="shared" si="318"/>
        <v/>
      </c>
      <c r="R927" s="50" t="str">
        <f t="shared" si="314"/>
        <v/>
      </c>
      <c r="S927" s="50" t="str">
        <f t="shared" si="305"/>
        <v/>
      </c>
      <c r="T927" s="50" t="str">
        <f t="shared" ref="T927:T990" si="321">IF(A927=A928,IF(K927="Stroke",IF(K928="Stroke",IF((J928-J927)&lt;0,1000+J928-J927,J928-J927),IF(A929=A927,IF(K929="stroke",IF((J929-J927)&lt;0,1000+J929-J927,J929-J927),IF(A930=A927,IF(K930="stroke",IF((J930-J927)&lt;0,1000+J930-J927,J930-J927),IF(A931=A927,IF(K931="stroke",IF((J931-J927)&lt;0,1000+J931-J927,J931-J927),IF(A932=A927,IF(K932="stroke",IF((J932-J927)&lt;0,1000+J932-J927,J932-J927),IF(A933=A927,IF(K933="Stroke",IF((J933-J927)&lt;0,1000+J933-J927,J933-J927),IF(A934=A927,IF(K934="stroke",IF((J934-J927)&lt;0,1000+J934-J927,J929-J927),IF(A935=A927,IF(K935="stroke",IF((J935-J927)&lt;0,1000+J935-J927,J935-J927),IF(A936=A927,IF(K936="stroke",IF((J936-J927)&lt;0,1000+J936-J927,J936-J927),IF(A937=A927,IF(K937="stroke",IF((J937-J927)&lt;0,1000+J937-J927,J937-J927),""),"")),"")),"")),"")),"")),"")),"")),"")),"")),""),"")</f>
        <v/>
      </c>
      <c r="U927" s="50" t="str">
        <f t="shared" ref="U927:U990" si="322">IF(A927=A928,IF(K927="Stroke",IF(K928="Stroke",IF(L928=L927,T927-O927,""),IF(A929=A927,IF(K929="stroke",IF(L929=L927,T927-O927,""),IF(A930=A927,IF(K930="stroke",IF(L930=L927,T927-O927,""),IF(A931=A927,IF(K931="stroke",IF(L931=L927,T927-O927,""),IF(A932=A927,IF(K932="stroke",IF(L932=L927,T927-O927,""),""),"")),"")),"")),"")),""),"")</f>
        <v/>
      </c>
      <c r="V927" s="50" t="str">
        <f t="shared" ref="V927:V990" si="323">IF(A927=A928,IF(K927="SRS",IF(K928="SRS",IF((J928-J927)&lt;0,1000+J928-J927,J928-J927),IF(A929=A927,IF(K929="SRS",IF((J929-J927)&lt;0,1000+J929-J927,J929-J927),IF(A930=A927,IF(K930="SRS",IF((J930-J927)&lt;0,1000+J930-J927,J930-J927),IF(A931=A927,IF(K931="SRS",IF((J931-J927)&lt;0,1000+J931-J927,J931-J927),IF(A932=A927,IF(K932="SRS",IF((J932-J927)&lt;0,1000+J932-J927,J932-J927),""),"")),"")),"")),"")),""),"")</f>
        <v/>
      </c>
      <c r="W927" s="50" t="str">
        <f t="shared" si="306"/>
        <v/>
      </c>
      <c r="X927" s="50" t="str">
        <f t="shared" si="315"/>
        <v/>
      </c>
      <c r="Y927" s="50" t="str">
        <f t="shared" si="311"/>
        <v/>
      </c>
      <c r="Z927" s="50" t="str">
        <f t="shared" si="307"/>
        <v/>
      </c>
      <c r="AA927" s="50" t="str">
        <f t="shared" si="312"/>
        <v/>
      </c>
      <c r="AB927" s="50" t="str">
        <f t="shared" si="313"/>
        <v/>
      </c>
      <c r="AC927" s="50" t="str">
        <f t="shared" ref="AC927:AC990" si="324">IF(A927&lt;&gt;A926,IF(A927=A928,IF(K928="stroke",IF(M927="positive",IF(M928="negative",SUM(AA927:AB927),""),""),""),""),"")</f>
        <v/>
      </c>
      <c r="AD927" s="50" t="str">
        <f t="shared" si="316"/>
        <v/>
      </c>
      <c r="AE927" s="50" t="str">
        <f t="shared" si="308"/>
        <v/>
      </c>
      <c r="AF927" s="50" t="str">
        <f t="shared" si="309"/>
        <v/>
      </c>
      <c r="AG927" s="50" t="str">
        <f t="shared" si="317"/>
        <v/>
      </c>
      <c r="AH927" s="50"/>
      <c r="AI927" s="50" t="s">
        <v>101</v>
      </c>
      <c r="AJ927" s="50"/>
      <c r="AK927" s="50"/>
      <c r="AL927" s="50"/>
    </row>
    <row r="928" spans="1:38" s="101" customFormat="1" x14ac:dyDescent="0.25">
      <c r="A928" s="50">
        <f t="shared" si="310"/>
        <v>133</v>
      </c>
      <c r="B928" s="50">
        <f t="shared" si="319"/>
        <v>62649</v>
      </c>
      <c r="C928" s="50" t="str">
        <f t="shared" si="320"/>
        <v>20171129</v>
      </c>
      <c r="D928" s="50">
        <v>2017</v>
      </c>
      <c r="E928" s="50">
        <v>11</v>
      </c>
      <c r="F928" s="50">
        <v>29</v>
      </c>
      <c r="G928" s="50">
        <v>17</v>
      </c>
      <c r="H928" s="50">
        <v>24</v>
      </c>
      <c r="I928" s="50">
        <v>9</v>
      </c>
      <c r="J928" s="50">
        <v>410</v>
      </c>
      <c r="K928" s="68" t="s">
        <v>47</v>
      </c>
      <c r="L928" s="50">
        <v>1</v>
      </c>
      <c r="M928" s="50" t="s">
        <v>21</v>
      </c>
      <c r="N928" s="50" t="s">
        <v>27</v>
      </c>
      <c r="O928" s="50">
        <v>0</v>
      </c>
      <c r="P928" s="50" t="str">
        <f t="shared" ref="P928:P991" si="325">IF(A928&lt;&gt;A927,(B928+J928*0.001),"")</f>
        <v/>
      </c>
      <c r="Q928" s="50" t="str">
        <f t="shared" si="318"/>
        <v/>
      </c>
      <c r="R928" s="50" t="str">
        <f t="shared" si="314"/>
        <v/>
      </c>
      <c r="S928" s="50" t="str">
        <f t="shared" ref="S928:S991" si="326">IF(AND(P928&lt;&gt;"",R928&lt;&gt;""),(R928-P928)/0.001,"")</f>
        <v/>
      </c>
      <c r="T928" s="50" t="str">
        <f t="shared" si="321"/>
        <v/>
      </c>
      <c r="U928" s="50" t="str">
        <f t="shared" si="322"/>
        <v/>
      </c>
      <c r="V928" s="50" t="str">
        <f t="shared" si="323"/>
        <v/>
      </c>
      <c r="W928" s="50" t="str">
        <f t="shared" ref="W928:W991" si="327">IF(A928&lt;&gt;A927,B928,"")</f>
        <v/>
      </c>
      <c r="X928" s="50" t="str">
        <f t="shared" si="315"/>
        <v/>
      </c>
      <c r="Y928" s="50" t="str">
        <f t="shared" si="311"/>
        <v/>
      </c>
      <c r="Z928" s="50" t="str">
        <f t="shared" ref="Z928:Z991" si="328">IF(AA928="","",COUNTIFS(AA928,0,AB928,0,AC928,"",AD928,0))</f>
        <v/>
      </c>
      <c r="AA928" s="50" t="str">
        <f t="shared" si="312"/>
        <v/>
      </c>
      <c r="AB928" s="50" t="str">
        <f t="shared" si="313"/>
        <v/>
      </c>
      <c r="AC928" s="50" t="str">
        <f t="shared" si="324"/>
        <v/>
      </c>
      <c r="AD928" s="50" t="str">
        <f t="shared" si="316"/>
        <v/>
      </c>
      <c r="AE928" s="50" t="str">
        <f t="shared" ref="AE928:AE991" si="329">IF(K928="up",C928,"")</f>
        <v/>
      </c>
      <c r="AF928" s="50" t="str">
        <f t="shared" ref="AF928:AF991" si="330">IF(AD928="","",IF(AD928&gt;0,IF(AA928&gt;0,"yes",""),""))</f>
        <v/>
      </c>
      <c r="AG928" s="50" t="str">
        <f t="shared" si="317"/>
        <v/>
      </c>
      <c r="AH928" s="50"/>
      <c r="AI928" s="50"/>
      <c r="AJ928" s="50"/>
      <c r="AK928" s="50"/>
      <c r="AL928" s="50"/>
    </row>
    <row r="929" spans="1:38" s="101" customFormat="1" x14ac:dyDescent="0.25">
      <c r="A929" s="50">
        <f t="shared" ref="A929:A992" si="331">IF(B929=B928,A928,IF(B929=(B928+1),A928,(A928+1)))</f>
        <v>133</v>
      </c>
      <c r="B929" s="50">
        <f t="shared" si="319"/>
        <v>62649</v>
      </c>
      <c r="C929" s="50" t="str">
        <f t="shared" si="320"/>
        <v>20171129</v>
      </c>
      <c r="D929" s="50">
        <v>2017</v>
      </c>
      <c r="E929" s="50">
        <v>11</v>
      </c>
      <c r="F929" s="50">
        <v>29</v>
      </c>
      <c r="G929" s="50">
        <v>17</v>
      </c>
      <c r="H929" s="50">
        <v>24</v>
      </c>
      <c r="I929" s="50">
        <v>9</v>
      </c>
      <c r="J929" s="50">
        <v>427</v>
      </c>
      <c r="K929" s="68" t="s">
        <v>47</v>
      </c>
      <c r="L929" s="50">
        <v>2</v>
      </c>
      <c r="M929" s="50" t="s">
        <v>21</v>
      </c>
      <c r="N929" s="50" t="s">
        <v>27</v>
      </c>
      <c r="O929" s="50">
        <v>0</v>
      </c>
      <c r="P929" s="50" t="str">
        <f t="shared" si="325"/>
        <v/>
      </c>
      <c r="Q929" s="50" t="str">
        <f t="shared" si="318"/>
        <v/>
      </c>
      <c r="R929" s="50" t="str">
        <f t="shared" si="314"/>
        <v/>
      </c>
      <c r="S929" s="50" t="str">
        <f t="shared" si="326"/>
        <v/>
      </c>
      <c r="T929" s="50" t="str">
        <f t="shared" si="321"/>
        <v/>
      </c>
      <c r="U929" s="50" t="str">
        <f t="shared" si="322"/>
        <v/>
      </c>
      <c r="V929" s="50" t="str">
        <f t="shared" si="323"/>
        <v/>
      </c>
      <c r="W929" s="50" t="str">
        <f t="shared" si="327"/>
        <v/>
      </c>
      <c r="X929" s="50" t="str">
        <f t="shared" si="315"/>
        <v/>
      </c>
      <c r="Y929" s="50" t="str">
        <f t="shared" ref="Y929:Y992" si="332">IF(X929&lt;&gt;"",IF(X929=1,"",COUNTIFS($O$2:$O$1413,"&gt;40",$A$2:$A$1413,A929)),"")</f>
        <v/>
      </c>
      <c r="Z929" s="50" t="str">
        <f t="shared" si="328"/>
        <v/>
      </c>
      <c r="AA929" s="50" t="str">
        <f t="shared" ref="AA929:AA992" si="333">IF(X929&lt;&gt;"",COUNTIFS($M$2:$M$1413,"Positive",$K$2:$K$1413,"stroke",A$2:A$1413,A929),"")</f>
        <v/>
      </c>
      <c r="AB929" s="50" t="str">
        <f t="shared" ref="AB929:AB992" si="334">IF(X929&lt;&gt;"",COUNTIFS($M$2:$M$1413,"Negative",$K$2:$K$1413,"stroke",A$2:A$1413,A929),"")</f>
        <v/>
      </c>
      <c r="AC929" s="50" t="str">
        <f t="shared" si="324"/>
        <v/>
      </c>
      <c r="AD929" s="50" t="str">
        <f t="shared" si="316"/>
        <v/>
      </c>
      <c r="AE929" s="50" t="str">
        <f t="shared" si="329"/>
        <v/>
      </c>
      <c r="AF929" s="50" t="str">
        <f t="shared" si="330"/>
        <v/>
      </c>
      <c r="AG929" s="50" t="str">
        <f t="shared" si="317"/>
        <v/>
      </c>
      <c r="AH929" s="50"/>
      <c r="AI929" s="50"/>
      <c r="AJ929" s="50"/>
      <c r="AK929" s="50"/>
      <c r="AL929" s="50"/>
    </row>
    <row r="930" spans="1:38" s="101" customFormat="1" x14ac:dyDescent="0.25">
      <c r="A930" s="50">
        <f t="shared" si="331"/>
        <v>133</v>
      </c>
      <c r="B930" s="50">
        <f t="shared" si="319"/>
        <v>62649</v>
      </c>
      <c r="C930" s="50" t="str">
        <f t="shared" si="320"/>
        <v>20171129</v>
      </c>
      <c r="D930" s="50">
        <v>2017</v>
      </c>
      <c r="E930" s="50">
        <v>11</v>
      </c>
      <c r="F930" s="50">
        <v>29</v>
      </c>
      <c r="G930" s="50">
        <v>17</v>
      </c>
      <c r="H930" s="50">
        <v>24</v>
      </c>
      <c r="I930" s="50">
        <v>9</v>
      </c>
      <c r="J930" s="50">
        <v>441</v>
      </c>
      <c r="K930" s="68" t="s">
        <v>47</v>
      </c>
      <c r="L930" s="50">
        <v>1</v>
      </c>
      <c r="M930" s="50" t="s">
        <v>21</v>
      </c>
      <c r="N930" s="50" t="s">
        <v>27</v>
      </c>
      <c r="O930" s="50">
        <v>0</v>
      </c>
      <c r="P930" s="50" t="str">
        <f t="shared" si="325"/>
        <v/>
      </c>
      <c r="Q930" s="50" t="str">
        <f t="shared" si="318"/>
        <v/>
      </c>
      <c r="R930" s="50" t="str">
        <f t="shared" ref="R930:R993" si="335">IF(A930&lt;&gt;A929,LOOKUP(A930,A$2:A$1413,Q$2:Q$1413),"")</f>
        <v/>
      </c>
      <c r="S930" s="50" t="str">
        <f t="shared" si="326"/>
        <v/>
      </c>
      <c r="T930" s="50" t="str">
        <f t="shared" si="321"/>
        <v/>
      </c>
      <c r="U930" s="50" t="str">
        <f t="shared" si="322"/>
        <v/>
      </c>
      <c r="V930" s="50" t="str">
        <f t="shared" si="323"/>
        <v/>
      </c>
      <c r="W930" s="50" t="str">
        <f t="shared" si="327"/>
        <v/>
      </c>
      <c r="X930" s="50" t="str">
        <f t="shared" ref="X930:X993" si="336">IF(A930&lt;&gt;A929,COUNTIFS($K$2:$K$1413,$K$2,$A$2:$A$1413,A930),"")</f>
        <v/>
      </c>
      <c r="Y930" s="50" t="str">
        <f t="shared" si="332"/>
        <v/>
      </c>
      <c r="Z930" s="50" t="str">
        <f t="shared" si="328"/>
        <v/>
      </c>
      <c r="AA930" s="50" t="str">
        <f t="shared" si="333"/>
        <v/>
      </c>
      <c r="AB930" s="50" t="str">
        <f t="shared" si="334"/>
        <v/>
      </c>
      <c r="AC930" s="50" t="str">
        <f t="shared" si="324"/>
        <v/>
      </c>
      <c r="AD930" s="50" t="str">
        <f t="shared" ref="AD930:AD993" si="337">IF(A930=A929,"",COUNTIFS(A:A,A930,K:K,"up"))</f>
        <v/>
      </c>
      <c r="AE930" s="50" t="str">
        <f t="shared" si="329"/>
        <v/>
      </c>
      <c r="AF930" s="50" t="str">
        <f t="shared" si="330"/>
        <v/>
      </c>
      <c r="AG930" s="50" t="str">
        <f t="shared" ref="AG930:AG993" si="338">IF(A930=A929,"",COUNTIFS(A:A,A930,K:K,"SRS"))</f>
        <v/>
      </c>
      <c r="AH930" s="50"/>
      <c r="AI930" s="50"/>
      <c r="AJ930" s="50"/>
      <c r="AK930" s="50"/>
      <c r="AL930" s="50"/>
    </row>
    <row r="931" spans="1:38" s="101" customFormat="1" x14ac:dyDescent="0.25">
      <c r="A931" s="50">
        <f t="shared" si="331"/>
        <v>133</v>
      </c>
      <c r="B931" s="50">
        <f t="shared" si="319"/>
        <v>62649</v>
      </c>
      <c r="C931" s="50" t="str">
        <f t="shared" si="320"/>
        <v>20171129</v>
      </c>
      <c r="D931" s="50">
        <v>2017</v>
      </c>
      <c r="E931" s="50">
        <v>11</v>
      </c>
      <c r="F931" s="50">
        <v>29</v>
      </c>
      <c r="G931" s="50">
        <v>17</v>
      </c>
      <c r="H931" s="50">
        <v>24</v>
      </c>
      <c r="I931" s="50">
        <v>9</v>
      </c>
      <c r="J931" s="50">
        <v>445</v>
      </c>
      <c r="K931" s="68" t="s">
        <v>47</v>
      </c>
      <c r="L931" s="50">
        <v>2</v>
      </c>
      <c r="M931" s="50" t="s">
        <v>21</v>
      </c>
      <c r="N931" s="50" t="s">
        <v>27</v>
      </c>
      <c r="O931" s="50">
        <v>0</v>
      </c>
      <c r="P931" s="50" t="str">
        <f t="shared" si="325"/>
        <v/>
      </c>
      <c r="Q931" s="50" t="str">
        <f t="shared" si="318"/>
        <v/>
      </c>
      <c r="R931" s="50" t="str">
        <f t="shared" si="335"/>
        <v/>
      </c>
      <c r="S931" s="50" t="str">
        <f t="shared" si="326"/>
        <v/>
      </c>
      <c r="T931" s="50" t="str">
        <f t="shared" si="321"/>
        <v/>
      </c>
      <c r="U931" s="50" t="str">
        <f t="shared" si="322"/>
        <v/>
      </c>
      <c r="V931" s="50" t="str">
        <f t="shared" si="323"/>
        <v/>
      </c>
      <c r="W931" s="50" t="str">
        <f t="shared" si="327"/>
        <v/>
      </c>
      <c r="X931" s="50" t="str">
        <f t="shared" si="336"/>
        <v/>
      </c>
      <c r="Y931" s="50" t="str">
        <f t="shared" si="332"/>
        <v/>
      </c>
      <c r="Z931" s="50" t="str">
        <f t="shared" si="328"/>
        <v/>
      </c>
      <c r="AA931" s="50" t="str">
        <f t="shared" si="333"/>
        <v/>
      </c>
      <c r="AB931" s="50" t="str">
        <f t="shared" si="334"/>
        <v/>
      </c>
      <c r="AC931" s="50" t="str">
        <f t="shared" si="324"/>
        <v/>
      </c>
      <c r="AD931" s="50" t="str">
        <f t="shared" si="337"/>
        <v/>
      </c>
      <c r="AE931" s="50" t="str">
        <f t="shared" si="329"/>
        <v/>
      </c>
      <c r="AF931" s="50" t="str">
        <f t="shared" si="330"/>
        <v/>
      </c>
      <c r="AG931" s="50" t="str">
        <f t="shared" si="338"/>
        <v/>
      </c>
      <c r="AH931" s="50"/>
      <c r="AI931" s="50"/>
      <c r="AJ931" s="50"/>
      <c r="AK931" s="50"/>
      <c r="AL931" s="50"/>
    </row>
    <row r="932" spans="1:38" s="101" customFormat="1" x14ac:dyDescent="0.25">
      <c r="A932" s="50">
        <f t="shared" si="331"/>
        <v>133</v>
      </c>
      <c r="B932" s="50">
        <f t="shared" si="319"/>
        <v>62649</v>
      </c>
      <c r="C932" s="50" t="str">
        <f t="shared" si="320"/>
        <v>20171129</v>
      </c>
      <c r="D932" s="50">
        <v>2017</v>
      </c>
      <c r="E932" s="50">
        <v>11</v>
      </c>
      <c r="F932" s="50">
        <v>29</v>
      </c>
      <c r="G932" s="50">
        <v>17</v>
      </c>
      <c r="H932" s="50">
        <v>24</v>
      </c>
      <c r="I932" s="50">
        <v>9</v>
      </c>
      <c r="J932" s="50">
        <v>466</v>
      </c>
      <c r="K932" s="68" t="s">
        <v>47</v>
      </c>
      <c r="L932" s="50">
        <v>1</v>
      </c>
      <c r="M932" s="50" t="s">
        <v>21</v>
      </c>
      <c r="N932" s="50" t="s">
        <v>27</v>
      </c>
      <c r="O932" s="50">
        <v>0</v>
      </c>
      <c r="P932" s="50" t="str">
        <f t="shared" si="325"/>
        <v/>
      </c>
      <c r="Q932" s="50" t="str">
        <f t="shared" si="318"/>
        <v/>
      </c>
      <c r="R932" s="50" t="str">
        <f t="shared" si="335"/>
        <v/>
      </c>
      <c r="S932" s="50" t="str">
        <f t="shared" si="326"/>
        <v/>
      </c>
      <c r="T932" s="50" t="str">
        <f t="shared" si="321"/>
        <v/>
      </c>
      <c r="U932" s="50" t="str">
        <f t="shared" si="322"/>
        <v/>
      </c>
      <c r="V932" s="50" t="str">
        <f t="shared" si="323"/>
        <v/>
      </c>
      <c r="W932" s="50" t="str">
        <f t="shared" si="327"/>
        <v/>
      </c>
      <c r="X932" s="50" t="str">
        <f t="shared" si="336"/>
        <v/>
      </c>
      <c r="Y932" s="50" t="str">
        <f t="shared" si="332"/>
        <v/>
      </c>
      <c r="Z932" s="50" t="str">
        <f t="shared" si="328"/>
        <v/>
      </c>
      <c r="AA932" s="50" t="str">
        <f t="shared" si="333"/>
        <v/>
      </c>
      <c r="AB932" s="50" t="str">
        <f t="shared" si="334"/>
        <v/>
      </c>
      <c r="AC932" s="50" t="str">
        <f t="shared" si="324"/>
        <v/>
      </c>
      <c r="AD932" s="50" t="str">
        <f t="shared" si="337"/>
        <v/>
      </c>
      <c r="AE932" s="50" t="str">
        <f t="shared" si="329"/>
        <v/>
      </c>
      <c r="AF932" s="50" t="str">
        <f t="shared" si="330"/>
        <v/>
      </c>
      <c r="AG932" s="50" t="str">
        <f t="shared" si="338"/>
        <v/>
      </c>
      <c r="AH932" s="50"/>
      <c r="AI932" s="50"/>
      <c r="AJ932" s="50"/>
      <c r="AK932" s="50"/>
      <c r="AL932" s="50"/>
    </row>
    <row r="933" spans="1:38" s="101" customFormat="1" x14ac:dyDescent="0.25">
      <c r="A933" s="50">
        <f t="shared" si="331"/>
        <v>133</v>
      </c>
      <c r="B933" s="50">
        <f t="shared" si="319"/>
        <v>62649</v>
      </c>
      <c r="C933" s="50" t="str">
        <f t="shared" si="320"/>
        <v>20171129</v>
      </c>
      <c r="D933" s="50">
        <v>2017</v>
      </c>
      <c r="E933" s="50">
        <v>11</v>
      </c>
      <c r="F933" s="50">
        <v>29</v>
      </c>
      <c r="G933" s="50">
        <v>17</v>
      </c>
      <c r="H933" s="50">
        <v>24</v>
      </c>
      <c r="I933" s="50">
        <v>9</v>
      </c>
      <c r="J933" s="50">
        <v>486</v>
      </c>
      <c r="K933" s="68" t="s">
        <v>47</v>
      </c>
      <c r="L933" s="50">
        <v>1</v>
      </c>
      <c r="M933" s="50" t="s">
        <v>21</v>
      </c>
      <c r="N933" s="50" t="s">
        <v>27</v>
      </c>
      <c r="O933" s="50">
        <v>0</v>
      </c>
      <c r="P933" s="50" t="str">
        <f t="shared" si="325"/>
        <v/>
      </c>
      <c r="Q933" s="50" t="str">
        <f t="shared" si="318"/>
        <v/>
      </c>
      <c r="R933" s="50" t="str">
        <f t="shared" si="335"/>
        <v/>
      </c>
      <c r="S933" s="50" t="str">
        <f t="shared" si="326"/>
        <v/>
      </c>
      <c r="T933" s="50" t="str">
        <f t="shared" si="321"/>
        <v/>
      </c>
      <c r="U933" s="50" t="str">
        <f t="shared" si="322"/>
        <v/>
      </c>
      <c r="V933" s="50" t="str">
        <f t="shared" si="323"/>
        <v/>
      </c>
      <c r="W933" s="50" t="str">
        <f t="shared" si="327"/>
        <v/>
      </c>
      <c r="X933" s="50" t="str">
        <f t="shared" si="336"/>
        <v/>
      </c>
      <c r="Y933" s="50" t="str">
        <f t="shared" si="332"/>
        <v/>
      </c>
      <c r="Z933" s="50" t="str">
        <f t="shared" si="328"/>
        <v/>
      </c>
      <c r="AA933" s="50" t="str">
        <f t="shared" si="333"/>
        <v/>
      </c>
      <c r="AB933" s="50" t="str">
        <f t="shared" si="334"/>
        <v/>
      </c>
      <c r="AC933" s="50" t="str">
        <f t="shared" si="324"/>
        <v/>
      </c>
      <c r="AD933" s="50" t="str">
        <f t="shared" si="337"/>
        <v/>
      </c>
      <c r="AE933" s="50" t="str">
        <f t="shared" si="329"/>
        <v/>
      </c>
      <c r="AF933" s="50" t="str">
        <f t="shared" si="330"/>
        <v/>
      </c>
      <c r="AG933" s="50" t="str">
        <f t="shared" si="338"/>
        <v/>
      </c>
      <c r="AH933" s="50"/>
      <c r="AI933" s="50"/>
      <c r="AJ933" s="50"/>
      <c r="AK933" s="50"/>
      <c r="AL933" s="50"/>
    </row>
    <row r="934" spans="1:38" s="101" customFormat="1" x14ac:dyDescent="0.25">
      <c r="A934" s="50">
        <f t="shared" si="331"/>
        <v>133</v>
      </c>
      <c r="B934" s="50">
        <f t="shared" si="319"/>
        <v>62649</v>
      </c>
      <c r="C934" s="50" t="str">
        <f t="shared" si="320"/>
        <v>20171129</v>
      </c>
      <c r="D934" s="50">
        <v>2017</v>
      </c>
      <c r="E934" s="50">
        <v>11</v>
      </c>
      <c r="F934" s="50">
        <v>29</v>
      </c>
      <c r="G934" s="50">
        <v>17</v>
      </c>
      <c r="H934" s="50">
        <v>24</v>
      </c>
      <c r="I934" s="50">
        <v>9</v>
      </c>
      <c r="J934" s="50">
        <v>497</v>
      </c>
      <c r="K934" s="68" t="s">
        <v>47</v>
      </c>
      <c r="L934" s="50">
        <v>1</v>
      </c>
      <c r="M934" s="50" t="s">
        <v>21</v>
      </c>
      <c r="N934" s="50" t="s">
        <v>27</v>
      </c>
      <c r="O934" s="50">
        <v>0</v>
      </c>
      <c r="P934" s="50" t="str">
        <f t="shared" si="325"/>
        <v/>
      </c>
      <c r="Q934" s="50" t="str">
        <f t="shared" si="318"/>
        <v/>
      </c>
      <c r="R934" s="50" t="str">
        <f t="shared" si="335"/>
        <v/>
      </c>
      <c r="S934" s="50" t="str">
        <f t="shared" si="326"/>
        <v/>
      </c>
      <c r="T934" s="50" t="str">
        <f t="shared" si="321"/>
        <v/>
      </c>
      <c r="U934" s="50" t="str">
        <f t="shared" si="322"/>
        <v/>
      </c>
      <c r="V934" s="50" t="str">
        <f t="shared" si="323"/>
        <v/>
      </c>
      <c r="W934" s="50" t="str">
        <f t="shared" si="327"/>
        <v/>
      </c>
      <c r="X934" s="50" t="str">
        <f t="shared" si="336"/>
        <v/>
      </c>
      <c r="Y934" s="50" t="str">
        <f t="shared" si="332"/>
        <v/>
      </c>
      <c r="Z934" s="50" t="str">
        <f t="shared" si="328"/>
        <v/>
      </c>
      <c r="AA934" s="50" t="str">
        <f t="shared" si="333"/>
        <v/>
      </c>
      <c r="AB934" s="50" t="str">
        <f t="shared" si="334"/>
        <v/>
      </c>
      <c r="AC934" s="50" t="str">
        <f t="shared" si="324"/>
        <v/>
      </c>
      <c r="AD934" s="50" t="str">
        <f t="shared" si="337"/>
        <v/>
      </c>
      <c r="AE934" s="50" t="str">
        <f t="shared" si="329"/>
        <v/>
      </c>
      <c r="AF934" s="50" t="str">
        <f t="shared" si="330"/>
        <v/>
      </c>
      <c r="AG934" s="50" t="str">
        <f t="shared" si="338"/>
        <v/>
      </c>
      <c r="AH934" s="50"/>
      <c r="AI934" s="50"/>
      <c r="AJ934" s="50"/>
      <c r="AK934" s="50"/>
      <c r="AL934" s="50"/>
    </row>
    <row r="935" spans="1:38" s="101" customFormat="1" x14ac:dyDescent="0.25">
      <c r="A935" s="50">
        <f t="shared" si="331"/>
        <v>133</v>
      </c>
      <c r="B935" s="50">
        <f t="shared" si="319"/>
        <v>62649</v>
      </c>
      <c r="C935" s="50" t="str">
        <f t="shared" si="320"/>
        <v>20171129</v>
      </c>
      <c r="D935" s="50">
        <v>2017</v>
      </c>
      <c r="E935" s="50">
        <v>11</v>
      </c>
      <c r="F935" s="50">
        <v>29</v>
      </c>
      <c r="G935" s="50">
        <v>17</v>
      </c>
      <c r="H935" s="50">
        <v>24</v>
      </c>
      <c r="I935" s="50">
        <v>9</v>
      </c>
      <c r="J935" s="50">
        <v>517</v>
      </c>
      <c r="K935" s="68" t="s">
        <v>47</v>
      </c>
      <c r="L935" s="50">
        <v>2</v>
      </c>
      <c r="M935" s="50" t="s">
        <v>21</v>
      </c>
      <c r="N935" s="50" t="s">
        <v>27</v>
      </c>
      <c r="O935" s="50">
        <v>0</v>
      </c>
      <c r="P935" s="50" t="str">
        <f t="shared" si="325"/>
        <v/>
      </c>
      <c r="Q935" s="50" t="str">
        <f t="shared" si="318"/>
        <v/>
      </c>
      <c r="R935" s="50" t="str">
        <f t="shared" si="335"/>
        <v/>
      </c>
      <c r="S935" s="50" t="str">
        <f t="shared" si="326"/>
        <v/>
      </c>
      <c r="T935" s="50" t="str">
        <f t="shared" si="321"/>
        <v/>
      </c>
      <c r="U935" s="50" t="str">
        <f t="shared" si="322"/>
        <v/>
      </c>
      <c r="V935" s="50" t="str">
        <f t="shared" si="323"/>
        <v/>
      </c>
      <c r="W935" s="50" t="str">
        <f t="shared" si="327"/>
        <v/>
      </c>
      <c r="X935" s="50" t="str">
        <f t="shared" si="336"/>
        <v/>
      </c>
      <c r="Y935" s="50" t="str">
        <f t="shared" si="332"/>
        <v/>
      </c>
      <c r="Z935" s="50" t="str">
        <f t="shared" si="328"/>
        <v/>
      </c>
      <c r="AA935" s="50" t="str">
        <f t="shared" si="333"/>
        <v/>
      </c>
      <c r="AB935" s="50" t="str">
        <f t="shared" si="334"/>
        <v/>
      </c>
      <c r="AC935" s="50" t="str">
        <f t="shared" si="324"/>
        <v/>
      </c>
      <c r="AD935" s="50" t="str">
        <f t="shared" si="337"/>
        <v/>
      </c>
      <c r="AE935" s="50" t="str">
        <f t="shared" si="329"/>
        <v/>
      </c>
      <c r="AF935" s="50" t="str">
        <f t="shared" si="330"/>
        <v/>
      </c>
      <c r="AG935" s="50" t="str">
        <f t="shared" si="338"/>
        <v/>
      </c>
      <c r="AH935" s="50"/>
      <c r="AI935" s="50"/>
      <c r="AJ935" s="50"/>
      <c r="AK935" s="50"/>
      <c r="AL935" s="50"/>
    </row>
    <row r="936" spans="1:38" s="101" customFormat="1" x14ac:dyDescent="0.25">
      <c r="A936" s="50">
        <f t="shared" si="331"/>
        <v>133</v>
      </c>
      <c r="B936" s="50">
        <f t="shared" si="319"/>
        <v>62649</v>
      </c>
      <c r="C936" s="50" t="str">
        <f t="shared" si="320"/>
        <v>20171129</v>
      </c>
      <c r="D936" s="50">
        <v>2017</v>
      </c>
      <c r="E936" s="50">
        <v>11</v>
      </c>
      <c r="F936" s="50">
        <v>29</v>
      </c>
      <c r="G936" s="50">
        <v>17</v>
      </c>
      <c r="H936" s="50">
        <v>24</v>
      </c>
      <c r="I936" s="50">
        <v>9</v>
      </c>
      <c r="J936" s="50">
        <v>531</v>
      </c>
      <c r="K936" s="68" t="s">
        <v>47</v>
      </c>
      <c r="L936" s="50">
        <v>1</v>
      </c>
      <c r="M936" s="50" t="s">
        <v>21</v>
      </c>
      <c r="N936" s="50" t="s">
        <v>27</v>
      </c>
      <c r="O936" s="50">
        <v>0</v>
      </c>
      <c r="P936" s="50" t="str">
        <f t="shared" si="325"/>
        <v/>
      </c>
      <c r="Q936" s="50" t="str">
        <f t="shared" si="318"/>
        <v/>
      </c>
      <c r="R936" s="50" t="str">
        <f t="shared" si="335"/>
        <v/>
      </c>
      <c r="S936" s="50" t="str">
        <f t="shared" si="326"/>
        <v/>
      </c>
      <c r="T936" s="50" t="str">
        <f t="shared" si="321"/>
        <v/>
      </c>
      <c r="U936" s="50" t="str">
        <f t="shared" si="322"/>
        <v/>
      </c>
      <c r="V936" s="50" t="str">
        <f t="shared" si="323"/>
        <v/>
      </c>
      <c r="W936" s="50" t="str">
        <f t="shared" si="327"/>
        <v/>
      </c>
      <c r="X936" s="50" t="str">
        <f t="shared" si="336"/>
        <v/>
      </c>
      <c r="Y936" s="50" t="str">
        <f t="shared" si="332"/>
        <v/>
      </c>
      <c r="Z936" s="50" t="str">
        <f t="shared" si="328"/>
        <v/>
      </c>
      <c r="AA936" s="50" t="str">
        <f t="shared" si="333"/>
        <v/>
      </c>
      <c r="AB936" s="50" t="str">
        <f t="shared" si="334"/>
        <v/>
      </c>
      <c r="AC936" s="50" t="str">
        <f t="shared" si="324"/>
        <v/>
      </c>
      <c r="AD936" s="50" t="str">
        <f t="shared" si="337"/>
        <v/>
      </c>
      <c r="AE936" s="50" t="str">
        <f t="shared" si="329"/>
        <v/>
      </c>
      <c r="AF936" s="50" t="str">
        <f t="shared" si="330"/>
        <v/>
      </c>
      <c r="AG936" s="50" t="str">
        <f t="shared" si="338"/>
        <v/>
      </c>
      <c r="AH936" s="50"/>
      <c r="AI936" s="50"/>
      <c r="AJ936" s="50"/>
      <c r="AK936" s="50"/>
      <c r="AL936" s="50"/>
    </row>
    <row r="937" spans="1:38" s="101" customFormat="1" x14ac:dyDescent="0.25">
      <c r="A937" s="50">
        <f t="shared" si="331"/>
        <v>133</v>
      </c>
      <c r="B937" s="50">
        <f t="shared" si="319"/>
        <v>62649</v>
      </c>
      <c r="C937" s="50" t="str">
        <f t="shared" si="320"/>
        <v>20171129</v>
      </c>
      <c r="D937" s="50">
        <v>2017</v>
      </c>
      <c r="E937" s="50">
        <v>11</v>
      </c>
      <c r="F937" s="50">
        <v>29</v>
      </c>
      <c r="G937" s="50">
        <v>17</v>
      </c>
      <c r="H937" s="50">
        <v>24</v>
      </c>
      <c r="I937" s="50">
        <v>9</v>
      </c>
      <c r="J937" s="50">
        <v>533</v>
      </c>
      <c r="K937" s="68" t="s">
        <v>47</v>
      </c>
      <c r="L937" s="50">
        <v>1</v>
      </c>
      <c r="M937" s="50" t="s">
        <v>21</v>
      </c>
      <c r="N937" s="50" t="s">
        <v>27</v>
      </c>
      <c r="O937" s="50">
        <v>0</v>
      </c>
      <c r="P937" s="50" t="str">
        <f t="shared" si="325"/>
        <v/>
      </c>
      <c r="Q937" s="50" t="str">
        <f t="shared" si="318"/>
        <v/>
      </c>
      <c r="R937" s="50" t="str">
        <f t="shared" si="335"/>
        <v/>
      </c>
      <c r="S937" s="50" t="str">
        <f t="shared" si="326"/>
        <v/>
      </c>
      <c r="T937" s="50" t="str">
        <f t="shared" si="321"/>
        <v/>
      </c>
      <c r="U937" s="50" t="str">
        <f t="shared" si="322"/>
        <v/>
      </c>
      <c r="V937" s="50" t="str">
        <f t="shared" si="323"/>
        <v/>
      </c>
      <c r="W937" s="50" t="str">
        <f t="shared" si="327"/>
        <v/>
      </c>
      <c r="X937" s="50" t="str">
        <f t="shared" si="336"/>
        <v/>
      </c>
      <c r="Y937" s="50" t="str">
        <f t="shared" si="332"/>
        <v/>
      </c>
      <c r="Z937" s="50" t="str">
        <f t="shared" si="328"/>
        <v/>
      </c>
      <c r="AA937" s="50" t="str">
        <f t="shared" si="333"/>
        <v/>
      </c>
      <c r="AB937" s="50" t="str">
        <f t="shared" si="334"/>
        <v/>
      </c>
      <c r="AC937" s="50" t="str">
        <f t="shared" si="324"/>
        <v/>
      </c>
      <c r="AD937" s="50" t="str">
        <f t="shared" si="337"/>
        <v/>
      </c>
      <c r="AE937" s="50" t="str">
        <f t="shared" si="329"/>
        <v/>
      </c>
      <c r="AF937" s="50" t="str">
        <f t="shared" si="330"/>
        <v/>
      </c>
      <c r="AG937" s="50" t="str">
        <f t="shared" si="338"/>
        <v/>
      </c>
      <c r="AH937" s="50"/>
      <c r="AI937" s="50"/>
      <c r="AJ937" s="50"/>
      <c r="AK937" s="50"/>
      <c r="AL937" s="50"/>
    </row>
    <row r="938" spans="1:38" s="101" customFormat="1" x14ac:dyDescent="0.25">
      <c r="A938" s="50">
        <f t="shared" si="331"/>
        <v>133</v>
      </c>
      <c r="B938" s="50">
        <f t="shared" si="319"/>
        <v>62649</v>
      </c>
      <c r="C938" s="50" t="str">
        <f t="shared" si="320"/>
        <v>20171129</v>
      </c>
      <c r="D938" s="50">
        <v>2017</v>
      </c>
      <c r="E938" s="50">
        <v>11</v>
      </c>
      <c r="F938" s="50">
        <v>29</v>
      </c>
      <c r="G938" s="50">
        <v>17</v>
      </c>
      <c r="H938" s="50">
        <v>24</v>
      </c>
      <c r="I938" s="50">
        <v>9</v>
      </c>
      <c r="J938" s="50">
        <v>538</v>
      </c>
      <c r="K938" s="68" t="s">
        <v>47</v>
      </c>
      <c r="L938" s="50">
        <v>2</v>
      </c>
      <c r="M938" s="50" t="s">
        <v>21</v>
      </c>
      <c r="N938" s="50" t="s">
        <v>27</v>
      </c>
      <c r="O938" s="50">
        <v>0</v>
      </c>
      <c r="P938" s="50" t="str">
        <f t="shared" si="325"/>
        <v/>
      </c>
      <c r="Q938" s="50" t="str">
        <f t="shared" si="318"/>
        <v/>
      </c>
      <c r="R938" s="50" t="str">
        <f t="shared" si="335"/>
        <v/>
      </c>
      <c r="S938" s="50" t="str">
        <f t="shared" si="326"/>
        <v/>
      </c>
      <c r="T938" s="50" t="str">
        <f t="shared" si="321"/>
        <v/>
      </c>
      <c r="U938" s="50" t="str">
        <f t="shared" si="322"/>
        <v/>
      </c>
      <c r="V938" s="50" t="str">
        <f t="shared" si="323"/>
        <v/>
      </c>
      <c r="W938" s="50" t="str">
        <f t="shared" si="327"/>
        <v/>
      </c>
      <c r="X938" s="50" t="str">
        <f t="shared" si="336"/>
        <v/>
      </c>
      <c r="Y938" s="50" t="str">
        <f t="shared" si="332"/>
        <v/>
      </c>
      <c r="Z938" s="50" t="str">
        <f t="shared" si="328"/>
        <v/>
      </c>
      <c r="AA938" s="50" t="str">
        <f t="shared" si="333"/>
        <v/>
      </c>
      <c r="AB938" s="50" t="str">
        <f t="shared" si="334"/>
        <v/>
      </c>
      <c r="AC938" s="50" t="str">
        <f t="shared" si="324"/>
        <v/>
      </c>
      <c r="AD938" s="50" t="str">
        <f t="shared" si="337"/>
        <v/>
      </c>
      <c r="AE938" s="50" t="str">
        <f t="shared" si="329"/>
        <v/>
      </c>
      <c r="AF938" s="50" t="str">
        <f t="shared" si="330"/>
        <v/>
      </c>
      <c r="AG938" s="50" t="str">
        <f t="shared" si="338"/>
        <v/>
      </c>
      <c r="AH938" s="50"/>
      <c r="AI938" s="50"/>
      <c r="AJ938" s="50"/>
      <c r="AK938" s="50"/>
      <c r="AL938" s="50"/>
    </row>
    <row r="939" spans="1:38" s="101" customFormat="1" x14ac:dyDescent="0.25">
      <c r="A939" s="50">
        <f t="shared" si="331"/>
        <v>133</v>
      </c>
      <c r="B939" s="50">
        <f t="shared" si="319"/>
        <v>62649</v>
      </c>
      <c r="C939" s="50" t="str">
        <f t="shared" si="320"/>
        <v>20171129</v>
      </c>
      <c r="D939" s="50">
        <v>2017</v>
      </c>
      <c r="E939" s="50">
        <v>11</v>
      </c>
      <c r="F939" s="50">
        <v>29</v>
      </c>
      <c r="G939" s="50">
        <v>17</v>
      </c>
      <c r="H939" s="50">
        <v>24</v>
      </c>
      <c r="I939" s="50">
        <v>9</v>
      </c>
      <c r="J939" s="50">
        <v>542</v>
      </c>
      <c r="K939" s="68" t="s">
        <v>47</v>
      </c>
      <c r="L939" s="50">
        <v>2</v>
      </c>
      <c r="M939" s="50" t="s">
        <v>21</v>
      </c>
      <c r="N939" s="50" t="s">
        <v>27</v>
      </c>
      <c r="O939" s="50">
        <v>0</v>
      </c>
      <c r="P939" s="50" t="str">
        <f t="shared" si="325"/>
        <v/>
      </c>
      <c r="Q939" s="50" t="str">
        <f t="shared" si="318"/>
        <v/>
      </c>
      <c r="R939" s="50" t="str">
        <f t="shared" si="335"/>
        <v/>
      </c>
      <c r="S939" s="50" t="str">
        <f t="shared" si="326"/>
        <v/>
      </c>
      <c r="T939" s="50" t="str">
        <f t="shared" si="321"/>
        <v/>
      </c>
      <c r="U939" s="50" t="str">
        <f t="shared" si="322"/>
        <v/>
      </c>
      <c r="V939" s="50" t="str">
        <f t="shared" si="323"/>
        <v/>
      </c>
      <c r="W939" s="50" t="str">
        <f t="shared" si="327"/>
        <v/>
      </c>
      <c r="X939" s="50" t="str">
        <f t="shared" si="336"/>
        <v/>
      </c>
      <c r="Y939" s="50" t="str">
        <f t="shared" si="332"/>
        <v/>
      </c>
      <c r="Z939" s="50" t="str">
        <f t="shared" si="328"/>
        <v/>
      </c>
      <c r="AA939" s="50" t="str">
        <f t="shared" si="333"/>
        <v/>
      </c>
      <c r="AB939" s="50" t="str">
        <f t="shared" si="334"/>
        <v/>
      </c>
      <c r="AC939" s="50" t="str">
        <f t="shared" si="324"/>
        <v/>
      </c>
      <c r="AD939" s="50" t="str">
        <f t="shared" si="337"/>
        <v/>
      </c>
      <c r="AE939" s="50" t="str">
        <f t="shared" si="329"/>
        <v/>
      </c>
      <c r="AF939" s="50" t="str">
        <f t="shared" si="330"/>
        <v/>
      </c>
      <c r="AG939" s="50" t="str">
        <f t="shared" si="338"/>
        <v/>
      </c>
      <c r="AH939" s="50"/>
      <c r="AI939" s="50"/>
      <c r="AJ939" s="50"/>
      <c r="AK939" s="50"/>
      <c r="AL939" s="50"/>
    </row>
    <row r="940" spans="1:38" s="101" customFormat="1" x14ac:dyDescent="0.25">
      <c r="A940" s="50">
        <f t="shared" si="331"/>
        <v>133</v>
      </c>
      <c r="B940" s="50">
        <f t="shared" si="319"/>
        <v>62649</v>
      </c>
      <c r="C940" s="50" t="str">
        <f t="shared" si="320"/>
        <v>20171129</v>
      </c>
      <c r="D940" s="50">
        <v>2017</v>
      </c>
      <c r="E940" s="50">
        <v>11</v>
      </c>
      <c r="F940" s="50">
        <v>29</v>
      </c>
      <c r="G940" s="50">
        <v>17</v>
      </c>
      <c r="H940" s="50">
        <v>24</v>
      </c>
      <c r="I940" s="50">
        <v>9</v>
      </c>
      <c r="J940" s="50">
        <v>551</v>
      </c>
      <c r="K940" s="68" t="s">
        <v>47</v>
      </c>
      <c r="L940" s="50">
        <v>2</v>
      </c>
      <c r="M940" s="50" t="s">
        <v>21</v>
      </c>
      <c r="N940" s="50" t="s">
        <v>27</v>
      </c>
      <c r="O940" s="50">
        <v>0</v>
      </c>
      <c r="P940" s="50" t="str">
        <f t="shared" si="325"/>
        <v/>
      </c>
      <c r="Q940" s="50" t="str">
        <f t="shared" si="318"/>
        <v/>
      </c>
      <c r="R940" s="50" t="str">
        <f t="shared" si="335"/>
        <v/>
      </c>
      <c r="S940" s="50" t="str">
        <f t="shared" si="326"/>
        <v/>
      </c>
      <c r="T940" s="50" t="str">
        <f t="shared" si="321"/>
        <v/>
      </c>
      <c r="U940" s="50" t="str">
        <f t="shared" si="322"/>
        <v/>
      </c>
      <c r="V940" s="50" t="str">
        <f t="shared" si="323"/>
        <v/>
      </c>
      <c r="W940" s="50" t="str">
        <f t="shared" si="327"/>
        <v/>
      </c>
      <c r="X940" s="50" t="str">
        <f t="shared" si="336"/>
        <v/>
      </c>
      <c r="Y940" s="50" t="str">
        <f t="shared" si="332"/>
        <v/>
      </c>
      <c r="Z940" s="50" t="str">
        <f t="shared" si="328"/>
        <v/>
      </c>
      <c r="AA940" s="50" t="str">
        <f t="shared" si="333"/>
        <v/>
      </c>
      <c r="AB940" s="50" t="str">
        <f t="shared" si="334"/>
        <v/>
      </c>
      <c r="AC940" s="50" t="str">
        <f t="shared" si="324"/>
        <v/>
      </c>
      <c r="AD940" s="50" t="str">
        <f t="shared" si="337"/>
        <v/>
      </c>
      <c r="AE940" s="50" t="str">
        <f t="shared" si="329"/>
        <v/>
      </c>
      <c r="AF940" s="50" t="str">
        <f t="shared" si="330"/>
        <v/>
      </c>
      <c r="AG940" s="50" t="str">
        <f t="shared" si="338"/>
        <v/>
      </c>
      <c r="AH940" s="50"/>
      <c r="AI940" s="50"/>
      <c r="AJ940" s="50"/>
      <c r="AK940" s="50"/>
      <c r="AL940" s="50"/>
    </row>
    <row r="941" spans="1:38" s="101" customFormat="1" x14ac:dyDescent="0.25">
      <c r="A941" s="50">
        <f t="shared" si="331"/>
        <v>133</v>
      </c>
      <c r="B941" s="50">
        <f t="shared" si="319"/>
        <v>62649</v>
      </c>
      <c r="C941" s="50" t="str">
        <f t="shared" si="320"/>
        <v>20171129</v>
      </c>
      <c r="D941" s="50">
        <v>2017</v>
      </c>
      <c r="E941" s="50">
        <v>11</v>
      </c>
      <c r="F941" s="50">
        <v>29</v>
      </c>
      <c r="G941" s="50">
        <v>17</v>
      </c>
      <c r="H941" s="50">
        <v>24</v>
      </c>
      <c r="I941" s="50">
        <v>9</v>
      </c>
      <c r="J941" s="50">
        <v>554</v>
      </c>
      <c r="K941" s="68" t="s">
        <v>47</v>
      </c>
      <c r="L941" s="50">
        <v>1</v>
      </c>
      <c r="M941" s="50" t="s">
        <v>21</v>
      </c>
      <c r="N941" s="50" t="s">
        <v>27</v>
      </c>
      <c r="O941" s="50">
        <v>0</v>
      </c>
      <c r="P941" s="50" t="str">
        <f t="shared" si="325"/>
        <v/>
      </c>
      <c r="Q941" s="50" t="str">
        <f t="shared" si="318"/>
        <v/>
      </c>
      <c r="R941" s="50" t="str">
        <f t="shared" si="335"/>
        <v/>
      </c>
      <c r="S941" s="50" t="str">
        <f t="shared" si="326"/>
        <v/>
      </c>
      <c r="T941" s="50" t="str">
        <f t="shared" si="321"/>
        <v/>
      </c>
      <c r="U941" s="50" t="str">
        <f t="shared" si="322"/>
        <v/>
      </c>
      <c r="V941" s="50" t="str">
        <f t="shared" si="323"/>
        <v/>
      </c>
      <c r="W941" s="50" t="str">
        <f t="shared" si="327"/>
        <v/>
      </c>
      <c r="X941" s="50" t="str">
        <f t="shared" si="336"/>
        <v/>
      </c>
      <c r="Y941" s="50" t="str">
        <f t="shared" si="332"/>
        <v/>
      </c>
      <c r="Z941" s="50" t="str">
        <f t="shared" si="328"/>
        <v/>
      </c>
      <c r="AA941" s="50" t="str">
        <f t="shared" si="333"/>
        <v/>
      </c>
      <c r="AB941" s="50" t="str">
        <f t="shared" si="334"/>
        <v/>
      </c>
      <c r="AC941" s="50" t="str">
        <f t="shared" si="324"/>
        <v/>
      </c>
      <c r="AD941" s="50" t="str">
        <f t="shared" si="337"/>
        <v/>
      </c>
      <c r="AE941" s="50" t="str">
        <f t="shared" si="329"/>
        <v/>
      </c>
      <c r="AF941" s="50" t="str">
        <f t="shared" si="330"/>
        <v/>
      </c>
      <c r="AG941" s="50" t="str">
        <f t="shared" si="338"/>
        <v/>
      </c>
      <c r="AH941" s="50"/>
      <c r="AI941" s="50"/>
      <c r="AJ941" s="50"/>
      <c r="AK941" s="50"/>
      <c r="AL941" s="50"/>
    </row>
    <row r="942" spans="1:38" s="101" customFormat="1" x14ac:dyDescent="0.25">
      <c r="A942" s="50">
        <f t="shared" si="331"/>
        <v>133</v>
      </c>
      <c r="B942" s="50">
        <f t="shared" si="319"/>
        <v>62649</v>
      </c>
      <c r="C942" s="50" t="str">
        <f t="shared" si="320"/>
        <v>20171129</v>
      </c>
      <c r="D942" s="50">
        <v>2017</v>
      </c>
      <c r="E942" s="50">
        <v>11</v>
      </c>
      <c r="F942" s="50">
        <v>29</v>
      </c>
      <c r="G942" s="50">
        <v>17</v>
      </c>
      <c r="H942" s="50">
        <v>24</v>
      </c>
      <c r="I942" s="50">
        <v>9</v>
      </c>
      <c r="J942" s="50">
        <v>560</v>
      </c>
      <c r="K942" s="68" t="s">
        <v>47</v>
      </c>
      <c r="L942" s="50">
        <v>1</v>
      </c>
      <c r="M942" s="50" t="s">
        <v>21</v>
      </c>
      <c r="N942" s="50" t="s">
        <v>27</v>
      </c>
      <c r="O942" s="50">
        <v>0</v>
      </c>
      <c r="P942" s="50" t="str">
        <f t="shared" si="325"/>
        <v/>
      </c>
      <c r="Q942" s="50" t="str">
        <f t="shared" si="318"/>
        <v/>
      </c>
      <c r="R942" s="50" t="str">
        <f t="shared" si="335"/>
        <v/>
      </c>
      <c r="S942" s="50" t="str">
        <f t="shared" si="326"/>
        <v/>
      </c>
      <c r="T942" s="50" t="str">
        <f t="shared" si="321"/>
        <v/>
      </c>
      <c r="U942" s="50" t="str">
        <f t="shared" si="322"/>
        <v/>
      </c>
      <c r="V942" s="50" t="str">
        <f t="shared" si="323"/>
        <v/>
      </c>
      <c r="W942" s="50" t="str">
        <f t="shared" si="327"/>
        <v/>
      </c>
      <c r="X942" s="50" t="str">
        <f t="shared" si="336"/>
        <v/>
      </c>
      <c r="Y942" s="50" t="str">
        <f t="shared" si="332"/>
        <v/>
      </c>
      <c r="Z942" s="50" t="str">
        <f t="shared" si="328"/>
        <v/>
      </c>
      <c r="AA942" s="50" t="str">
        <f t="shared" si="333"/>
        <v/>
      </c>
      <c r="AB942" s="50" t="str">
        <f t="shared" si="334"/>
        <v/>
      </c>
      <c r="AC942" s="50" t="str">
        <f t="shared" si="324"/>
        <v/>
      </c>
      <c r="AD942" s="50" t="str">
        <f t="shared" si="337"/>
        <v/>
      </c>
      <c r="AE942" s="50" t="str">
        <f t="shared" si="329"/>
        <v/>
      </c>
      <c r="AF942" s="50" t="str">
        <f t="shared" si="330"/>
        <v/>
      </c>
      <c r="AG942" s="50" t="str">
        <f t="shared" si="338"/>
        <v/>
      </c>
      <c r="AH942" s="50"/>
      <c r="AI942" s="50"/>
      <c r="AJ942" s="50"/>
      <c r="AK942" s="50"/>
      <c r="AL942" s="50"/>
    </row>
    <row r="943" spans="1:38" s="101" customFormat="1" x14ac:dyDescent="0.25">
      <c r="A943" s="50">
        <f t="shared" si="331"/>
        <v>133</v>
      </c>
      <c r="B943" s="50">
        <f t="shared" si="319"/>
        <v>62649</v>
      </c>
      <c r="C943" s="50" t="str">
        <f t="shared" si="320"/>
        <v>20171129</v>
      </c>
      <c r="D943" s="50">
        <v>2017</v>
      </c>
      <c r="E943" s="50">
        <v>11</v>
      </c>
      <c r="F943" s="50">
        <v>29</v>
      </c>
      <c r="G943" s="50">
        <v>17</v>
      </c>
      <c r="H943" s="50">
        <v>24</v>
      </c>
      <c r="I943" s="50">
        <v>9</v>
      </c>
      <c r="J943" s="50">
        <v>585</v>
      </c>
      <c r="K943" s="68" t="s">
        <v>47</v>
      </c>
      <c r="L943" s="50">
        <v>1</v>
      </c>
      <c r="M943" s="50" t="s">
        <v>21</v>
      </c>
      <c r="N943" s="50" t="s">
        <v>27</v>
      </c>
      <c r="O943" s="50">
        <v>0</v>
      </c>
      <c r="P943" s="50" t="str">
        <f t="shared" si="325"/>
        <v/>
      </c>
      <c r="Q943" s="50" t="str">
        <f t="shared" si="318"/>
        <v/>
      </c>
      <c r="R943" s="50" t="str">
        <f t="shared" si="335"/>
        <v/>
      </c>
      <c r="S943" s="50" t="str">
        <f t="shared" si="326"/>
        <v/>
      </c>
      <c r="T943" s="50" t="str">
        <f t="shared" si="321"/>
        <v/>
      </c>
      <c r="U943" s="50" t="str">
        <f t="shared" si="322"/>
        <v/>
      </c>
      <c r="V943" s="50" t="str">
        <f t="shared" si="323"/>
        <v/>
      </c>
      <c r="W943" s="50" t="str">
        <f t="shared" si="327"/>
        <v/>
      </c>
      <c r="X943" s="50" t="str">
        <f t="shared" si="336"/>
        <v/>
      </c>
      <c r="Y943" s="50" t="str">
        <f t="shared" si="332"/>
        <v/>
      </c>
      <c r="Z943" s="50" t="str">
        <f t="shared" si="328"/>
        <v/>
      </c>
      <c r="AA943" s="50" t="str">
        <f t="shared" si="333"/>
        <v/>
      </c>
      <c r="AB943" s="50" t="str">
        <f t="shared" si="334"/>
        <v/>
      </c>
      <c r="AC943" s="50" t="str">
        <f t="shared" si="324"/>
        <v/>
      </c>
      <c r="AD943" s="50" t="str">
        <f t="shared" si="337"/>
        <v/>
      </c>
      <c r="AE943" s="50" t="str">
        <f t="shared" si="329"/>
        <v/>
      </c>
      <c r="AF943" s="50" t="str">
        <f t="shared" si="330"/>
        <v/>
      </c>
      <c r="AG943" s="50" t="str">
        <f t="shared" si="338"/>
        <v/>
      </c>
      <c r="AH943" s="50"/>
      <c r="AI943" s="50"/>
      <c r="AJ943" s="50"/>
      <c r="AK943" s="50"/>
      <c r="AL943" s="50"/>
    </row>
    <row r="944" spans="1:38" s="103" customFormat="1" x14ac:dyDescent="0.25">
      <c r="A944" s="50">
        <f t="shared" si="331"/>
        <v>133</v>
      </c>
      <c r="B944" s="50">
        <f t="shared" si="319"/>
        <v>62649</v>
      </c>
      <c r="C944" s="50" t="str">
        <f t="shared" si="320"/>
        <v>20171129</v>
      </c>
      <c r="D944" s="50">
        <v>2017</v>
      </c>
      <c r="E944" s="50">
        <v>11</v>
      </c>
      <c r="F944" s="50">
        <v>29</v>
      </c>
      <c r="G944" s="50">
        <v>17</v>
      </c>
      <c r="H944" s="50">
        <v>24</v>
      </c>
      <c r="I944" s="50">
        <v>9</v>
      </c>
      <c r="J944" s="50">
        <v>598</v>
      </c>
      <c r="K944" s="68" t="s">
        <v>49</v>
      </c>
      <c r="L944" s="50">
        <v>2</v>
      </c>
      <c r="M944" s="50" t="s">
        <v>21</v>
      </c>
      <c r="N944" s="50" t="s">
        <v>27</v>
      </c>
      <c r="O944" s="50">
        <v>5</v>
      </c>
      <c r="P944" s="50" t="str">
        <f t="shared" si="325"/>
        <v/>
      </c>
      <c r="Q944" s="50" t="str">
        <f t="shared" si="318"/>
        <v/>
      </c>
      <c r="R944" s="50" t="str">
        <f t="shared" si="335"/>
        <v/>
      </c>
      <c r="S944" s="50" t="str">
        <f t="shared" si="326"/>
        <v/>
      </c>
      <c r="T944" s="50" t="str">
        <f t="shared" si="321"/>
        <v/>
      </c>
      <c r="U944" s="50" t="str">
        <f t="shared" si="322"/>
        <v/>
      </c>
      <c r="V944" s="50" t="str">
        <f t="shared" si="323"/>
        <v/>
      </c>
      <c r="W944" s="50" t="str">
        <f t="shared" si="327"/>
        <v/>
      </c>
      <c r="X944" s="50" t="str">
        <f t="shared" si="336"/>
        <v/>
      </c>
      <c r="Y944" s="50" t="str">
        <f t="shared" si="332"/>
        <v/>
      </c>
      <c r="Z944" s="50" t="str">
        <f t="shared" si="328"/>
        <v/>
      </c>
      <c r="AA944" s="50" t="str">
        <f t="shared" si="333"/>
        <v/>
      </c>
      <c r="AB944" s="50" t="str">
        <f t="shared" si="334"/>
        <v/>
      </c>
      <c r="AC944" s="50" t="str">
        <f t="shared" si="324"/>
        <v/>
      </c>
      <c r="AD944" s="50" t="str">
        <f t="shared" si="337"/>
        <v/>
      </c>
      <c r="AE944" s="50" t="str">
        <f t="shared" si="329"/>
        <v/>
      </c>
      <c r="AF944" s="50" t="str">
        <f t="shared" si="330"/>
        <v/>
      </c>
      <c r="AG944" s="50" t="str">
        <f t="shared" si="338"/>
        <v/>
      </c>
      <c r="AH944" s="50"/>
      <c r="AI944" s="50"/>
      <c r="AJ944" s="50"/>
      <c r="AK944" s="50"/>
      <c r="AL944" s="50"/>
    </row>
    <row r="945" spans="1:38" s="101" customFormat="1" x14ac:dyDescent="0.25">
      <c r="A945" s="50">
        <f t="shared" si="331"/>
        <v>133</v>
      </c>
      <c r="B945" s="50">
        <f t="shared" si="319"/>
        <v>62649</v>
      </c>
      <c r="C945" s="50" t="str">
        <f t="shared" si="320"/>
        <v>20171129</v>
      </c>
      <c r="D945" s="50">
        <v>2017</v>
      </c>
      <c r="E945" s="50">
        <v>11</v>
      </c>
      <c r="F945" s="50">
        <v>29</v>
      </c>
      <c r="G945" s="50">
        <v>17</v>
      </c>
      <c r="H945" s="50">
        <v>24</v>
      </c>
      <c r="I945" s="50">
        <v>9</v>
      </c>
      <c r="J945" s="50">
        <v>603</v>
      </c>
      <c r="K945" s="68" t="s">
        <v>47</v>
      </c>
      <c r="L945" s="50">
        <v>1</v>
      </c>
      <c r="M945" s="50" t="s">
        <v>21</v>
      </c>
      <c r="N945" s="50" t="s">
        <v>27</v>
      </c>
      <c r="O945" s="50">
        <v>0</v>
      </c>
      <c r="P945" s="50" t="str">
        <f t="shared" si="325"/>
        <v/>
      </c>
      <c r="Q945" s="50" t="str">
        <f t="shared" si="318"/>
        <v/>
      </c>
      <c r="R945" s="50" t="str">
        <f t="shared" si="335"/>
        <v/>
      </c>
      <c r="S945" s="50" t="str">
        <f t="shared" si="326"/>
        <v/>
      </c>
      <c r="T945" s="50" t="str">
        <f t="shared" si="321"/>
        <v/>
      </c>
      <c r="U945" s="50" t="str">
        <f t="shared" si="322"/>
        <v/>
      </c>
      <c r="V945" s="50" t="str">
        <f t="shared" si="323"/>
        <v/>
      </c>
      <c r="W945" s="50" t="str">
        <f t="shared" si="327"/>
        <v/>
      </c>
      <c r="X945" s="50" t="str">
        <f t="shared" si="336"/>
        <v/>
      </c>
      <c r="Y945" s="50" t="str">
        <f t="shared" si="332"/>
        <v/>
      </c>
      <c r="Z945" s="50" t="str">
        <f t="shared" si="328"/>
        <v/>
      </c>
      <c r="AA945" s="50" t="str">
        <f t="shared" si="333"/>
        <v/>
      </c>
      <c r="AB945" s="50" t="str">
        <f t="shared" si="334"/>
        <v/>
      </c>
      <c r="AC945" s="50" t="str">
        <f t="shared" si="324"/>
        <v/>
      </c>
      <c r="AD945" s="50" t="str">
        <f t="shared" si="337"/>
        <v/>
      </c>
      <c r="AE945" s="50" t="str">
        <f t="shared" si="329"/>
        <v/>
      </c>
      <c r="AF945" s="50" t="str">
        <f t="shared" si="330"/>
        <v/>
      </c>
      <c r="AG945" s="50" t="str">
        <f t="shared" si="338"/>
        <v/>
      </c>
      <c r="AH945" s="50"/>
      <c r="AI945" s="50"/>
      <c r="AJ945" s="50"/>
      <c r="AK945" s="50"/>
      <c r="AL945" s="50"/>
    </row>
    <row r="946" spans="1:38" s="101" customFormat="1" x14ac:dyDescent="0.25">
      <c r="A946" s="50">
        <f t="shared" si="331"/>
        <v>133</v>
      </c>
      <c r="B946" s="50">
        <f t="shared" si="319"/>
        <v>62649</v>
      </c>
      <c r="C946" s="50" t="str">
        <f t="shared" si="320"/>
        <v>20171129</v>
      </c>
      <c r="D946" s="50">
        <v>2017</v>
      </c>
      <c r="E946" s="50">
        <v>11</v>
      </c>
      <c r="F946" s="50">
        <v>29</v>
      </c>
      <c r="G946" s="50">
        <v>17</v>
      </c>
      <c r="H946" s="50">
        <v>24</v>
      </c>
      <c r="I946" s="50">
        <v>9</v>
      </c>
      <c r="J946" s="50">
        <v>627</v>
      </c>
      <c r="K946" s="68" t="s">
        <v>47</v>
      </c>
      <c r="L946" s="50">
        <v>1</v>
      </c>
      <c r="M946" s="50" t="s">
        <v>21</v>
      </c>
      <c r="N946" s="50" t="s">
        <v>27</v>
      </c>
      <c r="O946" s="50">
        <v>0</v>
      </c>
      <c r="P946" s="50" t="str">
        <f t="shared" si="325"/>
        <v/>
      </c>
      <c r="Q946" s="50" t="str">
        <f t="shared" si="318"/>
        <v/>
      </c>
      <c r="R946" s="50" t="str">
        <f t="shared" si="335"/>
        <v/>
      </c>
      <c r="S946" s="50" t="str">
        <f t="shared" si="326"/>
        <v/>
      </c>
      <c r="T946" s="50" t="str">
        <f t="shared" si="321"/>
        <v/>
      </c>
      <c r="U946" s="50" t="str">
        <f t="shared" si="322"/>
        <v/>
      </c>
      <c r="V946" s="50" t="str">
        <f t="shared" si="323"/>
        <v/>
      </c>
      <c r="W946" s="50" t="str">
        <f t="shared" si="327"/>
        <v/>
      </c>
      <c r="X946" s="50" t="str">
        <f t="shared" si="336"/>
        <v/>
      </c>
      <c r="Y946" s="50" t="str">
        <f t="shared" si="332"/>
        <v/>
      </c>
      <c r="Z946" s="50" t="str">
        <f t="shared" si="328"/>
        <v/>
      </c>
      <c r="AA946" s="50" t="str">
        <f t="shared" si="333"/>
        <v/>
      </c>
      <c r="AB946" s="50" t="str">
        <f t="shared" si="334"/>
        <v/>
      </c>
      <c r="AC946" s="50" t="str">
        <f t="shared" si="324"/>
        <v/>
      </c>
      <c r="AD946" s="50" t="str">
        <f t="shared" si="337"/>
        <v/>
      </c>
      <c r="AE946" s="50" t="str">
        <f t="shared" si="329"/>
        <v/>
      </c>
      <c r="AF946" s="50" t="str">
        <f t="shared" si="330"/>
        <v/>
      </c>
      <c r="AG946" s="50" t="str">
        <f t="shared" si="338"/>
        <v/>
      </c>
      <c r="AH946" s="50"/>
      <c r="AI946" s="50"/>
      <c r="AJ946" s="50"/>
      <c r="AK946" s="50"/>
      <c r="AL946" s="50"/>
    </row>
    <row r="947" spans="1:38" s="101" customFormat="1" x14ac:dyDescent="0.25">
      <c r="A947" s="50">
        <f t="shared" si="331"/>
        <v>133</v>
      </c>
      <c r="B947" s="50">
        <f t="shared" si="319"/>
        <v>62649</v>
      </c>
      <c r="C947" s="50" t="str">
        <f t="shared" si="320"/>
        <v>20171129</v>
      </c>
      <c r="D947" s="50">
        <v>2017</v>
      </c>
      <c r="E947" s="50">
        <v>11</v>
      </c>
      <c r="F947" s="50">
        <v>29</v>
      </c>
      <c r="G947" s="50">
        <v>17</v>
      </c>
      <c r="H947" s="50">
        <v>24</v>
      </c>
      <c r="I947" s="50">
        <v>9</v>
      </c>
      <c r="J947" s="50">
        <v>638</v>
      </c>
      <c r="K947" s="68" t="s">
        <v>47</v>
      </c>
      <c r="L947" s="50">
        <v>1</v>
      </c>
      <c r="M947" s="50" t="s">
        <v>21</v>
      </c>
      <c r="N947" s="50" t="s">
        <v>27</v>
      </c>
      <c r="O947" s="50">
        <v>0</v>
      </c>
      <c r="P947" s="50" t="str">
        <f t="shared" si="325"/>
        <v/>
      </c>
      <c r="Q947" s="50">
        <f t="shared" si="318"/>
        <v>62649.637999999999</v>
      </c>
      <c r="R947" s="50" t="str">
        <f t="shared" si="335"/>
        <v/>
      </c>
      <c r="S947" s="50" t="str">
        <f t="shared" si="326"/>
        <v/>
      </c>
      <c r="T947" s="50" t="str">
        <f t="shared" si="321"/>
        <v/>
      </c>
      <c r="U947" s="50" t="str">
        <f t="shared" si="322"/>
        <v/>
      </c>
      <c r="V947" s="50" t="str">
        <f t="shared" si="323"/>
        <v/>
      </c>
      <c r="W947" s="50" t="str">
        <f t="shared" si="327"/>
        <v/>
      </c>
      <c r="X947" s="50" t="str">
        <f t="shared" si="336"/>
        <v/>
      </c>
      <c r="Y947" s="50" t="str">
        <f t="shared" si="332"/>
        <v/>
      </c>
      <c r="Z947" s="50" t="str">
        <f t="shared" si="328"/>
        <v/>
      </c>
      <c r="AA947" s="50" t="str">
        <f t="shared" si="333"/>
        <v/>
      </c>
      <c r="AB947" s="50" t="str">
        <f t="shared" si="334"/>
        <v/>
      </c>
      <c r="AC947" s="50" t="str">
        <f t="shared" si="324"/>
        <v/>
      </c>
      <c r="AD947" s="50" t="str">
        <f t="shared" si="337"/>
        <v/>
      </c>
      <c r="AE947" s="50" t="str">
        <f t="shared" si="329"/>
        <v/>
      </c>
      <c r="AF947" s="50" t="str">
        <f t="shared" si="330"/>
        <v/>
      </c>
      <c r="AG947" s="50" t="str">
        <f t="shared" si="338"/>
        <v/>
      </c>
      <c r="AH947" s="50"/>
      <c r="AI947" s="50"/>
      <c r="AJ947" s="50"/>
      <c r="AK947" s="50"/>
      <c r="AL947" s="50"/>
    </row>
    <row r="948" spans="1:38" s="101" customFormat="1" x14ac:dyDescent="0.25">
      <c r="A948" s="51">
        <f t="shared" si="331"/>
        <v>134</v>
      </c>
      <c r="B948" s="51">
        <f t="shared" si="319"/>
        <v>63946</v>
      </c>
      <c r="C948" s="51" t="str">
        <f t="shared" si="320"/>
        <v>20171129</v>
      </c>
      <c r="D948" s="51">
        <v>2017</v>
      </c>
      <c r="E948" s="51">
        <v>11</v>
      </c>
      <c r="F948" s="51">
        <v>29</v>
      </c>
      <c r="G948" s="51">
        <v>17</v>
      </c>
      <c r="H948" s="51">
        <v>45</v>
      </c>
      <c r="I948" s="51">
        <v>46</v>
      </c>
      <c r="J948" s="51">
        <v>241</v>
      </c>
      <c r="K948" s="51" t="s">
        <v>44</v>
      </c>
      <c r="L948" s="51">
        <v>1</v>
      </c>
      <c r="M948" s="51" t="s">
        <v>21</v>
      </c>
      <c r="N948" s="51" t="s">
        <v>27</v>
      </c>
      <c r="O948" s="51">
        <v>218</v>
      </c>
      <c r="P948" s="51">
        <f t="shared" si="325"/>
        <v>63946.241000000002</v>
      </c>
      <c r="Q948" s="51" t="str">
        <f t="shared" si="318"/>
        <v/>
      </c>
      <c r="R948" s="51">
        <f t="shared" si="335"/>
        <v>63946.421000000002</v>
      </c>
      <c r="S948" s="51">
        <f t="shared" si="326"/>
        <v>180.00000000029104</v>
      </c>
      <c r="T948" s="51" t="str">
        <f t="shared" si="321"/>
        <v/>
      </c>
      <c r="U948" s="51" t="str">
        <f t="shared" si="322"/>
        <v/>
      </c>
      <c r="V948" s="51" t="str">
        <f t="shared" si="323"/>
        <v/>
      </c>
      <c r="W948" s="51">
        <f t="shared" si="327"/>
        <v>63946</v>
      </c>
      <c r="X948" s="51">
        <f t="shared" si="336"/>
        <v>0</v>
      </c>
      <c r="Y948" s="51">
        <f t="shared" si="332"/>
        <v>1</v>
      </c>
      <c r="Z948" s="51">
        <f t="shared" si="328"/>
        <v>0</v>
      </c>
      <c r="AA948" s="51">
        <f t="shared" si="333"/>
        <v>0</v>
      </c>
      <c r="AB948" s="51">
        <f t="shared" si="334"/>
        <v>0</v>
      </c>
      <c r="AC948" s="51" t="str">
        <f t="shared" si="324"/>
        <v/>
      </c>
      <c r="AD948" s="51">
        <f t="shared" si="337"/>
        <v>1</v>
      </c>
      <c r="AE948" s="51" t="str">
        <f t="shared" si="329"/>
        <v>20171129</v>
      </c>
      <c r="AF948" s="51" t="str">
        <f t="shared" si="330"/>
        <v/>
      </c>
      <c r="AG948" s="51">
        <f t="shared" si="338"/>
        <v>0</v>
      </c>
      <c r="AH948" s="51"/>
      <c r="AI948" s="51" t="s">
        <v>42</v>
      </c>
      <c r="AJ948" s="51"/>
      <c r="AK948" s="51"/>
      <c r="AL948" s="51"/>
    </row>
    <row r="949" spans="1:38" s="103" customFormat="1" x14ac:dyDescent="0.25">
      <c r="A949" s="66">
        <f t="shared" si="331"/>
        <v>134</v>
      </c>
      <c r="B949" s="66">
        <f t="shared" si="319"/>
        <v>63946</v>
      </c>
      <c r="C949" s="66" t="str">
        <f t="shared" si="320"/>
        <v>20171129</v>
      </c>
      <c r="D949" s="66">
        <v>2017</v>
      </c>
      <c r="E949" s="66">
        <v>11</v>
      </c>
      <c r="F949" s="66">
        <v>29</v>
      </c>
      <c r="G949" s="66">
        <v>17</v>
      </c>
      <c r="H949" s="66">
        <v>45</v>
      </c>
      <c r="I949" s="66">
        <v>46</v>
      </c>
      <c r="J949" s="66">
        <v>421</v>
      </c>
      <c r="K949" s="68" t="s">
        <v>47</v>
      </c>
      <c r="L949" s="66"/>
      <c r="M949" s="66" t="s">
        <v>21</v>
      </c>
      <c r="N949" s="66"/>
      <c r="O949" s="66">
        <v>0</v>
      </c>
      <c r="P949" s="66" t="str">
        <f t="shared" si="325"/>
        <v/>
      </c>
      <c r="Q949" s="66">
        <f t="shared" si="318"/>
        <v>63946.421000000002</v>
      </c>
      <c r="R949" s="66" t="str">
        <f t="shared" si="335"/>
        <v/>
      </c>
      <c r="S949" s="66" t="str">
        <f t="shared" si="326"/>
        <v/>
      </c>
      <c r="T949" s="66" t="str">
        <f t="shared" si="321"/>
        <v/>
      </c>
      <c r="U949" s="66" t="str">
        <f t="shared" si="322"/>
        <v/>
      </c>
      <c r="V949" s="66" t="str">
        <f t="shared" si="323"/>
        <v/>
      </c>
      <c r="W949" s="66" t="str">
        <f t="shared" si="327"/>
        <v/>
      </c>
      <c r="X949" s="66" t="str">
        <f t="shared" si="336"/>
        <v/>
      </c>
      <c r="Y949" s="66" t="str">
        <f t="shared" si="332"/>
        <v/>
      </c>
      <c r="Z949" s="66" t="str">
        <f t="shared" si="328"/>
        <v/>
      </c>
      <c r="AA949" s="66" t="str">
        <f t="shared" si="333"/>
        <v/>
      </c>
      <c r="AB949" s="66" t="str">
        <f t="shared" si="334"/>
        <v/>
      </c>
      <c r="AC949" s="66" t="str">
        <f t="shared" si="324"/>
        <v/>
      </c>
      <c r="AD949" s="66" t="str">
        <f t="shared" si="337"/>
        <v/>
      </c>
      <c r="AE949" s="66" t="str">
        <f t="shared" si="329"/>
        <v/>
      </c>
      <c r="AF949" s="66" t="str">
        <f t="shared" si="330"/>
        <v/>
      </c>
      <c r="AG949" s="66" t="str">
        <f t="shared" si="338"/>
        <v/>
      </c>
      <c r="AH949" s="66"/>
      <c r="AI949" s="70" t="s">
        <v>102</v>
      </c>
      <c r="AJ949" s="66"/>
      <c r="AK949" s="66"/>
      <c r="AL949" s="66"/>
    </row>
    <row r="950" spans="1:38" s="101" customFormat="1" x14ac:dyDescent="0.25">
      <c r="A950" s="102">
        <f t="shared" si="331"/>
        <v>135</v>
      </c>
      <c r="B950" s="102">
        <f t="shared" si="319"/>
        <v>64382</v>
      </c>
      <c r="C950" s="102" t="str">
        <f t="shared" si="320"/>
        <v>20171129</v>
      </c>
      <c r="D950" s="102">
        <v>2017</v>
      </c>
      <c r="E950" s="102">
        <v>11</v>
      </c>
      <c r="F950" s="102">
        <v>29</v>
      </c>
      <c r="G950" s="102">
        <v>17</v>
      </c>
      <c r="H950" s="102">
        <v>53</v>
      </c>
      <c r="I950" s="102">
        <v>2</v>
      </c>
      <c r="J950" s="102">
        <v>520</v>
      </c>
      <c r="K950" s="102" t="s">
        <v>37</v>
      </c>
      <c r="L950" s="102">
        <v>1</v>
      </c>
      <c r="M950" s="102" t="s">
        <v>20</v>
      </c>
      <c r="N950" s="102" t="s">
        <v>27</v>
      </c>
      <c r="O950" s="102">
        <f>640-520</f>
        <v>120</v>
      </c>
      <c r="P950" s="102">
        <f t="shared" si="325"/>
        <v>64382.52</v>
      </c>
      <c r="Q950" s="102">
        <f t="shared" si="318"/>
        <v>64382.64</v>
      </c>
      <c r="R950" s="102">
        <f t="shared" si="335"/>
        <v>64382.64</v>
      </c>
      <c r="S950" s="102">
        <f t="shared" si="326"/>
        <v>120.00000000261934</v>
      </c>
      <c r="T950" s="102" t="str">
        <f t="shared" si="321"/>
        <v/>
      </c>
      <c r="U950" s="102" t="str">
        <f t="shared" si="322"/>
        <v/>
      </c>
      <c r="V950" s="102" t="str">
        <f t="shared" si="323"/>
        <v/>
      </c>
      <c r="W950" s="102">
        <f t="shared" si="327"/>
        <v>64382</v>
      </c>
      <c r="X950" s="102">
        <f t="shared" si="336"/>
        <v>1</v>
      </c>
      <c r="Y950" s="102" t="str">
        <f t="shared" si="332"/>
        <v/>
      </c>
      <c r="Z950" s="102">
        <f t="shared" si="328"/>
        <v>0</v>
      </c>
      <c r="AA950" s="102">
        <f t="shared" si="333"/>
        <v>1</v>
      </c>
      <c r="AB950" s="102">
        <f t="shared" si="334"/>
        <v>0</v>
      </c>
      <c r="AC950" s="102" t="str">
        <f t="shared" si="324"/>
        <v/>
      </c>
      <c r="AD950" s="102">
        <f t="shared" si="337"/>
        <v>0</v>
      </c>
      <c r="AE950" s="102" t="str">
        <f t="shared" si="329"/>
        <v/>
      </c>
      <c r="AF950" s="102" t="str">
        <f t="shared" si="330"/>
        <v/>
      </c>
      <c r="AG950" s="102">
        <f t="shared" si="338"/>
        <v>0</v>
      </c>
      <c r="AH950" s="102"/>
      <c r="AI950" s="102"/>
      <c r="AJ950" s="102"/>
      <c r="AK950" s="102"/>
      <c r="AL950" s="102"/>
    </row>
    <row r="951" spans="1:38" s="101" customFormat="1" x14ac:dyDescent="0.25">
      <c r="A951" s="102">
        <f t="shared" si="331"/>
        <v>136</v>
      </c>
      <c r="B951" s="102">
        <f t="shared" si="319"/>
        <v>64508</v>
      </c>
      <c r="C951" s="102" t="str">
        <f t="shared" si="320"/>
        <v>20171129</v>
      </c>
      <c r="D951" s="102">
        <v>2017</v>
      </c>
      <c r="E951" s="102">
        <v>11</v>
      </c>
      <c r="F951" s="102">
        <v>29</v>
      </c>
      <c r="G951" s="102">
        <v>17</v>
      </c>
      <c r="H951" s="102">
        <v>55</v>
      </c>
      <c r="I951" s="102">
        <v>8</v>
      </c>
      <c r="J951" s="102">
        <v>924</v>
      </c>
      <c r="K951" s="102" t="s">
        <v>37</v>
      </c>
      <c r="L951" s="102">
        <v>1</v>
      </c>
      <c r="M951" s="102" t="s">
        <v>21</v>
      </c>
      <c r="N951" s="102" t="s">
        <v>28</v>
      </c>
      <c r="O951" s="102"/>
      <c r="P951" s="102">
        <f t="shared" si="325"/>
        <v>64508.923999999999</v>
      </c>
      <c r="Q951" s="102" t="str">
        <f t="shared" si="318"/>
        <v/>
      </c>
      <c r="R951" s="102">
        <f t="shared" si="335"/>
        <v>64509.123</v>
      </c>
      <c r="S951" s="102">
        <f t="shared" si="326"/>
        <v>199.00000000052387</v>
      </c>
      <c r="T951" s="102" t="str">
        <f t="shared" si="321"/>
        <v/>
      </c>
      <c r="U951" s="102" t="str">
        <f t="shared" si="322"/>
        <v/>
      </c>
      <c r="V951" s="102" t="str">
        <f t="shared" si="323"/>
        <v/>
      </c>
      <c r="W951" s="102">
        <f t="shared" si="327"/>
        <v>64508</v>
      </c>
      <c r="X951" s="102">
        <f t="shared" si="336"/>
        <v>1</v>
      </c>
      <c r="Y951" s="102" t="str">
        <f t="shared" si="332"/>
        <v/>
      </c>
      <c r="Z951" s="102">
        <f t="shared" si="328"/>
        <v>0</v>
      </c>
      <c r="AA951" s="102">
        <f t="shared" si="333"/>
        <v>0</v>
      </c>
      <c r="AB951" s="102">
        <f t="shared" si="334"/>
        <v>1</v>
      </c>
      <c r="AC951" s="102" t="str">
        <f t="shared" si="324"/>
        <v/>
      </c>
      <c r="AD951" s="102">
        <f t="shared" si="337"/>
        <v>2</v>
      </c>
      <c r="AE951" s="102" t="str">
        <f t="shared" si="329"/>
        <v/>
      </c>
      <c r="AF951" s="102" t="str">
        <f t="shared" si="330"/>
        <v/>
      </c>
      <c r="AG951" s="102">
        <f t="shared" si="338"/>
        <v>0</v>
      </c>
      <c r="AH951" s="102"/>
      <c r="AI951" s="102"/>
      <c r="AJ951" s="102"/>
      <c r="AK951" s="102"/>
      <c r="AL951" s="102"/>
    </row>
    <row r="952" spans="1:38" s="101" customFormat="1" x14ac:dyDescent="0.25">
      <c r="A952" s="100">
        <f t="shared" si="331"/>
        <v>136</v>
      </c>
      <c r="B952" s="100">
        <f t="shared" si="319"/>
        <v>64508</v>
      </c>
      <c r="C952" s="100" t="str">
        <f t="shared" si="320"/>
        <v>20171129</v>
      </c>
      <c r="D952" s="100">
        <v>2017</v>
      </c>
      <c r="E952" s="100">
        <v>11</v>
      </c>
      <c r="F952" s="100">
        <v>29</v>
      </c>
      <c r="G952" s="100">
        <v>17</v>
      </c>
      <c r="H952" s="100">
        <v>55</v>
      </c>
      <c r="I952" s="100">
        <v>8</v>
      </c>
      <c r="J952" s="100">
        <v>983</v>
      </c>
      <c r="K952" s="100" t="s">
        <v>44</v>
      </c>
      <c r="L952" s="100">
        <v>2</v>
      </c>
      <c r="M952" s="100" t="s">
        <v>21</v>
      </c>
      <c r="N952" s="100" t="s">
        <v>27</v>
      </c>
      <c r="O952" s="100">
        <v>294</v>
      </c>
      <c r="P952" s="100" t="str">
        <f t="shared" si="325"/>
        <v/>
      </c>
      <c r="Q952" s="100" t="str">
        <f t="shared" si="318"/>
        <v/>
      </c>
      <c r="R952" s="100" t="str">
        <f t="shared" si="335"/>
        <v/>
      </c>
      <c r="S952" s="100" t="str">
        <f t="shared" si="326"/>
        <v/>
      </c>
      <c r="T952" s="100" t="str">
        <f t="shared" si="321"/>
        <v/>
      </c>
      <c r="U952" s="100" t="str">
        <f t="shared" si="322"/>
        <v/>
      </c>
      <c r="V952" s="100" t="str">
        <f t="shared" si="323"/>
        <v/>
      </c>
      <c r="W952" s="100" t="str">
        <f t="shared" si="327"/>
        <v/>
      </c>
      <c r="X952" s="100" t="str">
        <f t="shared" si="336"/>
        <v/>
      </c>
      <c r="Y952" s="100" t="str">
        <f t="shared" si="332"/>
        <v/>
      </c>
      <c r="Z952" s="100" t="str">
        <f t="shared" si="328"/>
        <v/>
      </c>
      <c r="AA952" s="100" t="str">
        <f t="shared" si="333"/>
        <v/>
      </c>
      <c r="AB952" s="100" t="str">
        <f t="shared" si="334"/>
        <v/>
      </c>
      <c r="AC952" s="100" t="str">
        <f t="shared" si="324"/>
        <v/>
      </c>
      <c r="AD952" s="100" t="str">
        <f t="shared" si="337"/>
        <v/>
      </c>
      <c r="AE952" s="100" t="str">
        <f t="shared" si="329"/>
        <v>20171129</v>
      </c>
      <c r="AF952" s="100" t="str">
        <f t="shared" si="330"/>
        <v/>
      </c>
      <c r="AG952" s="100" t="str">
        <f t="shared" si="338"/>
        <v/>
      </c>
      <c r="AH952" s="100"/>
      <c r="AI952" s="100"/>
      <c r="AJ952" s="100"/>
      <c r="AK952" s="100"/>
      <c r="AL952" s="100"/>
    </row>
    <row r="953" spans="1:38" s="101" customFormat="1" x14ac:dyDescent="0.25">
      <c r="A953" s="100">
        <f t="shared" si="331"/>
        <v>136</v>
      </c>
      <c r="B953" s="100">
        <f t="shared" si="319"/>
        <v>64509</v>
      </c>
      <c r="C953" s="100" t="str">
        <f t="shared" si="320"/>
        <v>20171129</v>
      </c>
      <c r="D953" s="100">
        <v>2017</v>
      </c>
      <c r="E953" s="100">
        <v>11</v>
      </c>
      <c r="F953" s="100">
        <v>29</v>
      </c>
      <c r="G953" s="100">
        <v>17</v>
      </c>
      <c r="H953" s="100">
        <v>55</v>
      </c>
      <c r="I953" s="100">
        <v>9</v>
      </c>
      <c r="J953" s="100">
        <v>23</v>
      </c>
      <c r="K953" s="100" t="s">
        <v>44</v>
      </c>
      <c r="L953" s="100">
        <v>2</v>
      </c>
      <c r="M953" s="100" t="s">
        <v>21</v>
      </c>
      <c r="N953" s="100" t="s">
        <v>27</v>
      </c>
      <c r="O953" s="100">
        <v>100</v>
      </c>
      <c r="P953" s="100" t="str">
        <f t="shared" si="325"/>
        <v/>
      </c>
      <c r="Q953" s="100">
        <f t="shared" si="318"/>
        <v>64509.123</v>
      </c>
      <c r="R953" s="100" t="str">
        <f t="shared" si="335"/>
        <v/>
      </c>
      <c r="S953" s="100" t="str">
        <f t="shared" si="326"/>
        <v/>
      </c>
      <c r="T953" s="100" t="str">
        <f t="shared" si="321"/>
        <v/>
      </c>
      <c r="U953" s="100" t="str">
        <f t="shared" si="322"/>
        <v/>
      </c>
      <c r="V953" s="100" t="str">
        <f t="shared" si="323"/>
        <v/>
      </c>
      <c r="W953" s="100" t="str">
        <f t="shared" si="327"/>
        <v/>
      </c>
      <c r="X953" s="100" t="str">
        <f t="shared" si="336"/>
        <v/>
      </c>
      <c r="Y953" s="100" t="str">
        <f t="shared" si="332"/>
        <v/>
      </c>
      <c r="Z953" s="100" t="str">
        <f t="shared" si="328"/>
        <v/>
      </c>
      <c r="AA953" s="100" t="str">
        <f t="shared" si="333"/>
        <v/>
      </c>
      <c r="AB953" s="100" t="str">
        <f t="shared" si="334"/>
        <v/>
      </c>
      <c r="AC953" s="100" t="str">
        <f t="shared" si="324"/>
        <v/>
      </c>
      <c r="AD953" s="100" t="str">
        <f t="shared" si="337"/>
        <v/>
      </c>
      <c r="AE953" s="100" t="str">
        <f t="shared" si="329"/>
        <v>20171129</v>
      </c>
      <c r="AF953" s="100" t="str">
        <f t="shared" si="330"/>
        <v/>
      </c>
      <c r="AG953" s="100" t="str">
        <f t="shared" si="338"/>
        <v/>
      </c>
      <c r="AH953" s="100"/>
      <c r="AI953" s="100"/>
      <c r="AJ953" s="100"/>
      <c r="AK953" s="100"/>
      <c r="AL953" s="100"/>
    </row>
    <row r="954" spans="1:38" s="101" customFormat="1" x14ac:dyDescent="0.25">
      <c r="A954" s="102">
        <f t="shared" si="331"/>
        <v>137</v>
      </c>
      <c r="B954" s="102">
        <f t="shared" si="319"/>
        <v>66918</v>
      </c>
      <c r="C954" s="102" t="str">
        <f t="shared" si="320"/>
        <v>20171129</v>
      </c>
      <c r="D954" s="102">
        <v>2017</v>
      </c>
      <c r="E954" s="102">
        <v>11</v>
      </c>
      <c r="F954" s="102">
        <v>29</v>
      </c>
      <c r="G954" s="102">
        <v>18</v>
      </c>
      <c r="H954" s="102">
        <v>35</v>
      </c>
      <c r="I954" s="102">
        <v>18</v>
      </c>
      <c r="J954" s="102">
        <v>626</v>
      </c>
      <c r="K954" s="102" t="s">
        <v>44</v>
      </c>
      <c r="L954" s="102">
        <v>1</v>
      </c>
      <c r="M954" s="102" t="s">
        <v>21</v>
      </c>
      <c r="N954" s="102" t="s">
        <v>27</v>
      </c>
      <c r="O954" s="102">
        <f>1374-626</f>
        <v>748</v>
      </c>
      <c r="P954" s="102">
        <f t="shared" si="325"/>
        <v>66918.626000000004</v>
      </c>
      <c r="Q954" s="102" t="str">
        <f t="shared" si="318"/>
        <v/>
      </c>
      <c r="R954" s="102">
        <f t="shared" si="335"/>
        <v>66919.232000000004</v>
      </c>
      <c r="S954" s="102">
        <f t="shared" si="326"/>
        <v>605.99999999976717</v>
      </c>
      <c r="T954" s="102" t="str">
        <f t="shared" si="321"/>
        <v/>
      </c>
      <c r="U954" s="102" t="str">
        <f t="shared" si="322"/>
        <v/>
      </c>
      <c r="V954" s="102" t="str">
        <f t="shared" si="323"/>
        <v/>
      </c>
      <c r="W954" s="102">
        <f t="shared" si="327"/>
        <v>66918</v>
      </c>
      <c r="X954" s="102">
        <f t="shared" si="336"/>
        <v>0</v>
      </c>
      <c r="Y954" s="102">
        <f t="shared" si="332"/>
        <v>1</v>
      </c>
      <c r="Z954" s="102">
        <f t="shared" si="328"/>
        <v>0</v>
      </c>
      <c r="AA954" s="102">
        <f t="shared" si="333"/>
        <v>0</v>
      </c>
      <c r="AB954" s="102">
        <f t="shared" si="334"/>
        <v>0</v>
      </c>
      <c r="AC954" s="102" t="str">
        <f t="shared" si="324"/>
        <v/>
      </c>
      <c r="AD954" s="102">
        <f t="shared" si="337"/>
        <v>1</v>
      </c>
      <c r="AE954" s="102" t="str">
        <f t="shared" si="329"/>
        <v>20171129</v>
      </c>
      <c r="AF954" s="102" t="str">
        <f t="shared" si="330"/>
        <v/>
      </c>
      <c r="AG954" s="102">
        <f t="shared" si="338"/>
        <v>0</v>
      </c>
      <c r="AH954" s="102"/>
      <c r="AI954" s="102"/>
      <c r="AJ954" s="102"/>
      <c r="AK954" s="102"/>
      <c r="AL954" s="102"/>
    </row>
    <row r="955" spans="1:38" s="101" customFormat="1" x14ac:dyDescent="0.25">
      <c r="A955" s="100">
        <f t="shared" si="331"/>
        <v>137</v>
      </c>
      <c r="B955" s="100">
        <f t="shared" si="319"/>
        <v>66918</v>
      </c>
      <c r="C955" s="100" t="str">
        <f t="shared" si="320"/>
        <v>20171129</v>
      </c>
      <c r="D955" s="100">
        <v>2017</v>
      </c>
      <c r="E955" s="100">
        <v>11</v>
      </c>
      <c r="F955" s="100">
        <v>29</v>
      </c>
      <c r="G955" s="100">
        <v>18</v>
      </c>
      <c r="H955" s="100">
        <v>35</v>
      </c>
      <c r="I955" s="100">
        <v>18</v>
      </c>
      <c r="J955" s="100">
        <v>677</v>
      </c>
      <c r="K955" s="100" t="s">
        <v>47</v>
      </c>
      <c r="L955" s="100">
        <v>1</v>
      </c>
      <c r="M955" s="100" t="s">
        <v>21</v>
      </c>
      <c r="N955" s="100" t="s">
        <v>27</v>
      </c>
      <c r="O955" s="100">
        <v>0</v>
      </c>
      <c r="P955" s="100" t="str">
        <f t="shared" si="325"/>
        <v/>
      </c>
      <c r="Q955" s="100" t="str">
        <f t="shared" si="318"/>
        <v/>
      </c>
      <c r="R955" s="100" t="str">
        <f t="shared" si="335"/>
        <v/>
      </c>
      <c r="S955" s="100" t="str">
        <f t="shared" si="326"/>
        <v/>
      </c>
      <c r="T955" s="100" t="str">
        <f t="shared" si="321"/>
        <v/>
      </c>
      <c r="U955" s="100" t="str">
        <f t="shared" si="322"/>
        <v/>
      </c>
      <c r="V955" s="100" t="str">
        <f t="shared" si="323"/>
        <v/>
      </c>
      <c r="W955" s="100" t="str">
        <f t="shared" si="327"/>
        <v/>
      </c>
      <c r="X955" s="100" t="str">
        <f t="shared" si="336"/>
        <v/>
      </c>
      <c r="Y955" s="100" t="str">
        <f t="shared" si="332"/>
        <v/>
      </c>
      <c r="Z955" s="100" t="str">
        <f t="shared" si="328"/>
        <v/>
      </c>
      <c r="AA955" s="100" t="str">
        <f t="shared" si="333"/>
        <v/>
      </c>
      <c r="AB955" s="100" t="str">
        <f t="shared" si="334"/>
        <v/>
      </c>
      <c r="AC955" s="100" t="str">
        <f t="shared" si="324"/>
        <v/>
      </c>
      <c r="AD955" s="100" t="str">
        <f t="shared" si="337"/>
        <v/>
      </c>
      <c r="AE955" s="100" t="str">
        <f t="shared" si="329"/>
        <v/>
      </c>
      <c r="AF955" s="100" t="str">
        <f t="shared" si="330"/>
        <v/>
      </c>
      <c r="AG955" s="100" t="str">
        <f t="shared" si="338"/>
        <v/>
      </c>
      <c r="AH955" s="100"/>
      <c r="AI955" s="100"/>
      <c r="AJ955" s="100"/>
      <c r="AK955" s="100"/>
      <c r="AL955" s="100"/>
    </row>
    <row r="956" spans="1:38" s="103" customFormat="1" x14ac:dyDescent="0.25">
      <c r="A956" s="100">
        <f t="shared" si="331"/>
        <v>137</v>
      </c>
      <c r="B956" s="100">
        <f t="shared" si="319"/>
        <v>66918</v>
      </c>
      <c r="C956" s="100" t="str">
        <f t="shared" si="320"/>
        <v>20171129</v>
      </c>
      <c r="D956" s="100">
        <v>2017</v>
      </c>
      <c r="E956" s="100">
        <v>11</v>
      </c>
      <c r="F956" s="100">
        <v>29</v>
      </c>
      <c r="G956" s="100">
        <v>18</v>
      </c>
      <c r="H956" s="100">
        <v>35</v>
      </c>
      <c r="I956" s="100">
        <v>18</v>
      </c>
      <c r="J956" s="100">
        <v>689</v>
      </c>
      <c r="K956" s="100" t="s">
        <v>47</v>
      </c>
      <c r="L956" s="100">
        <v>1</v>
      </c>
      <c r="M956" s="100" t="s">
        <v>21</v>
      </c>
      <c r="N956" s="100" t="s">
        <v>27</v>
      </c>
      <c r="O956" s="100">
        <v>0</v>
      </c>
      <c r="P956" s="100" t="str">
        <f t="shared" si="325"/>
        <v/>
      </c>
      <c r="Q956" s="100" t="str">
        <f t="shared" si="318"/>
        <v/>
      </c>
      <c r="R956" s="100" t="str">
        <f t="shared" si="335"/>
        <v/>
      </c>
      <c r="S956" s="100" t="str">
        <f t="shared" si="326"/>
        <v/>
      </c>
      <c r="T956" s="100" t="str">
        <f t="shared" si="321"/>
        <v/>
      </c>
      <c r="U956" s="100" t="str">
        <f t="shared" si="322"/>
        <v/>
      </c>
      <c r="V956" s="100" t="str">
        <f t="shared" si="323"/>
        <v/>
      </c>
      <c r="W956" s="100" t="str">
        <f t="shared" si="327"/>
        <v/>
      </c>
      <c r="X956" s="100" t="str">
        <f t="shared" si="336"/>
        <v/>
      </c>
      <c r="Y956" s="100" t="str">
        <f t="shared" si="332"/>
        <v/>
      </c>
      <c r="Z956" s="100" t="str">
        <f t="shared" si="328"/>
        <v/>
      </c>
      <c r="AA956" s="100" t="str">
        <f t="shared" si="333"/>
        <v/>
      </c>
      <c r="AB956" s="100" t="str">
        <f t="shared" si="334"/>
        <v/>
      </c>
      <c r="AC956" s="100" t="str">
        <f t="shared" si="324"/>
        <v/>
      </c>
      <c r="AD956" s="100" t="str">
        <f t="shared" si="337"/>
        <v/>
      </c>
      <c r="AE956" s="100" t="str">
        <f t="shared" si="329"/>
        <v/>
      </c>
      <c r="AF956" s="100" t="str">
        <f t="shared" si="330"/>
        <v/>
      </c>
      <c r="AG956" s="100" t="str">
        <f t="shared" si="338"/>
        <v/>
      </c>
      <c r="AH956" s="100"/>
      <c r="AI956" s="100"/>
      <c r="AJ956" s="100"/>
      <c r="AK956" s="100"/>
      <c r="AL956" s="100"/>
    </row>
    <row r="957" spans="1:38" s="103" customFormat="1" x14ac:dyDescent="0.25">
      <c r="A957" s="100">
        <f t="shared" si="331"/>
        <v>137</v>
      </c>
      <c r="B957" s="100">
        <f t="shared" si="319"/>
        <v>66918</v>
      </c>
      <c r="C957" s="100" t="str">
        <f t="shared" si="320"/>
        <v>20171129</v>
      </c>
      <c r="D957" s="100">
        <v>2017</v>
      </c>
      <c r="E957" s="100">
        <v>11</v>
      </c>
      <c r="F957" s="100">
        <v>29</v>
      </c>
      <c r="G957" s="100">
        <v>18</v>
      </c>
      <c r="H957" s="100">
        <v>35</v>
      </c>
      <c r="I957" s="100">
        <v>18</v>
      </c>
      <c r="J957" s="100">
        <v>706</v>
      </c>
      <c r="K957" s="100" t="s">
        <v>47</v>
      </c>
      <c r="L957" s="100">
        <v>1</v>
      </c>
      <c r="M957" s="100" t="s">
        <v>21</v>
      </c>
      <c r="N957" s="100" t="s">
        <v>27</v>
      </c>
      <c r="O957" s="100">
        <v>0</v>
      </c>
      <c r="P957" s="100" t="str">
        <f t="shared" si="325"/>
        <v/>
      </c>
      <c r="Q957" s="100" t="str">
        <f t="shared" si="318"/>
        <v/>
      </c>
      <c r="R957" s="100" t="str">
        <f t="shared" si="335"/>
        <v/>
      </c>
      <c r="S957" s="100" t="str">
        <f t="shared" si="326"/>
        <v/>
      </c>
      <c r="T957" s="100" t="str">
        <f t="shared" si="321"/>
        <v/>
      </c>
      <c r="U957" s="100" t="str">
        <f t="shared" si="322"/>
        <v/>
      </c>
      <c r="V957" s="100" t="str">
        <f t="shared" si="323"/>
        <v/>
      </c>
      <c r="W957" s="100" t="str">
        <f t="shared" si="327"/>
        <v/>
      </c>
      <c r="X957" s="100" t="str">
        <f t="shared" si="336"/>
        <v/>
      </c>
      <c r="Y957" s="100" t="str">
        <f t="shared" si="332"/>
        <v/>
      </c>
      <c r="Z957" s="100" t="str">
        <f t="shared" si="328"/>
        <v/>
      </c>
      <c r="AA957" s="100" t="str">
        <f t="shared" si="333"/>
        <v/>
      </c>
      <c r="AB957" s="100" t="str">
        <f t="shared" si="334"/>
        <v/>
      </c>
      <c r="AC957" s="100" t="str">
        <f t="shared" si="324"/>
        <v/>
      </c>
      <c r="AD957" s="100" t="str">
        <f t="shared" si="337"/>
        <v/>
      </c>
      <c r="AE957" s="100" t="str">
        <f t="shared" si="329"/>
        <v/>
      </c>
      <c r="AF957" s="100" t="str">
        <f t="shared" si="330"/>
        <v/>
      </c>
      <c r="AG957" s="100" t="str">
        <f t="shared" si="338"/>
        <v/>
      </c>
      <c r="AH957" s="100"/>
      <c r="AI957" s="100"/>
      <c r="AJ957" s="100"/>
      <c r="AK957" s="100"/>
      <c r="AL957" s="100"/>
    </row>
    <row r="958" spans="1:38" s="103" customFormat="1" x14ac:dyDescent="0.25">
      <c r="A958" s="100">
        <f t="shared" si="331"/>
        <v>137</v>
      </c>
      <c r="B958" s="100">
        <f t="shared" si="319"/>
        <v>66918</v>
      </c>
      <c r="C958" s="100" t="str">
        <f t="shared" si="320"/>
        <v>20171129</v>
      </c>
      <c r="D958" s="100">
        <v>2017</v>
      </c>
      <c r="E958" s="100">
        <v>11</v>
      </c>
      <c r="F958" s="100">
        <v>29</v>
      </c>
      <c r="G958" s="100">
        <v>18</v>
      </c>
      <c r="H958" s="100">
        <v>35</v>
      </c>
      <c r="I958" s="100">
        <v>18</v>
      </c>
      <c r="J958" s="100">
        <v>716</v>
      </c>
      <c r="K958" s="100" t="s">
        <v>47</v>
      </c>
      <c r="L958" s="100">
        <v>1</v>
      </c>
      <c r="M958" s="100" t="s">
        <v>21</v>
      </c>
      <c r="N958" s="100" t="s">
        <v>27</v>
      </c>
      <c r="O958" s="100">
        <v>0</v>
      </c>
      <c r="P958" s="100" t="str">
        <f t="shared" si="325"/>
        <v/>
      </c>
      <c r="Q958" s="100" t="str">
        <f t="shared" si="318"/>
        <v/>
      </c>
      <c r="R958" s="100" t="str">
        <f t="shared" si="335"/>
        <v/>
      </c>
      <c r="S958" s="100" t="str">
        <f t="shared" si="326"/>
        <v/>
      </c>
      <c r="T958" s="100" t="str">
        <f t="shared" si="321"/>
        <v/>
      </c>
      <c r="U958" s="100" t="str">
        <f t="shared" si="322"/>
        <v/>
      </c>
      <c r="V958" s="100" t="str">
        <f t="shared" si="323"/>
        <v/>
      </c>
      <c r="W958" s="100" t="str">
        <f t="shared" si="327"/>
        <v/>
      </c>
      <c r="X958" s="100" t="str">
        <f t="shared" si="336"/>
        <v/>
      </c>
      <c r="Y958" s="100" t="str">
        <f t="shared" si="332"/>
        <v/>
      </c>
      <c r="Z958" s="100" t="str">
        <f t="shared" si="328"/>
        <v/>
      </c>
      <c r="AA958" s="100" t="str">
        <f t="shared" si="333"/>
        <v/>
      </c>
      <c r="AB958" s="100" t="str">
        <f t="shared" si="334"/>
        <v/>
      </c>
      <c r="AC958" s="100" t="str">
        <f t="shared" si="324"/>
        <v/>
      </c>
      <c r="AD958" s="100" t="str">
        <f t="shared" si="337"/>
        <v/>
      </c>
      <c r="AE958" s="100" t="str">
        <f t="shared" si="329"/>
        <v/>
      </c>
      <c r="AF958" s="100" t="str">
        <f t="shared" si="330"/>
        <v/>
      </c>
      <c r="AG958" s="100" t="str">
        <f t="shared" si="338"/>
        <v/>
      </c>
      <c r="AH958" s="100"/>
      <c r="AI958" s="100"/>
      <c r="AJ958" s="100"/>
      <c r="AK958" s="100"/>
      <c r="AL958" s="100"/>
    </row>
    <row r="959" spans="1:38" s="101" customFormat="1" x14ac:dyDescent="0.25">
      <c r="A959" s="100">
        <f t="shared" si="331"/>
        <v>137</v>
      </c>
      <c r="B959" s="100">
        <f t="shared" si="319"/>
        <v>66918</v>
      </c>
      <c r="C959" s="100" t="str">
        <f t="shared" si="320"/>
        <v>20171129</v>
      </c>
      <c r="D959" s="100">
        <v>2017</v>
      </c>
      <c r="E959" s="100">
        <v>11</v>
      </c>
      <c r="F959" s="100">
        <v>29</v>
      </c>
      <c r="G959" s="100">
        <v>18</v>
      </c>
      <c r="H959" s="100">
        <v>35</v>
      </c>
      <c r="I959" s="100">
        <v>18</v>
      </c>
      <c r="J959" s="100">
        <v>732</v>
      </c>
      <c r="K959" s="100" t="s">
        <v>47</v>
      </c>
      <c r="L959" s="100">
        <v>1</v>
      </c>
      <c r="M959" s="100" t="s">
        <v>21</v>
      </c>
      <c r="N959" s="100" t="s">
        <v>27</v>
      </c>
      <c r="O959" s="100">
        <v>0</v>
      </c>
      <c r="P959" s="100" t="str">
        <f t="shared" si="325"/>
        <v/>
      </c>
      <c r="Q959" s="100" t="str">
        <f t="shared" si="318"/>
        <v/>
      </c>
      <c r="R959" s="100" t="str">
        <f t="shared" si="335"/>
        <v/>
      </c>
      <c r="S959" s="100" t="str">
        <f t="shared" si="326"/>
        <v/>
      </c>
      <c r="T959" s="100" t="str">
        <f t="shared" si="321"/>
        <v/>
      </c>
      <c r="U959" s="100" t="str">
        <f t="shared" si="322"/>
        <v/>
      </c>
      <c r="V959" s="100" t="str">
        <f t="shared" si="323"/>
        <v/>
      </c>
      <c r="W959" s="100" t="str">
        <f t="shared" si="327"/>
        <v/>
      </c>
      <c r="X959" s="100" t="str">
        <f t="shared" si="336"/>
        <v/>
      </c>
      <c r="Y959" s="100" t="str">
        <f t="shared" si="332"/>
        <v/>
      </c>
      <c r="Z959" s="100" t="str">
        <f t="shared" si="328"/>
        <v/>
      </c>
      <c r="AA959" s="100" t="str">
        <f t="shared" si="333"/>
        <v/>
      </c>
      <c r="AB959" s="100" t="str">
        <f t="shared" si="334"/>
        <v/>
      </c>
      <c r="AC959" s="100" t="str">
        <f t="shared" si="324"/>
        <v/>
      </c>
      <c r="AD959" s="100" t="str">
        <f t="shared" si="337"/>
        <v/>
      </c>
      <c r="AE959" s="100" t="str">
        <f t="shared" si="329"/>
        <v/>
      </c>
      <c r="AF959" s="100" t="str">
        <f t="shared" si="330"/>
        <v/>
      </c>
      <c r="AG959" s="100" t="str">
        <f t="shared" si="338"/>
        <v/>
      </c>
      <c r="AH959" s="100"/>
      <c r="AI959" s="100"/>
      <c r="AJ959" s="100"/>
      <c r="AK959" s="100"/>
      <c r="AL959" s="100"/>
    </row>
    <row r="960" spans="1:38" s="101" customFormat="1" x14ac:dyDescent="0.25">
      <c r="A960" s="100">
        <f t="shared" si="331"/>
        <v>137</v>
      </c>
      <c r="B960" s="100">
        <f t="shared" si="319"/>
        <v>66918</v>
      </c>
      <c r="C960" s="100" t="str">
        <f t="shared" si="320"/>
        <v>20171129</v>
      </c>
      <c r="D960" s="100">
        <v>2017</v>
      </c>
      <c r="E960" s="100">
        <v>11</v>
      </c>
      <c r="F960" s="100">
        <v>29</v>
      </c>
      <c r="G960" s="100">
        <v>18</v>
      </c>
      <c r="H960" s="100">
        <v>35</v>
      </c>
      <c r="I960" s="100">
        <v>18</v>
      </c>
      <c r="J960" s="100">
        <v>744</v>
      </c>
      <c r="K960" s="100" t="s">
        <v>47</v>
      </c>
      <c r="L960" s="100">
        <v>1</v>
      </c>
      <c r="M960" s="100" t="s">
        <v>21</v>
      </c>
      <c r="N960" s="100" t="s">
        <v>27</v>
      </c>
      <c r="O960" s="100">
        <v>0</v>
      </c>
      <c r="P960" s="100" t="str">
        <f t="shared" si="325"/>
        <v/>
      </c>
      <c r="Q960" s="100" t="str">
        <f t="shared" si="318"/>
        <v/>
      </c>
      <c r="R960" s="100" t="str">
        <f t="shared" si="335"/>
        <v/>
      </c>
      <c r="S960" s="100" t="str">
        <f t="shared" si="326"/>
        <v/>
      </c>
      <c r="T960" s="100" t="str">
        <f t="shared" si="321"/>
        <v/>
      </c>
      <c r="U960" s="100" t="str">
        <f t="shared" si="322"/>
        <v/>
      </c>
      <c r="V960" s="100" t="str">
        <f t="shared" si="323"/>
        <v/>
      </c>
      <c r="W960" s="100" t="str">
        <f t="shared" si="327"/>
        <v/>
      </c>
      <c r="X960" s="100" t="str">
        <f t="shared" si="336"/>
        <v/>
      </c>
      <c r="Y960" s="100" t="str">
        <f t="shared" si="332"/>
        <v/>
      </c>
      <c r="Z960" s="100" t="str">
        <f t="shared" si="328"/>
        <v/>
      </c>
      <c r="AA960" s="100" t="str">
        <f t="shared" si="333"/>
        <v/>
      </c>
      <c r="AB960" s="100" t="str">
        <f t="shared" si="334"/>
        <v/>
      </c>
      <c r="AC960" s="100" t="str">
        <f t="shared" si="324"/>
        <v/>
      </c>
      <c r="AD960" s="100" t="str">
        <f t="shared" si="337"/>
        <v/>
      </c>
      <c r="AE960" s="100" t="str">
        <f t="shared" si="329"/>
        <v/>
      </c>
      <c r="AF960" s="100" t="str">
        <f t="shared" si="330"/>
        <v/>
      </c>
      <c r="AG960" s="100" t="str">
        <f t="shared" si="338"/>
        <v/>
      </c>
      <c r="AH960" s="100"/>
      <c r="AI960" s="100"/>
      <c r="AJ960" s="100"/>
      <c r="AK960" s="100"/>
      <c r="AL960" s="100"/>
    </row>
    <row r="961" spans="1:38" s="101" customFormat="1" x14ac:dyDescent="0.25">
      <c r="A961" s="100">
        <f t="shared" si="331"/>
        <v>137</v>
      </c>
      <c r="B961" s="100">
        <f t="shared" si="319"/>
        <v>66918</v>
      </c>
      <c r="C961" s="100" t="str">
        <f t="shared" si="320"/>
        <v>20171129</v>
      </c>
      <c r="D961" s="100">
        <v>2017</v>
      </c>
      <c r="E961" s="100">
        <v>11</v>
      </c>
      <c r="F961" s="100">
        <v>29</v>
      </c>
      <c r="G961" s="100">
        <v>18</v>
      </c>
      <c r="H961" s="100">
        <v>35</v>
      </c>
      <c r="I961" s="100">
        <v>18</v>
      </c>
      <c r="J961" s="100">
        <v>753</v>
      </c>
      <c r="K961" s="100" t="s">
        <v>47</v>
      </c>
      <c r="L961" s="100">
        <v>1</v>
      </c>
      <c r="M961" s="100" t="s">
        <v>21</v>
      </c>
      <c r="N961" s="100" t="s">
        <v>27</v>
      </c>
      <c r="O961" s="100">
        <v>0</v>
      </c>
      <c r="P961" s="100" t="str">
        <f t="shared" si="325"/>
        <v/>
      </c>
      <c r="Q961" s="100" t="str">
        <f t="shared" si="318"/>
        <v/>
      </c>
      <c r="R961" s="100" t="str">
        <f t="shared" si="335"/>
        <v/>
      </c>
      <c r="S961" s="100" t="str">
        <f t="shared" si="326"/>
        <v/>
      </c>
      <c r="T961" s="100" t="str">
        <f t="shared" si="321"/>
        <v/>
      </c>
      <c r="U961" s="100" t="str">
        <f t="shared" si="322"/>
        <v/>
      </c>
      <c r="V961" s="100" t="str">
        <f t="shared" si="323"/>
        <v/>
      </c>
      <c r="W961" s="100" t="str">
        <f t="shared" si="327"/>
        <v/>
      </c>
      <c r="X961" s="100" t="str">
        <f t="shared" si="336"/>
        <v/>
      </c>
      <c r="Y961" s="100" t="str">
        <f t="shared" si="332"/>
        <v/>
      </c>
      <c r="Z961" s="100" t="str">
        <f t="shared" si="328"/>
        <v/>
      </c>
      <c r="AA961" s="100" t="str">
        <f t="shared" si="333"/>
        <v/>
      </c>
      <c r="AB961" s="100" t="str">
        <f t="shared" si="334"/>
        <v/>
      </c>
      <c r="AC961" s="100" t="str">
        <f t="shared" si="324"/>
        <v/>
      </c>
      <c r="AD961" s="100" t="str">
        <f t="shared" si="337"/>
        <v/>
      </c>
      <c r="AE961" s="100" t="str">
        <f t="shared" si="329"/>
        <v/>
      </c>
      <c r="AF961" s="100" t="str">
        <f t="shared" si="330"/>
        <v/>
      </c>
      <c r="AG961" s="100" t="str">
        <f t="shared" si="338"/>
        <v/>
      </c>
      <c r="AH961" s="100"/>
      <c r="AI961" s="100"/>
      <c r="AJ961" s="100"/>
      <c r="AK961" s="100"/>
      <c r="AL961" s="100"/>
    </row>
    <row r="962" spans="1:38" s="101" customFormat="1" x14ac:dyDescent="0.25">
      <c r="A962" s="100">
        <f t="shared" si="331"/>
        <v>137</v>
      </c>
      <c r="B962" s="100">
        <f t="shared" si="319"/>
        <v>66918</v>
      </c>
      <c r="C962" s="100" t="str">
        <f t="shared" si="320"/>
        <v>20171129</v>
      </c>
      <c r="D962" s="100">
        <v>2017</v>
      </c>
      <c r="E962" s="100">
        <v>11</v>
      </c>
      <c r="F962" s="100">
        <v>29</v>
      </c>
      <c r="G962" s="100">
        <v>18</v>
      </c>
      <c r="H962" s="100">
        <v>35</v>
      </c>
      <c r="I962" s="100">
        <v>18</v>
      </c>
      <c r="J962" s="100">
        <v>778</v>
      </c>
      <c r="K962" s="100" t="s">
        <v>47</v>
      </c>
      <c r="L962" s="100">
        <v>1</v>
      </c>
      <c r="M962" s="100" t="s">
        <v>21</v>
      </c>
      <c r="N962" s="100" t="s">
        <v>27</v>
      </c>
      <c r="O962" s="100">
        <v>0</v>
      </c>
      <c r="P962" s="100" t="str">
        <f t="shared" si="325"/>
        <v/>
      </c>
      <c r="Q962" s="100" t="str">
        <f t="shared" si="318"/>
        <v/>
      </c>
      <c r="R962" s="100" t="str">
        <f t="shared" si="335"/>
        <v/>
      </c>
      <c r="S962" s="100" t="str">
        <f t="shared" si="326"/>
        <v/>
      </c>
      <c r="T962" s="100" t="str">
        <f t="shared" si="321"/>
        <v/>
      </c>
      <c r="U962" s="100" t="str">
        <f t="shared" si="322"/>
        <v/>
      </c>
      <c r="V962" s="100" t="str">
        <f t="shared" si="323"/>
        <v/>
      </c>
      <c r="W962" s="100" t="str">
        <f t="shared" si="327"/>
        <v/>
      </c>
      <c r="X962" s="100" t="str">
        <f t="shared" si="336"/>
        <v/>
      </c>
      <c r="Y962" s="100" t="str">
        <f t="shared" si="332"/>
        <v/>
      </c>
      <c r="Z962" s="100" t="str">
        <f t="shared" si="328"/>
        <v/>
      </c>
      <c r="AA962" s="100" t="str">
        <f t="shared" si="333"/>
        <v/>
      </c>
      <c r="AB962" s="100" t="str">
        <f t="shared" si="334"/>
        <v/>
      </c>
      <c r="AC962" s="100" t="str">
        <f t="shared" si="324"/>
        <v/>
      </c>
      <c r="AD962" s="100" t="str">
        <f t="shared" si="337"/>
        <v/>
      </c>
      <c r="AE962" s="100" t="str">
        <f t="shared" si="329"/>
        <v/>
      </c>
      <c r="AF962" s="100" t="str">
        <f t="shared" si="330"/>
        <v/>
      </c>
      <c r="AG962" s="100" t="str">
        <f t="shared" si="338"/>
        <v/>
      </c>
      <c r="AH962" s="100"/>
      <c r="AI962" s="100"/>
      <c r="AJ962" s="100"/>
      <c r="AK962" s="100"/>
      <c r="AL962" s="100"/>
    </row>
    <row r="963" spans="1:38" s="101" customFormat="1" x14ac:dyDescent="0.25">
      <c r="A963" s="100">
        <f t="shared" si="331"/>
        <v>137</v>
      </c>
      <c r="B963" s="100">
        <f t="shared" si="319"/>
        <v>66918</v>
      </c>
      <c r="C963" s="100" t="str">
        <f t="shared" si="320"/>
        <v>20171129</v>
      </c>
      <c r="D963" s="100">
        <v>2017</v>
      </c>
      <c r="E963" s="100">
        <v>11</v>
      </c>
      <c r="F963" s="100">
        <v>29</v>
      </c>
      <c r="G963" s="100">
        <v>18</v>
      </c>
      <c r="H963" s="100">
        <v>35</v>
      </c>
      <c r="I963" s="100">
        <v>18</v>
      </c>
      <c r="J963" s="100">
        <v>797</v>
      </c>
      <c r="K963" s="100" t="s">
        <v>47</v>
      </c>
      <c r="L963" s="100">
        <v>1</v>
      </c>
      <c r="M963" s="100" t="s">
        <v>21</v>
      </c>
      <c r="N963" s="100" t="s">
        <v>27</v>
      </c>
      <c r="O963" s="100">
        <v>0</v>
      </c>
      <c r="P963" s="100" t="str">
        <f t="shared" si="325"/>
        <v/>
      </c>
      <c r="Q963" s="100" t="str">
        <f t="shared" si="318"/>
        <v/>
      </c>
      <c r="R963" s="100" t="str">
        <f t="shared" si="335"/>
        <v/>
      </c>
      <c r="S963" s="100" t="str">
        <f t="shared" si="326"/>
        <v/>
      </c>
      <c r="T963" s="100" t="str">
        <f t="shared" si="321"/>
        <v/>
      </c>
      <c r="U963" s="100" t="str">
        <f t="shared" si="322"/>
        <v/>
      </c>
      <c r="V963" s="100" t="str">
        <f t="shared" si="323"/>
        <v/>
      </c>
      <c r="W963" s="100" t="str">
        <f t="shared" si="327"/>
        <v/>
      </c>
      <c r="X963" s="100" t="str">
        <f t="shared" si="336"/>
        <v/>
      </c>
      <c r="Y963" s="100" t="str">
        <f t="shared" si="332"/>
        <v/>
      </c>
      <c r="Z963" s="100" t="str">
        <f t="shared" si="328"/>
        <v/>
      </c>
      <c r="AA963" s="100" t="str">
        <f t="shared" si="333"/>
        <v/>
      </c>
      <c r="AB963" s="100" t="str">
        <f t="shared" si="334"/>
        <v/>
      </c>
      <c r="AC963" s="100" t="str">
        <f t="shared" si="324"/>
        <v/>
      </c>
      <c r="AD963" s="100" t="str">
        <f t="shared" si="337"/>
        <v/>
      </c>
      <c r="AE963" s="100" t="str">
        <f t="shared" si="329"/>
        <v/>
      </c>
      <c r="AF963" s="100" t="str">
        <f t="shared" si="330"/>
        <v/>
      </c>
      <c r="AG963" s="100" t="str">
        <f t="shared" si="338"/>
        <v/>
      </c>
      <c r="AH963" s="100"/>
      <c r="AI963" s="100"/>
      <c r="AJ963" s="100"/>
      <c r="AK963" s="100"/>
      <c r="AL963" s="100"/>
    </row>
    <row r="964" spans="1:38" s="101" customFormat="1" x14ac:dyDescent="0.25">
      <c r="A964" s="100">
        <f t="shared" si="331"/>
        <v>137</v>
      </c>
      <c r="B964" s="100">
        <f t="shared" si="319"/>
        <v>66918</v>
      </c>
      <c r="C964" s="100" t="str">
        <f t="shared" si="320"/>
        <v>20171129</v>
      </c>
      <c r="D964" s="100">
        <v>2017</v>
      </c>
      <c r="E964" s="100">
        <v>11</v>
      </c>
      <c r="F964" s="100">
        <v>29</v>
      </c>
      <c r="G964" s="100">
        <v>18</v>
      </c>
      <c r="H964" s="100">
        <v>35</v>
      </c>
      <c r="I964" s="100">
        <v>18</v>
      </c>
      <c r="J964" s="100">
        <v>798</v>
      </c>
      <c r="K964" s="100" t="s">
        <v>47</v>
      </c>
      <c r="L964" s="100">
        <v>1</v>
      </c>
      <c r="M964" s="100" t="s">
        <v>21</v>
      </c>
      <c r="N964" s="100" t="s">
        <v>27</v>
      </c>
      <c r="O964" s="100">
        <v>0</v>
      </c>
      <c r="P964" s="100" t="str">
        <f t="shared" si="325"/>
        <v/>
      </c>
      <c r="Q964" s="100" t="str">
        <f t="shared" ref="Q964:Q1027" si="339">IF(A965&lt;&gt;A964,(B964+(J964*0.001)+(O964*0.001)),"")</f>
        <v/>
      </c>
      <c r="R964" s="100" t="str">
        <f t="shared" si="335"/>
        <v/>
      </c>
      <c r="S964" s="100" t="str">
        <f t="shared" si="326"/>
        <v/>
      </c>
      <c r="T964" s="100" t="str">
        <f t="shared" si="321"/>
        <v/>
      </c>
      <c r="U964" s="100" t="str">
        <f t="shared" si="322"/>
        <v/>
      </c>
      <c r="V964" s="100" t="str">
        <f t="shared" si="323"/>
        <v/>
      </c>
      <c r="W964" s="100" t="str">
        <f t="shared" si="327"/>
        <v/>
      </c>
      <c r="X964" s="100" t="str">
        <f t="shared" si="336"/>
        <v/>
      </c>
      <c r="Y964" s="100" t="str">
        <f t="shared" si="332"/>
        <v/>
      </c>
      <c r="Z964" s="100" t="str">
        <f t="shared" si="328"/>
        <v/>
      </c>
      <c r="AA964" s="100" t="str">
        <f t="shared" si="333"/>
        <v/>
      </c>
      <c r="AB964" s="100" t="str">
        <f t="shared" si="334"/>
        <v/>
      </c>
      <c r="AC964" s="100" t="str">
        <f t="shared" si="324"/>
        <v/>
      </c>
      <c r="AD964" s="100" t="str">
        <f t="shared" si="337"/>
        <v/>
      </c>
      <c r="AE964" s="100" t="str">
        <f t="shared" si="329"/>
        <v/>
      </c>
      <c r="AF964" s="100" t="str">
        <f t="shared" si="330"/>
        <v/>
      </c>
      <c r="AG964" s="100" t="str">
        <f t="shared" si="338"/>
        <v/>
      </c>
      <c r="AH964" s="100"/>
      <c r="AI964" s="100"/>
      <c r="AJ964" s="100"/>
      <c r="AK964" s="100"/>
      <c r="AL964" s="100"/>
    </row>
    <row r="965" spans="1:38" s="101" customFormat="1" x14ac:dyDescent="0.25">
      <c r="A965" s="100">
        <f t="shared" si="331"/>
        <v>137</v>
      </c>
      <c r="B965" s="100">
        <f t="shared" si="319"/>
        <v>66918</v>
      </c>
      <c r="C965" s="100" t="str">
        <f t="shared" si="320"/>
        <v>20171129</v>
      </c>
      <c r="D965" s="100">
        <v>2017</v>
      </c>
      <c r="E965" s="100">
        <v>11</v>
      </c>
      <c r="F965" s="100">
        <v>29</v>
      </c>
      <c r="G965" s="100">
        <v>18</v>
      </c>
      <c r="H965" s="100">
        <v>35</v>
      </c>
      <c r="I965" s="100">
        <v>18</v>
      </c>
      <c r="J965" s="100">
        <v>810</v>
      </c>
      <c r="K965" s="100" t="s">
        <v>47</v>
      </c>
      <c r="L965" s="100">
        <v>1</v>
      </c>
      <c r="M965" s="100" t="s">
        <v>21</v>
      </c>
      <c r="N965" s="100" t="s">
        <v>27</v>
      </c>
      <c r="O965" s="100">
        <v>0</v>
      </c>
      <c r="P965" s="100" t="str">
        <f t="shared" si="325"/>
        <v/>
      </c>
      <c r="Q965" s="100" t="str">
        <f t="shared" si="339"/>
        <v/>
      </c>
      <c r="R965" s="100" t="str">
        <f t="shared" si="335"/>
        <v/>
      </c>
      <c r="S965" s="100" t="str">
        <f t="shared" si="326"/>
        <v/>
      </c>
      <c r="T965" s="100" t="str">
        <f t="shared" si="321"/>
        <v/>
      </c>
      <c r="U965" s="100" t="str">
        <f t="shared" si="322"/>
        <v/>
      </c>
      <c r="V965" s="100" t="str">
        <f t="shared" si="323"/>
        <v/>
      </c>
      <c r="W965" s="100" t="str">
        <f t="shared" si="327"/>
        <v/>
      </c>
      <c r="X965" s="100" t="str">
        <f t="shared" si="336"/>
        <v/>
      </c>
      <c r="Y965" s="100" t="str">
        <f t="shared" si="332"/>
        <v/>
      </c>
      <c r="Z965" s="100" t="str">
        <f t="shared" si="328"/>
        <v/>
      </c>
      <c r="AA965" s="100" t="str">
        <f t="shared" si="333"/>
        <v/>
      </c>
      <c r="AB965" s="100" t="str">
        <f t="shared" si="334"/>
        <v/>
      </c>
      <c r="AC965" s="100" t="str">
        <f t="shared" si="324"/>
        <v/>
      </c>
      <c r="AD965" s="100" t="str">
        <f t="shared" si="337"/>
        <v/>
      </c>
      <c r="AE965" s="100" t="str">
        <f t="shared" si="329"/>
        <v/>
      </c>
      <c r="AF965" s="100" t="str">
        <f t="shared" si="330"/>
        <v/>
      </c>
      <c r="AG965" s="100" t="str">
        <f t="shared" si="338"/>
        <v/>
      </c>
      <c r="AH965" s="100"/>
      <c r="AI965" s="100"/>
      <c r="AJ965" s="100"/>
      <c r="AK965" s="100"/>
      <c r="AL965" s="100"/>
    </row>
    <row r="966" spans="1:38" s="103" customFormat="1" x14ac:dyDescent="0.25">
      <c r="A966" s="100">
        <f t="shared" si="331"/>
        <v>137</v>
      </c>
      <c r="B966" s="100">
        <f t="shared" si="319"/>
        <v>66918</v>
      </c>
      <c r="C966" s="100" t="str">
        <f t="shared" si="320"/>
        <v>20171129</v>
      </c>
      <c r="D966" s="100">
        <v>2017</v>
      </c>
      <c r="E966" s="100">
        <v>11</v>
      </c>
      <c r="F966" s="100">
        <v>29</v>
      </c>
      <c r="G966" s="100">
        <v>18</v>
      </c>
      <c r="H966" s="100">
        <v>35</v>
      </c>
      <c r="I966" s="100">
        <v>18</v>
      </c>
      <c r="J966" s="100">
        <v>834</v>
      </c>
      <c r="K966" s="100" t="s">
        <v>47</v>
      </c>
      <c r="L966" s="100">
        <v>1</v>
      </c>
      <c r="M966" s="100" t="s">
        <v>21</v>
      </c>
      <c r="N966" s="100" t="s">
        <v>27</v>
      </c>
      <c r="O966" s="100">
        <v>0</v>
      </c>
      <c r="P966" s="100" t="str">
        <f t="shared" si="325"/>
        <v/>
      </c>
      <c r="Q966" s="100" t="str">
        <f t="shared" si="339"/>
        <v/>
      </c>
      <c r="R966" s="100" t="str">
        <f t="shared" si="335"/>
        <v/>
      </c>
      <c r="S966" s="100" t="str">
        <f t="shared" si="326"/>
        <v/>
      </c>
      <c r="T966" s="100" t="str">
        <f t="shared" si="321"/>
        <v/>
      </c>
      <c r="U966" s="100" t="str">
        <f t="shared" si="322"/>
        <v/>
      </c>
      <c r="V966" s="100" t="str">
        <f t="shared" si="323"/>
        <v/>
      </c>
      <c r="W966" s="100" t="str">
        <f t="shared" si="327"/>
        <v/>
      </c>
      <c r="X966" s="100" t="str">
        <f t="shared" si="336"/>
        <v/>
      </c>
      <c r="Y966" s="100" t="str">
        <f t="shared" si="332"/>
        <v/>
      </c>
      <c r="Z966" s="100" t="str">
        <f t="shared" si="328"/>
        <v/>
      </c>
      <c r="AA966" s="100" t="str">
        <f t="shared" si="333"/>
        <v/>
      </c>
      <c r="AB966" s="100" t="str">
        <f t="shared" si="334"/>
        <v/>
      </c>
      <c r="AC966" s="100" t="str">
        <f t="shared" si="324"/>
        <v/>
      </c>
      <c r="AD966" s="100" t="str">
        <f t="shared" si="337"/>
        <v/>
      </c>
      <c r="AE966" s="100" t="str">
        <f t="shared" si="329"/>
        <v/>
      </c>
      <c r="AF966" s="100" t="str">
        <f t="shared" si="330"/>
        <v/>
      </c>
      <c r="AG966" s="100" t="str">
        <f t="shared" si="338"/>
        <v/>
      </c>
      <c r="AH966" s="100"/>
      <c r="AI966" s="100"/>
      <c r="AJ966" s="100"/>
      <c r="AK966" s="100"/>
      <c r="AL966" s="100"/>
    </row>
    <row r="967" spans="1:38" s="101" customFormat="1" x14ac:dyDescent="0.25">
      <c r="A967" s="100">
        <f t="shared" si="331"/>
        <v>137</v>
      </c>
      <c r="B967" s="100">
        <f t="shared" si="319"/>
        <v>66918</v>
      </c>
      <c r="C967" s="100" t="str">
        <f t="shared" si="320"/>
        <v>20171129</v>
      </c>
      <c r="D967" s="100">
        <v>2017</v>
      </c>
      <c r="E967" s="100">
        <v>11</v>
      </c>
      <c r="F967" s="100">
        <v>29</v>
      </c>
      <c r="G967" s="100">
        <v>18</v>
      </c>
      <c r="H967" s="100">
        <v>35</v>
      </c>
      <c r="I967" s="100">
        <v>18</v>
      </c>
      <c r="J967" s="100">
        <v>844</v>
      </c>
      <c r="K967" s="100" t="s">
        <v>47</v>
      </c>
      <c r="L967" s="100">
        <v>1</v>
      </c>
      <c r="M967" s="100" t="s">
        <v>21</v>
      </c>
      <c r="N967" s="100" t="s">
        <v>27</v>
      </c>
      <c r="O967" s="100">
        <v>0</v>
      </c>
      <c r="P967" s="100" t="str">
        <f t="shared" si="325"/>
        <v/>
      </c>
      <c r="Q967" s="100" t="str">
        <f t="shared" si="339"/>
        <v/>
      </c>
      <c r="R967" s="100" t="str">
        <f t="shared" si="335"/>
        <v/>
      </c>
      <c r="S967" s="100" t="str">
        <f t="shared" si="326"/>
        <v/>
      </c>
      <c r="T967" s="100" t="str">
        <f t="shared" si="321"/>
        <v/>
      </c>
      <c r="U967" s="100" t="str">
        <f t="shared" si="322"/>
        <v/>
      </c>
      <c r="V967" s="100" t="str">
        <f t="shared" si="323"/>
        <v/>
      </c>
      <c r="W967" s="100" t="str">
        <f t="shared" si="327"/>
        <v/>
      </c>
      <c r="X967" s="100" t="str">
        <f t="shared" si="336"/>
        <v/>
      </c>
      <c r="Y967" s="100" t="str">
        <f t="shared" si="332"/>
        <v/>
      </c>
      <c r="Z967" s="100" t="str">
        <f t="shared" si="328"/>
        <v/>
      </c>
      <c r="AA967" s="100" t="str">
        <f t="shared" si="333"/>
        <v/>
      </c>
      <c r="AB967" s="100" t="str">
        <f t="shared" si="334"/>
        <v/>
      </c>
      <c r="AC967" s="100" t="str">
        <f t="shared" si="324"/>
        <v/>
      </c>
      <c r="AD967" s="100" t="str">
        <f t="shared" si="337"/>
        <v/>
      </c>
      <c r="AE967" s="100" t="str">
        <f t="shared" si="329"/>
        <v/>
      </c>
      <c r="AF967" s="100" t="str">
        <f t="shared" si="330"/>
        <v/>
      </c>
      <c r="AG967" s="100" t="str">
        <f t="shared" si="338"/>
        <v/>
      </c>
      <c r="AH967" s="100"/>
      <c r="AI967" s="100"/>
      <c r="AJ967" s="100"/>
      <c r="AK967" s="100"/>
      <c r="AL967" s="100"/>
    </row>
    <row r="968" spans="1:38" s="101" customFormat="1" x14ac:dyDescent="0.25">
      <c r="A968" s="100">
        <f t="shared" si="331"/>
        <v>137</v>
      </c>
      <c r="B968" s="100">
        <f t="shared" si="319"/>
        <v>66918</v>
      </c>
      <c r="C968" s="100" t="str">
        <f t="shared" si="320"/>
        <v>20171129</v>
      </c>
      <c r="D968" s="100">
        <v>2017</v>
      </c>
      <c r="E968" s="100">
        <v>11</v>
      </c>
      <c r="F968" s="100">
        <v>29</v>
      </c>
      <c r="G968" s="100">
        <v>18</v>
      </c>
      <c r="H968" s="100">
        <v>35</v>
      </c>
      <c r="I968" s="100">
        <v>18</v>
      </c>
      <c r="J968" s="100">
        <v>863</v>
      </c>
      <c r="K968" s="100" t="s">
        <v>47</v>
      </c>
      <c r="L968" s="100">
        <v>1</v>
      </c>
      <c r="M968" s="100" t="s">
        <v>21</v>
      </c>
      <c r="N968" s="100" t="s">
        <v>27</v>
      </c>
      <c r="O968" s="100">
        <v>0</v>
      </c>
      <c r="P968" s="100" t="str">
        <f t="shared" si="325"/>
        <v/>
      </c>
      <c r="Q968" s="100" t="str">
        <f t="shared" si="339"/>
        <v/>
      </c>
      <c r="R968" s="100" t="str">
        <f t="shared" si="335"/>
        <v/>
      </c>
      <c r="S968" s="100" t="str">
        <f t="shared" si="326"/>
        <v/>
      </c>
      <c r="T968" s="100" t="str">
        <f t="shared" si="321"/>
        <v/>
      </c>
      <c r="U968" s="100" t="str">
        <f t="shared" si="322"/>
        <v/>
      </c>
      <c r="V968" s="100" t="str">
        <f t="shared" si="323"/>
        <v/>
      </c>
      <c r="W968" s="100" t="str">
        <f t="shared" si="327"/>
        <v/>
      </c>
      <c r="X968" s="100" t="str">
        <f t="shared" si="336"/>
        <v/>
      </c>
      <c r="Y968" s="100" t="str">
        <f t="shared" si="332"/>
        <v/>
      </c>
      <c r="Z968" s="100" t="str">
        <f t="shared" si="328"/>
        <v/>
      </c>
      <c r="AA968" s="100" t="str">
        <f t="shared" si="333"/>
        <v/>
      </c>
      <c r="AB968" s="100" t="str">
        <f t="shared" si="334"/>
        <v/>
      </c>
      <c r="AC968" s="100" t="str">
        <f t="shared" si="324"/>
        <v/>
      </c>
      <c r="AD968" s="100" t="str">
        <f t="shared" si="337"/>
        <v/>
      </c>
      <c r="AE968" s="100" t="str">
        <f t="shared" si="329"/>
        <v/>
      </c>
      <c r="AF968" s="100" t="str">
        <f t="shared" si="330"/>
        <v/>
      </c>
      <c r="AG968" s="100" t="str">
        <f t="shared" si="338"/>
        <v/>
      </c>
      <c r="AH968" s="100"/>
      <c r="AI968" s="100"/>
      <c r="AJ968" s="100"/>
      <c r="AK968" s="100"/>
      <c r="AL968" s="100"/>
    </row>
    <row r="969" spans="1:38" s="101" customFormat="1" x14ac:dyDescent="0.25">
      <c r="A969" s="100">
        <f t="shared" si="331"/>
        <v>137</v>
      </c>
      <c r="B969" s="100">
        <f t="shared" si="319"/>
        <v>66918</v>
      </c>
      <c r="C969" s="100" t="str">
        <f t="shared" si="320"/>
        <v>20171129</v>
      </c>
      <c r="D969" s="100">
        <v>2017</v>
      </c>
      <c r="E969" s="100">
        <v>11</v>
      </c>
      <c r="F969" s="100">
        <v>29</v>
      </c>
      <c r="G969" s="100">
        <v>18</v>
      </c>
      <c r="H969" s="100">
        <v>35</v>
      </c>
      <c r="I969" s="100">
        <v>18</v>
      </c>
      <c r="J969" s="100">
        <v>867</v>
      </c>
      <c r="K969" s="100" t="s">
        <v>47</v>
      </c>
      <c r="L969" s="100">
        <v>1</v>
      </c>
      <c r="M969" s="100" t="s">
        <v>21</v>
      </c>
      <c r="N969" s="100" t="s">
        <v>27</v>
      </c>
      <c r="O969" s="100">
        <v>0</v>
      </c>
      <c r="P969" s="100" t="str">
        <f t="shared" si="325"/>
        <v/>
      </c>
      <c r="Q969" s="100" t="str">
        <f t="shared" si="339"/>
        <v/>
      </c>
      <c r="R969" s="100" t="str">
        <f t="shared" si="335"/>
        <v/>
      </c>
      <c r="S969" s="100" t="str">
        <f t="shared" si="326"/>
        <v/>
      </c>
      <c r="T969" s="100" t="str">
        <f t="shared" si="321"/>
        <v/>
      </c>
      <c r="U969" s="100" t="str">
        <f t="shared" si="322"/>
        <v/>
      </c>
      <c r="V969" s="100" t="str">
        <f t="shared" si="323"/>
        <v/>
      </c>
      <c r="W969" s="100" t="str">
        <f t="shared" si="327"/>
        <v/>
      </c>
      <c r="X969" s="100" t="str">
        <f t="shared" si="336"/>
        <v/>
      </c>
      <c r="Y969" s="100" t="str">
        <f t="shared" si="332"/>
        <v/>
      </c>
      <c r="Z969" s="100" t="str">
        <f t="shared" si="328"/>
        <v/>
      </c>
      <c r="AA969" s="100" t="str">
        <f t="shared" si="333"/>
        <v/>
      </c>
      <c r="AB969" s="100" t="str">
        <f t="shared" si="334"/>
        <v/>
      </c>
      <c r="AC969" s="100" t="str">
        <f t="shared" si="324"/>
        <v/>
      </c>
      <c r="AD969" s="100" t="str">
        <f t="shared" si="337"/>
        <v/>
      </c>
      <c r="AE969" s="100" t="str">
        <f t="shared" si="329"/>
        <v/>
      </c>
      <c r="AF969" s="100" t="str">
        <f t="shared" si="330"/>
        <v/>
      </c>
      <c r="AG969" s="100" t="str">
        <f t="shared" si="338"/>
        <v/>
      </c>
      <c r="AH969" s="100"/>
      <c r="AI969" s="100"/>
      <c r="AJ969" s="100"/>
      <c r="AK969" s="100"/>
      <c r="AL969" s="100"/>
    </row>
    <row r="970" spans="1:38" s="103" customFormat="1" x14ac:dyDescent="0.25">
      <c r="A970" s="100">
        <f t="shared" si="331"/>
        <v>137</v>
      </c>
      <c r="B970" s="100">
        <f t="shared" si="319"/>
        <v>66918</v>
      </c>
      <c r="C970" s="100" t="str">
        <f t="shared" si="320"/>
        <v>20171129</v>
      </c>
      <c r="D970" s="100">
        <v>2017</v>
      </c>
      <c r="E970" s="100">
        <v>11</v>
      </c>
      <c r="F970" s="100">
        <v>29</v>
      </c>
      <c r="G970" s="100">
        <v>18</v>
      </c>
      <c r="H970" s="100">
        <v>35</v>
      </c>
      <c r="I970" s="100">
        <v>18</v>
      </c>
      <c r="J970" s="100">
        <v>876</v>
      </c>
      <c r="K970" s="100" t="s">
        <v>47</v>
      </c>
      <c r="L970" s="100">
        <v>1</v>
      </c>
      <c r="M970" s="100" t="s">
        <v>21</v>
      </c>
      <c r="N970" s="100" t="s">
        <v>27</v>
      </c>
      <c r="O970" s="100">
        <v>0</v>
      </c>
      <c r="P970" s="100" t="str">
        <f t="shared" si="325"/>
        <v/>
      </c>
      <c r="Q970" s="100" t="str">
        <f t="shared" si="339"/>
        <v/>
      </c>
      <c r="R970" s="100" t="str">
        <f t="shared" si="335"/>
        <v/>
      </c>
      <c r="S970" s="100" t="str">
        <f t="shared" si="326"/>
        <v/>
      </c>
      <c r="T970" s="100" t="str">
        <f t="shared" si="321"/>
        <v/>
      </c>
      <c r="U970" s="100" t="str">
        <f t="shared" si="322"/>
        <v/>
      </c>
      <c r="V970" s="100" t="str">
        <f t="shared" si="323"/>
        <v/>
      </c>
      <c r="W970" s="100" t="str">
        <f t="shared" si="327"/>
        <v/>
      </c>
      <c r="X970" s="100" t="str">
        <f t="shared" si="336"/>
        <v/>
      </c>
      <c r="Y970" s="100" t="str">
        <f t="shared" si="332"/>
        <v/>
      </c>
      <c r="Z970" s="100" t="str">
        <f t="shared" si="328"/>
        <v/>
      </c>
      <c r="AA970" s="100" t="str">
        <f t="shared" si="333"/>
        <v/>
      </c>
      <c r="AB970" s="100" t="str">
        <f t="shared" si="334"/>
        <v/>
      </c>
      <c r="AC970" s="100" t="str">
        <f t="shared" si="324"/>
        <v/>
      </c>
      <c r="AD970" s="100" t="str">
        <f t="shared" si="337"/>
        <v/>
      </c>
      <c r="AE970" s="100" t="str">
        <f t="shared" si="329"/>
        <v/>
      </c>
      <c r="AF970" s="100" t="str">
        <f t="shared" si="330"/>
        <v/>
      </c>
      <c r="AG970" s="100" t="str">
        <f t="shared" si="338"/>
        <v/>
      </c>
      <c r="AH970" s="100"/>
      <c r="AI970" s="100"/>
      <c r="AJ970" s="100"/>
      <c r="AK970" s="100"/>
      <c r="AL970" s="100"/>
    </row>
    <row r="971" spans="1:38" s="101" customFormat="1" x14ac:dyDescent="0.25">
      <c r="A971" s="100">
        <f t="shared" si="331"/>
        <v>137</v>
      </c>
      <c r="B971" s="100">
        <f t="shared" si="319"/>
        <v>66918</v>
      </c>
      <c r="C971" s="100" t="str">
        <f t="shared" si="320"/>
        <v>20171129</v>
      </c>
      <c r="D971" s="100">
        <v>2017</v>
      </c>
      <c r="E971" s="100">
        <v>11</v>
      </c>
      <c r="F971" s="100">
        <v>29</v>
      </c>
      <c r="G971" s="100">
        <v>18</v>
      </c>
      <c r="H971" s="100">
        <v>35</v>
      </c>
      <c r="I971" s="100">
        <v>18</v>
      </c>
      <c r="J971" s="100">
        <v>878</v>
      </c>
      <c r="K971" s="100" t="s">
        <v>47</v>
      </c>
      <c r="L971" s="100">
        <v>1</v>
      </c>
      <c r="M971" s="100" t="s">
        <v>21</v>
      </c>
      <c r="N971" s="100" t="s">
        <v>27</v>
      </c>
      <c r="O971" s="100">
        <v>0</v>
      </c>
      <c r="P971" s="100" t="str">
        <f t="shared" si="325"/>
        <v/>
      </c>
      <c r="Q971" s="100" t="str">
        <f t="shared" si="339"/>
        <v/>
      </c>
      <c r="R971" s="100" t="str">
        <f t="shared" si="335"/>
        <v/>
      </c>
      <c r="S971" s="100" t="str">
        <f t="shared" si="326"/>
        <v/>
      </c>
      <c r="T971" s="100" t="str">
        <f t="shared" si="321"/>
        <v/>
      </c>
      <c r="U971" s="100" t="str">
        <f t="shared" si="322"/>
        <v/>
      </c>
      <c r="V971" s="100" t="str">
        <f t="shared" si="323"/>
        <v/>
      </c>
      <c r="W971" s="100" t="str">
        <f t="shared" si="327"/>
        <v/>
      </c>
      <c r="X971" s="100" t="str">
        <f t="shared" si="336"/>
        <v/>
      </c>
      <c r="Y971" s="100" t="str">
        <f t="shared" si="332"/>
        <v/>
      </c>
      <c r="Z971" s="100" t="str">
        <f t="shared" si="328"/>
        <v/>
      </c>
      <c r="AA971" s="100" t="str">
        <f t="shared" si="333"/>
        <v/>
      </c>
      <c r="AB971" s="100" t="str">
        <f t="shared" si="334"/>
        <v/>
      </c>
      <c r="AC971" s="100" t="str">
        <f t="shared" si="324"/>
        <v/>
      </c>
      <c r="AD971" s="100" t="str">
        <f t="shared" si="337"/>
        <v/>
      </c>
      <c r="AE971" s="100" t="str">
        <f t="shared" si="329"/>
        <v/>
      </c>
      <c r="AF971" s="100" t="str">
        <f t="shared" si="330"/>
        <v/>
      </c>
      <c r="AG971" s="100" t="str">
        <f t="shared" si="338"/>
        <v/>
      </c>
      <c r="AH971" s="100"/>
      <c r="AI971" s="100"/>
      <c r="AJ971" s="100"/>
      <c r="AK971" s="100"/>
      <c r="AL971" s="100"/>
    </row>
    <row r="972" spans="1:38" s="101" customFormat="1" x14ac:dyDescent="0.25">
      <c r="A972" s="100">
        <f t="shared" si="331"/>
        <v>137</v>
      </c>
      <c r="B972" s="100">
        <f t="shared" si="319"/>
        <v>66918</v>
      </c>
      <c r="C972" s="100" t="str">
        <f t="shared" si="320"/>
        <v>20171129</v>
      </c>
      <c r="D972" s="100">
        <v>2017</v>
      </c>
      <c r="E972" s="100">
        <v>11</v>
      </c>
      <c r="F972" s="100">
        <v>29</v>
      </c>
      <c r="G972" s="100">
        <v>18</v>
      </c>
      <c r="H972" s="100">
        <v>35</v>
      </c>
      <c r="I972" s="100">
        <v>18</v>
      </c>
      <c r="J972" s="100">
        <v>886</v>
      </c>
      <c r="K972" s="100" t="s">
        <v>47</v>
      </c>
      <c r="L972" s="100">
        <v>1</v>
      </c>
      <c r="M972" s="100" t="s">
        <v>21</v>
      </c>
      <c r="N972" s="100" t="s">
        <v>27</v>
      </c>
      <c r="O972" s="100">
        <v>0</v>
      </c>
      <c r="P972" s="100" t="str">
        <f t="shared" si="325"/>
        <v/>
      </c>
      <c r="Q972" s="100" t="str">
        <f t="shared" si="339"/>
        <v/>
      </c>
      <c r="R972" s="100" t="str">
        <f t="shared" si="335"/>
        <v/>
      </c>
      <c r="S972" s="100" t="str">
        <f t="shared" si="326"/>
        <v/>
      </c>
      <c r="T972" s="100" t="str">
        <f t="shared" si="321"/>
        <v/>
      </c>
      <c r="U972" s="100" t="str">
        <f t="shared" si="322"/>
        <v/>
      </c>
      <c r="V972" s="100" t="str">
        <f t="shared" si="323"/>
        <v/>
      </c>
      <c r="W972" s="100" t="str">
        <f t="shared" si="327"/>
        <v/>
      </c>
      <c r="X972" s="100" t="str">
        <f t="shared" si="336"/>
        <v/>
      </c>
      <c r="Y972" s="100" t="str">
        <f t="shared" si="332"/>
        <v/>
      </c>
      <c r="Z972" s="100" t="str">
        <f t="shared" si="328"/>
        <v/>
      </c>
      <c r="AA972" s="100" t="str">
        <f t="shared" si="333"/>
        <v/>
      </c>
      <c r="AB972" s="100" t="str">
        <f t="shared" si="334"/>
        <v/>
      </c>
      <c r="AC972" s="100" t="str">
        <f t="shared" si="324"/>
        <v/>
      </c>
      <c r="AD972" s="100" t="str">
        <f t="shared" si="337"/>
        <v/>
      </c>
      <c r="AE972" s="100" t="str">
        <f t="shared" si="329"/>
        <v/>
      </c>
      <c r="AF972" s="100" t="str">
        <f t="shared" si="330"/>
        <v/>
      </c>
      <c r="AG972" s="100" t="str">
        <f t="shared" si="338"/>
        <v/>
      </c>
      <c r="AH972" s="100"/>
      <c r="AI972" s="100"/>
      <c r="AJ972" s="100"/>
      <c r="AK972" s="100"/>
      <c r="AL972" s="100"/>
    </row>
    <row r="973" spans="1:38" s="101" customFormat="1" x14ac:dyDescent="0.25">
      <c r="A973" s="100">
        <f t="shared" si="331"/>
        <v>137</v>
      </c>
      <c r="B973" s="100">
        <f t="shared" si="319"/>
        <v>66918</v>
      </c>
      <c r="C973" s="100" t="str">
        <f t="shared" si="320"/>
        <v>20171129</v>
      </c>
      <c r="D973" s="100">
        <v>2017</v>
      </c>
      <c r="E973" s="100">
        <v>11</v>
      </c>
      <c r="F973" s="100">
        <v>29</v>
      </c>
      <c r="G973" s="100">
        <v>18</v>
      </c>
      <c r="H973" s="100">
        <v>35</v>
      </c>
      <c r="I973" s="100">
        <v>18</v>
      </c>
      <c r="J973" s="100">
        <v>893</v>
      </c>
      <c r="K973" s="100" t="s">
        <v>47</v>
      </c>
      <c r="L973" s="100">
        <v>1</v>
      </c>
      <c r="M973" s="100" t="s">
        <v>21</v>
      </c>
      <c r="N973" s="100" t="s">
        <v>27</v>
      </c>
      <c r="O973" s="100">
        <v>0</v>
      </c>
      <c r="P973" s="100" t="str">
        <f t="shared" si="325"/>
        <v/>
      </c>
      <c r="Q973" s="100" t="str">
        <f t="shared" si="339"/>
        <v/>
      </c>
      <c r="R973" s="100" t="str">
        <f t="shared" si="335"/>
        <v/>
      </c>
      <c r="S973" s="100" t="str">
        <f t="shared" si="326"/>
        <v/>
      </c>
      <c r="T973" s="100" t="str">
        <f t="shared" si="321"/>
        <v/>
      </c>
      <c r="U973" s="100" t="str">
        <f t="shared" si="322"/>
        <v/>
      </c>
      <c r="V973" s="100" t="str">
        <f t="shared" si="323"/>
        <v/>
      </c>
      <c r="W973" s="100" t="str">
        <f t="shared" si="327"/>
        <v/>
      </c>
      <c r="X973" s="100" t="str">
        <f t="shared" si="336"/>
        <v/>
      </c>
      <c r="Y973" s="100" t="str">
        <f t="shared" si="332"/>
        <v/>
      </c>
      <c r="Z973" s="100" t="str">
        <f t="shared" si="328"/>
        <v/>
      </c>
      <c r="AA973" s="100" t="str">
        <f t="shared" si="333"/>
        <v/>
      </c>
      <c r="AB973" s="100" t="str">
        <f t="shared" si="334"/>
        <v/>
      </c>
      <c r="AC973" s="100" t="str">
        <f t="shared" si="324"/>
        <v/>
      </c>
      <c r="AD973" s="100" t="str">
        <f t="shared" si="337"/>
        <v/>
      </c>
      <c r="AE973" s="100" t="str">
        <f t="shared" si="329"/>
        <v/>
      </c>
      <c r="AF973" s="100" t="str">
        <f t="shared" si="330"/>
        <v/>
      </c>
      <c r="AG973" s="100" t="str">
        <f t="shared" si="338"/>
        <v/>
      </c>
      <c r="AH973" s="100"/>
      <c r="AI973" s="100"/>
      <c r="AJ973" s="100"/>
      <c r="AK973" s="100"/>
      <c r="AL973" s="100"/>
    </row>
    <row r="974" spans="1:38" s="103" customFormat="1" x14ac:dyDescent="0.25">
      <c r="A974" s="100">
        <f t="shared" si="331"/>
        <v>137</v>
      </c>
      <c r="B974" s="100">
        <f t="shared" si="319"/>
        <v>66918</v>
      </c>
      <c r="C974" s="100" t="str">
        <f t="shared" si="320"/>
        <v>20171129</v>
      </c>
      <c r="D974" s="100">
        <v>2017</v>
      </c>
      <c r="E974" s="100">
        <v>11</v>
      </c>
      <c r="F974" s="100">
        <v>29</v>
      </c>
      <c r="G974" s="100">
        <v>18</v>
      </c>
      <c r="H974" s="100">
        <v>35</v>
      </c>
      <c r="I974" s="100">
        <v>18</v>
      </c>
      <c r="J974" s="100">
        <v>903</v>
      </c>
      <c r="K974" s="100" t="s">
        <v>47</v>
      </c>
      <c r="L974" s="100">
        <v>1</v>
      </c>
      <c r="M974" s="100" t="s">
        <v>21</v>
      </c>
      <c r="N974" s="100" t="s">
        <v>27</v>
      </c>
      <c r="O974" s="100">
        <v>0</v>
      </c>
      <c r="P974" s="100" t="str">
        <f t="shared" si="325"/>
        <v/>
      </c>
      <c r="Q974" s="100" t="str">
        <f t="shared" si="339"/>
        <v/>
      </c>
      <c r="R974" s="100" t="str">
        <f t="shared" si="335"/>
        <v/>
      </c>
      <c r="S974" s="100" t="str">
        <f t="shared" si="326"/>
        <v/>
      </c>
      <c r="T974" s="100" t="str">
        <f t="shared" si="321"/>
        <v/>
      </c>
      <c r="U974" s="100" t="str">
        <f t="shared" si="322"/>
        <v/>
      </c>
      <c r="V974" s="100" t="str">
        <f t="shared" si="323"/>
        <v/>
      </c>
      <c r="W974" s="100" t="str">
        <f t="shared" si="327"/>
        <v/>
      </c>
      <c r="X974" s="100" t="str">
        <f t="shared" si="336"/>
        <v/>
      </c>
      <c r="Y974" s="100" t="str">
        <f t="shared" si="332"/>
        <v/>
      </c>
      <c r="Z974" s="100" t="str">
        <f t="shared" si="328"/>
        <v/>
      </c>
      <c r="AA974" s="100" t="str">
        <f t="shared" si="333"/>
        <v/>
      </c>
      <c r="AB974" s="100" t="str">
        <f t="shared" si="334"/>
        <v/>
      </c>
      <c r="AC974" s="100" t="str">
        <f t="shared" si="324"/>
        <v/>
      </c>
      <c r="AD974" s="100" t="str">
        <f t="shared" si="337"/>
        <v/>
      </c>
      <c r="AE974" s="100" t="str">
        <f t="shared" si="329"/>
        <v/>
      </c>
      <c r="AF974" s="100" t="str">
        <f t="shared" si="330"/>
        <v/>
      </c>
      <c r="AG974" s="100" t="str">
        <f t="shared" si="338"/>
        <v/>
      </c>
      <c r="AH974" s="100"/>
      <c r="AI974" s="100"/>
      <c r="AJ974" s="100"/>
      <c r="AK974" s="100"/>
      <c r="AL974" s="100"/>
    </row>
    <row r="975" spans="1:38" s="103" customFormat="1" x14ac:dyDescent="0.25">
      <c r="A975" s="100">
        <f t="shared" si="331"/>
        <v>137</v>
      </c>
      <c r="B975" s="100">
        <f t="shared" si="319"/>
        <v>66918</v>
      </c>
      <c r="C975" s="100" t="str">
        <f t="shared" si="320"/>
        <v>20171129</v>
      </c>
      <c r="D975" s="100">
        <v>2017</v>
      </c>
      <c r="E975" s="100">
        <v>11</v>
      </c>
      <c r="F975" s="100">
        <v>29</v>
      </c>
      <c r="G975" s="100">
        <v>18</v>
      </c>
      <c r="H975" s="100">
        <v>35</v>
      </c>
      <c r="I975" s="100">
        <v>18</v>
      </c>
      <c r="J975" s="100">
        <v>905</v>
      </c>
      <c r="K975" s="100" t="s">
        <v>47</v>
      </c>
      <c r="L975" s="100">
        <v>1</v>
      </c>
      <c r="M975" s="100" t="s">
        <v>21</v>
      </c>
      <c r="N975" s="100" t="s">
        <v>27</v>
      </c>
      <c r="O975" s="100">
        <v>0</v>
      </c>
      <c r="P975" s="100" t="str">
        <f t="shared" si="325"/>
        <v/>
      </c>
      <c r="Q975" s="100" t="str">
        <f t="shared" si="339"/>
        <v/>
      </c>
      <c r="R975" s="100" t="str">
        <f t="shared" si="335"/>
        <v/>
      </c>
      <c r="S975" s="100" t="str">
        <f t="shared" si="326"/>
        <v/>
      </c>
      <c r="T975" s="100" t="str">
        <f t="shared" si="321"/>
        <v/>
      </c>
      <c r="U975" s="100" t="str">
        <f t="shared" si="322"/>
        <v/>
      </c>
      <c r="V975" s="100" t="str">
        <f t="shared" si="323"/>
        <v/>
      </c>
      <c r="W975" s="100" t="str">
        <f t="shared" si="327"/>
        <v/>
      </c>
      <c r="X975" s="100" t="str">
        <f t="shared" si="336"/>
        <v/>
      </c>
      <c r="Y975" s="100" t="str">
        <f t="shared" si="332"/>
        <v/>
      </c>
      <c r="Z975" s="100" t="str">
        <f t="shared" si="328"/>
        <v/>
      </c>
      <c r="AA975" s="100" t="str">
        <f t="shared" si="333"/>
        <v/>
      </c>
      <c r="AB975" s="100" t="str">
        <f t="shared" si="334"/>
        <v/>
      </c>
      <c r="AC975" s="100" t="str">
        <f t="shared" si="324"/>
        <v/>
      </c>
      <c r="AD975" s="100" t="str">
        <f t="shared" si="337"/>
        <v/>
      </c>
      <c r="AE975" s="100" t="str">
        <f t="shared" si="329"/>
        <v/>
      </c>
      <c r="AF975" s="100" t="str">
        <f t="shared" si="330"/>
        <v/>
      </c>
      <c r="AG975" s="100" t="str">
        <f t="shared" si="338"/>
        <v/>
      </c>
      <c r="AH975" s="100"/>
      <c r="AI975" s="100"/>
      <c r="AJ975" s="100"/>
      <c r="AK975" s="100"/>
      <c r="AL975" s="100"/>
    </row>
    <row r="976" spans="1:38" s="101" customFormat="1" x14ac:dyDescent="0.25">
      <c r="A976" s="100">
        <f t="shared" si="331"/>
        <v>137</v>
      </c>
      <c r="B976" s="100">
        <f t="shared" si="319"/>
        <v>66918</v>
      </c>
      <c r="C976" s="100" t="str">
        <f t="shared" si="320"/>
        <v>20171129</v>
      </c>
      <c r="D976" s="100">
        <v>2017</v>
      </c>
      <c r="E976" s="100">
        <v>11</v>
      </c>
      <c r="F976" s="100">
        <v>29</v>
      </c>
      <c r="G976" s="100">
        <v>18</v>
      </c>
      <c r="H976" s="100">
        <v>35</v>
      </c>
      <c r="I976" s="100">
        <v>18</v>
      </c>
      <c r="J976" s="100">
        <v>910</v>
      </c>
      <c r="K976" s="100" t="s">
        <v>47</v>
      </c>
      <c r="L976" s="100">
        <v>1</v>
      </c>
      <c r="M976" s="100" t="s">
        <v>21</v>
      </c>
      <c r="N976" s="100" t="s">
        <v>27</v>
      </c>
      <c r="O976" s="100">
        <v>0</v>
      </c>
      <c r="P976" s="100" t="str">
        <f t="shared" si="325"/>
        <v/>
      </c>
      <c r="Q976" s="100" t="str">
        <f t="shared" si="339"/>
        <v/>
      </c>
      <c r="R976" s="100" t="str">
        <f t="shared" si="335"/>
        <v/>
      </c>
      <c r="S976" s="100" t="str">
        <f t="shared" si="326"/>
        <v/>
      </c>
      <c r="T976" s="100" t="str">
        <f t="shared" si="321"/>
        <v/>
      </c>
      <c r="U976" s="100" t="str">
        <f t="shared" si="322"/>
        <v/>
      </c>
      <c r="V976" s="100" t="str">
        <f t="shared" si="323"/>
        <v/>
      </c>
      <c r="W976" s="100" t="str">
        <f t="shared" si="327"/>
        <v/>
      </c>
      <c r="X976" s="100" t="str">
        <f t="shared" si="336"/>
        <v/>
      </c>
      <c r="Y976" s="100" t="str">
        <f t="shared" si="332"/>
        <v/>
      </c>
      <c r="Z976" s="100" t="str">
        <f t="shared" si="328"/>
        <v/>
      </c>
      <c r="AA976" s="100" t="str">
        <f t="shared" si="333"/>
        <v/>
      </c>
      <c r="AB976" s="100" t="str">
        <f t="shared" si="334"/>
        <v/>
      </c>
      <c r="AC976" s="100" t="str">
        <f t="shared" si="324"/>
        <v/>
      </c>
      <c r="AD976" s="100" t="str">
        <f t="shared" si="337"/>
        <v/>
      </c>
      <c r="AE976" s="100" t="str">
        <f t="shared" si="329"/>
        <v/>
      </c>
      <c r="AF976" s="100" t="str">
        <f t="shared" si="330"/>
        <v/>
      </c>
      <c r="AG976" s="100" t="str">
        <f t="shared" si="338"/>
        <v/>
      </c>
      <c r="AH976" s="100"/>
      <c r="AI976" s="100"/>
      <c r="AJ976" s="100"/>
      <c r="AK976" s="100"/>
      <c r="AL976" s="100"/>
    </row>
    <row r="977" spans="1:38" s="101" customFormat="1" x14ac:dyDescent="0.25">
      <c r="A977" s="100">
        <f t="shared" si="331"/>
        <v>137</v>
      </c>
      <c r="B977" s="100">
        <f t="shared" si="319"/>
        <v>66918</v>
      </c>
      <c r="C977" s="100" t="str">
        <f t="shared" si="320"/>
        <v>20171129</v>
      </c>
      <c r="D977" s="100">
        <v>2017</v>
      </c>
      <c r="E977" s="100">
        <v>11</v>
      </c>
      <c r="F977" s="100">
        <v>29</v>
      </c>
      <c r="G977" s="100">
        <v>18</v>
      </c>
      <c r="H977" s="100">
        <v>35</v>
      </c>
      <c r="I977" s="100">
        <v>18</v>
      </c>
      <c r="J977" s="100">
        <v>920</v>
      </c>
      <c r="K977" s="100" t="s">
        <v>47</v>
      </c>
      <c r="L977" s="100">
        <v>1</v>
      </c>
      <c r="M977" s="100" t="s">
        <v>21</v>
      </c>
      <c r="N977" s="100" t="s">
        <v>27</v>
      </c>
      <c r="O977" s="100">
        <v>0</v>
      </c>
      <c r="P977" s="100" t="str">
        <f t="shared" si="325"/>
        <v/>
      </c>
      <c r="Q977" s="100" t="str">
        <f t="shared" si="339"/>
        <v/>
      </c>
      <c r="R977" s="100" t="str">
        <f t="shared" si="335"/>
        <v/>
      </c>
      <c r="S977" s="100" t="str">
        <f t="shared" si="326"/>
        <v/>
      </c>
      <c r="T977" s="100" t="str">
        <f t="shared" si="321"/>
        <v/>
      </c>
      <c r="U977" s="100" t="str">
        <f t="shared" si="322"/>
        <v/>
      </c>
      <c r="V977" s="100" t="str">
        <f t="shared" si="323"/>
        <v/>
      </c>
      <c r="W977" s="100" t="str">
        <f t="shared" si="327"/>
        <v/>
      </c>
      <c r="X977" s="100" t="str">
        <f t="shared" si="336"/>
        <v/>
      </c>
      <c r="Y977" s="100" t="str">
        <f t="shared" si="332"/>
        <v/>
      </c>
      <c r="Z977" s="100" t="str">
        <f t="shared" si="328"/>
        <v/>
      </c>
      <c r="AA977" s="100" t="str">
        <f t="shared" si="333"/>
        <v/>
      </c>
      <c r="AB977" s="100" t="str">
        <f t="shared" si="334"/>
        <v/>
      </c>
      <c r="AC977" s="100" t="str">
        <f t="shared" si="324"/>
        <v/>
      </c>
      <c r="AD977" s="100" t="str">
        <f t="shared" si="337"/>
        <v/>
      </c>
      <c r="AE977" s="100" t="str">
        <f t="shared" si="329"/>
        <v/>
      </c>
      <c r="AF977" s="100" t="str">
        <f t="shared" si="330"/>
        <v/>
      </c>
      <c r="AG977" s="100" t="str">
        <f t="shared" si="338"/>
        <v/>
      </c>
      <c r="AH977" s="100"/>
      <c r="AI977" s="100"/>
      <c r="AJ977" s="100"/>
      <c r="AK977" s="100"/>
      <c r="AL977" s="100"/>
    </row>
    <row r="978" spans="1:38" s="101" customFormat="1" x14ac:dyDescent="0.25">
      <c r="A978" s="100">
        <f t="shared" si="331"/>
        <v>137</v>
      </c>
      <c r="B978" s="100">
        <f t="shared" si="319"/>
        <v>66918</v>
      </c>
      <c r="C978" s="100" t="str">
        <f t="shared" si="320"/>
        <v>20171129</v>
      </c>
      <c r="D978" s="100">
        <v>2017</v>
      </c>
      <c r="E978" s="100">
        <v>11</v>
      </c>
      <c r="F978" s="100">
        <v>29</v>
      </c>
      <c r="G978" s="100">
        <v>18</v>
      </c>
      <c r="H978" s="100">
        <v>35</v>
      </c>
      <c r="I978" s="100">
        <v>18</v>
      </c>
      <c r="J978" s="100">
        <v>932</v>
      </c>
      <c r="K978" s="100" t="s">
        <v>47</v>
      </c>
      <c r="L978" s="100">
        <v>1</v>
      </c>
      <c r="M978" s="100" t="s">
        <v>21</v>
      </c>
      <c r="N978" s="100" t="s">
        <v>27</v>
      </c>
      <c r="O978" s="100">
        <v>0</v>
      </c>
      <c r="P978" s="100" t="str">
        <f t="shared" si="325"/>
        <v/>
      </c>
      <c r="Q978" s="100" t="str">
        <f t="shared" si="339"/>
        <v/>
      </c>
      <c r="R978" s="100" t="str">
        <f t="shared" si="335"/>
        <v/>
      </c>
      <c r="S978" s="100" t="str">
        <f t="shared" si="326"/>
        <v/>
      </c>
      <c r="T978" s="100" t="str">
        <f t="shared" si="321"/>
        <v/>
      </c>
      <c r="U978" s="100" t="str">
        <f t="shared" si="322"/>
        <v/>
      </c>
      <c r="V978" s="100" t="str">
        <f t="shared" si="323"/>
        <v/>
      </c>
      <c r="W978" s="100" t="str">
        <f t="shared" si="327"/>
        <v/>
      </c>
      <c r="X978" s="100" t="str">
        <f t="shared" si="336"/>
        <v/>
      </c>
      <c r="Y978" s="100" t="str">
        <f t="shared" si="332"/>
        <v/>
      </c>
      <c r="Z978" s="100" t="str">
        <f t="shared" si="328"/>
        <v/>
      </c>
      <c r="AA978" s="100" t="str">
        <f t="shared" si="333"/>
        <v/>
      </c>
      <c r="AB978" s="100" t="str">
        <f t="shared" si="334"/>
        <v/>
      </c>
      <c r="AC978" s="100" t="str">
        <f t="shared" si="324"/>
        <v/>
      </c>
      <c r="AD978" s="100" t="str">
        <f t="shared" si="337"/>
        <v/>
      </c>
      <c r="AE978" s="100" t="str">
        <f t="shared" si="329"/>
        <v/>
      </c>
      <c r="AF978" s="100" t="str">
        <f t="shared" si="330"/>
        <v/>
      </c>
      <c r="AG978" s="100" t="str">
        <f t="shared" si="338"/>
        <v/>
      </c>
      <c r="AH978" s="100"/>
      <c r="AI978" s="100"/>
      <c r="AJ978" s="100"/>
      <c r="AK978" s="100"/>
      <c r="AL978" s="100"/>
    </row>
    <row r="979" spans="1:38" s="101" customFormat="1" x14ac:dyDescent="0.25">
      <c r="A979" s="100">
        <f t="shared" si="331"/>
        <v>137</v>
      </c>
      <c r="B979" s="100">
        <f t="shared" si="319"/>
        <v>66918</v>
      </c>
      <c r="C979" s="100" t="str">
        <f t="shared" si="320"/>
        <v>20171129</v>
      </c>
      <c r="D979" s="100">
        <v>2017</v>
      </c>
      <c r="E979" s="100">
        <v>11</v>
      </c>
      <c r="F979" s="100">
        <v>29</v>
      </c>
      <c r="G979" s="100">
        <v>18</v>
      </c>
      <c r="H979" s="100">
        <v>35</v>
      </c>
      <c r="I979" s="100">
        <v>18</v>
      </c>
      <c r="J979" s="100">
        <v>933</v>
      </c>
      <c r="K979" s="100" t="s">
        <v>47</v>
      </c>
      <c r="L979" s="100">
        <v>1</v>
      </c>
      <c r="M979" s="100" t="s">
        <v>21</v>
      </c>
      <c r="N979" s="100" t="s">
        <v>27</v>
      </c>
      <c r="O979" s="100">
        <v>0</v>
      </c>
      <c r="P979" s="100" t="str">
        <f t="shared" si="325"/>
        <v/>
      </c>
      <c r="Q979" s="100" t="str">
        <f t="shared" si="339"/>
        <v/>
      </c>
      <c r="R979" s="100" t="str">
        <f t="shared" si="335"/>
        <v/>
      </c>
      <c r="S979" s="100" t="str">
        <f t="shared" si="326"/>
        <v/>
      </c>
      <c r="T979" s="100" t="str">
        <f t="shared" si="321"/>
        <v/>
      </c>
      <c r="U979" s="100" t="str">
        <f t="shared" si="322"/>
        <v/>
      </c>
      <c r="V979" s="100" t="str">
        <f t="shared" si="323"/>
        <v/>
      </c>
      <c r="W979" s="100" t="str">
        <f t="shared" si="327"/>
        <v/>
      </c>
      <c r="X979" s="100" t="str">
        <f t="shared" si="336"/>
        <v/>
      </c>
      <c r="Y979" s="100" t="str">
        <f t="shared" si="332"/>
        <v/>
      </c>
      <c r="Z979" s="100" t="str">
        <f t="shared" si="328"/>
        <v/>
      </c>
      <c r="AA979" s="100" t="str">
        <f t="shared" si="333"/>
        <v/>
      </c>
      <c r="AB979" s="100" t="str">
        <f t="shared" si="334"/>
        <v/>
      </c>
      <c r="AC979" s="100" t="str">
        <f t="shared" si="324"/>
        <v/>
      </c>
      <c r="AD979" s="100" t="str">
        <f t="shared" si="337"/>
        <v/>
      </c>
      <c r="AE979" s="100" t="str">
        <f t="shared" si="329"/>
        <v/>
      </c>
      <c r="AF979" s="100" t="str">
        <f t="shared" si="330"/>
        <v/>
      </c>
      <c r="AG979" s="100" t="str">
        <f t="shared" si="338"/>
        <v/>
      </c>
      <c r="AH979" s="100"/>
      <c r="AI979" s="100"/>
      <c r="AJ979" s="100"/>
      <c r="AK979" s="100"/>
      <c r="AL979" s="100"/>
    </row>
    <row r="980" spans="1:38" s="101" customFormat="1" x14ac:dyDescent="0.25">
      <c r="A980" s="100">
        <f t="shared" si="331"/>
        <v>137</v>
      </c>
      <c r="B980" s="100">
        <f t="shared" si="319"/>
        <v>66918</v>
      </c>
      <c r="C980" s="100" t="str">
        <f t="shared" si="320"/>
        <v>20171129</v>
      </c>
      <c r="D980" s="100">
        <v>2017</v>
      </c>
      <c r="E980" s="100">
        <v>11</v>
      </c>
      <c r="F980" s="100">
        <v>29</v>
      </c>
      <c r="G980" s="100">
        <v>18</v>
      </c>
      <c r="H980" s="100">
        <v>35</v>
      </c>
      <c r="I980" s="100">
        <v>18</v>
      </c>
      <c r="J980" s="100">
        <v>953</v>
      </c>
      <c r="K980" s="100" t="s">
        <v>47</v>
      </c>
      <c r="L980" s="100">
        <v>1</v>
      </c>
      <c r="M980" s="100" t="s">
        <v>21</v>
      </c>
      <c r="N980" s="100" t="s">
        <v>27</v>
      </c>
      <c r="O980" s="100">
        <v>0</v>
      </c>
      <c r="P980" s="100" t="str">
        <f t="shared" si="325"/>
        <v/>
      </c>
      <c r="Q980" s="100" t="str">
        <f t="shared" si="339"/>
        <v/>
      </c>
      <c r="R980" s="100" t="str">
        <f t="shared" si="335"/>
        <v/>
      </c>
      <c r="S980" s="100" t="str">
        <f t="shared" si="326"/>
        <v/>
      </c>
      <c r="T980" s="100" t="str">
        <f t="shared" si="321"/>
        <v/>
      </c>
      <c r="U980" s="100" t="str">
        <f t="shared" si="322"/>
        <v/>
      </c>
      <c r="V980" s="100" t="str">
        <f t="shared" si="323"/>
        <v/>
      </c>
      <c r="W980" s="100" t="str">
        <f t="shared" si="327"/>
        <v/>
      </c>
      <c r="X980" s="100" t="str">
        <f t="shared" si="336"/>
        <v/>
      </c>
      <c r="Y980" s="100" t="str">
        <f t="shared" si="332"/>
        <v/>
      </c>
      <c r="Z980" s="100" t="str">
        <f t="shared" si="328"/>
        <v/>
      </c>
      <c r="AA980" s="100" t="str">
        <f t="shared" si="333"/>
        <v/>
      </c>
      <c r="AB980" s="100" t="str">
        <f t="shared" si="334"/>
        <v/>
      </c>
      <c r="AC980" s="100" t="str">
        <f t="shared" si="324"/>
        <v/>
      </c>
      <c r="AD980" s="100" t="str">
        <f t="shared" si="337"/>
        <v/>
      </c>
      <c r="AE980" s="100" t="str">
        <f t="shared" si="329"/>
        <v/>
      </c>
      <c r="AF980" s="100" t="str">
        <f t="shared" si="330"/>
        <v/>
      </c>
      <c r="AG980" s="100" t="str">
        <f t="shared" si="338"/>
        <v/>
      </c>
      <c r="AH980" s="100"/>
      <c r="AI980" s="100"/>
      <c r="AJ980" s="100"/>
      <c r="AK980" s="100"/>
      <c r="AL980" s="100"/>
    </row>
    <row r="981" spans="1:38" s="101" customFormat="1" x14ac:dyDescent="0.25">
      <c r="A981" s="100">
        <f t="shared" si="331"/>
        <v>137</v>
      </c>
      <c r="B981" s="100">
        <f t="shared" si="319"/>
        <v>66918</v>
      </c>
      <c r="C981" s="100" t="str">
        <f t="shared" si="320"/>
        <v>20171129</v>
      </c>
      <c r="D981" s="100">
        <v>2017</v>
      </c>
      <c r="E981" s="100">
        <v>11</v>
      </c>
      <c r="F981" s="100">
        <v>29</v>
      </c>
      <c r="G981" s="100">
        <v>18</v>
      </c>
      <c r="H981" s="100">
        <v>35</v>
      </c>
      <c r="I981" s="100">
        <v>18</v>
      </c>
      <c r="J981" s="100">
        <v>961</v>
      </c>
      <c r="K981" s="100" t="s">
        <v>47</v>
      </c>
      <c r="L981" s="100">
        <v>1</v>
      </c>
      <c r="M981" s="100" t="s">
        <v>21</v>
      </c>
      <c r="N981" s="100" t="s">
        <v>27</v>
      </c>
      <c r="O981" s="100">
        <v>0</v>
      </c>
      <c r="P981" s="100" t="str">
        <f t="shared" si="325"/>
        <v/>
      </c>
      <c r="Q981" s="100" t="str">
        <f t="shared" si="339"/>
        <v/>
      </c>
      <c r="R981" s="100" t="str">
        <f t="shared" si="335"/>
        <v/>
      </c>
      <c r="S981" s="100" t="str">
        <f t="shared" si="326"/>
        <v/>
      </c>
      <c r="T981" s="100" t="str">
        <f t="shared" si="321"/>
        <v/>
      </c>
      <c r="U981" s="100" t="str">
        <f t="shared" si="322"/>
        <v/>
      </c>
      <c r="V981" s="100" t="str">
        <f t="shared" si="323"/>
        <v/>
      </c>
      <c r="W981" s="100" t="str">
        <f t="shared" si="327"/>
        <v/>
      </c>
      <c r="X981" s="100" t="str">
        <f t="shared" si="336"/>
        <v/>
      </c>
      <c r="Y981" s="100" t="str">
        <f t="shared" si="332"/>
        <v/>
      </c>
      <c r="Z981" s="100" t="str">
        <f t="shared" si="328"/>
        <v/>
      </c>
      <c r="AA981" s="100" t="str">
        <f t="shared" si="333"/>
        <v/>
      </c>
      <c r="AB981" s="100" t="str">
        <f t="shared" si="334"/>
        <v/>
      </c>
      <c r="AC981" s="100" t="str">
        <f t="shared" si="324"/>
        <v/>
      </c>
      <c r="AD981" s="100" t="str">
        <f t="shared" si="337"/>
        <v/>
      </c>
      <c r="AE981" s="100" t="str">
        <f t="shared" si="329"/>
        <v/>
      </c>
      <c r="AF981" s="100" t="str">
        <f t="shared" si="330"/>
        <v/>
      </c>
      <c r="AG981" s="100" t="str">
        <f t="shared" si="338"/>
        <v/>
      </c>
      <c r="AH981" s="100"/>
      <c r="AI981" s="100"/>
      <c r="AJ981" s="100"/>
      <c r="AK981" s="100"/>
      <c r="AL981" s="100"/>
    </row>
    <row r="982" spans="1:38" s="101" customFormat="1" x14ac:dyDescent="0.25">
      <c r="A982" s="100">
        <f t="shared" si="331"/>
        <v>137</v>
      </c>
      <c r="B982" s="100">
        <f t="shared" si="319"/>
        <v>66918</v>
      </c>
      <c r="C982" s="100" t="str">
        <f t="shared" si="320"/>
        <v>20171129</v>
      </c>
      <c r="D982" s="100">
        <v>2017</v>
      </c>
      <c r="E982" s="100">
        <v>11</v>
      </c>
      <c r="F982" s="100">
        <v>29</v>
      </c>
      <c r="G982" s="100">
        <v>18</v>
      </c>
      <c r="H982" s="100">
        <v>35</v>
      </c>
      <c r="I982" s="100">
        <v>18</v>
      </c>
      <c r="J982" s="100">
        <v>964</v>
      </c>
      <c r="K982" s="100" t="s">
        <v>47</v>
      </c>
      <c r="L982" s="100">
        <v>1</v>
      </c>
      <c r="M982" s="100" t="s">
        <v>21</v>
      </c>
      <c r="N982" s="100" t="s">
        <v>27</v>
      </c>
      <c r="O982" s="100">
        <v>0</v>
      </c>
      <c r="P982" s="100" t="str">
        <f t="shared" si="325"/>
        <v/>
      </c>
      <c r="Q982" s="100" t="str">
        <f t="shared" si="339"/>
        <v/>
      </c>
      <c r="R982" s="100" t="str">
        <f t="shared" si="335"/>
        <v/>
      </c>
      <c r="S982" s="100" t="str">
        <f t="shared" si="326"/>
        <v/>
      </c>
      <c r="T982" s="100" t="str">
        <f t="shared" si="321"/>
        <v/>
      </c>
      <c r="U982" s="100" t="str">
        <f t="shared" si="322"/>
        <v/>
      </c>
      <c r="V982" s="100" t="str">
        <f t="shared" si="323"/>
        <v/>
      </c>
      <c r="W982" s="100" t="str">
        <f t="shared" si="327"/>
        <v/>
      </c>
      <c r="X982" s="100" t="str">
        <f t="shared" si="336"/>
        <v/>
      </c>
      <c r="Y982" s="100" t="str">
        <f t="shared" si="332"/>
        <v/>
      </c>
      <c r="Z982" s="100" t="str">
        <f t="shared" si="328"/>
        <v/>
      </c>
      <c r="AA982" s="100" t="str">
        <f t="shared" si="333"/>
        <v/>
      </c>
      <c r="AB982" s="100" t="str">
        <f t="shared" si="334"/>
        <v/>
      </c>
      <c r="AC982" s="100" t="str">
        <f t="shared" si="324"/>
        <v/>
      </c>
      <c r="AD982" s="100" t="str">
        <f t="shared" si="337"/>
        <v/>
      </c>
      <c r="AE982" s="100" t="str">
        <f t="shared" si="329"/>
        <v/>
      </c>
      <c r="AF982" s="100" t="str">
        <f t="shared" si="330"/>
        <v/>
      </c>
      <c r="AG982" s="100" t="str">
        <f t="shared" si="338"/>
        <v/>
      </c>
      <c r="AH982" s="100"/>
      <c r="AI982" s="100"/>
      <c r="AJ982" s="100"/>
      <c r="AK982" s="100"/>
      <c r="AL982" s="100"/>
    </row>
    <row r="983" spans="1:38" s="101" customFormat="1" x14ac:dyDescent="0.25">
      <c r="A983" s="100">
        <f t="shared" si="331"/>
        <v>137</v>
      </c>
      <c r="B983" s="100">
        <f t="shared" si="319"/>
        <v>66918</v>
      </c>
      <c r="C983" s="100" t="str">
        <f t="shared" si="320"/>
        <v>20171129</v>
      </c>
      <c r="D983" s="100">
        <v>2017</v>
      </c>
      <c r="E983" s="100">
        <v>11</v>
      </c>
      <c r="F983" s="100">
        <v>29</v>
      </c>
      <c r="G983" s="100">
        <v>18</v>
      </c>
      <c r="H983" s="100">
        <v>35</v>
      </c>
      <c r="I983" s="100">
        <v>18</v>
      </c>
      <c r="J983" s="100">
        <v>974</v>
      </c>
      <c r="K983" s="100" t="s">
        <v>47</v>
      </c>
      <c r="L983" s="100">
        <v>1</v>
      </c>
      <c r="M983" s="100" t="s">
        <v>21</v>
      </c>
      <c r="N983" s="100" t="s">
        <v>27</v>
      </c>
      <c r="O983" s="100">
        <v>0</v>
      </c>
      <c r="P983" s="100" t="str">
        <f t="shared" si="325"/>
        <v/>
      </c>
      <c r="Q983" s="100" t="str">
        <f t="shared" si="339"/>
        <v/>
      </c>
      <c r="R983" s="100" t="str">
        <f t="shared" si="335"/>
        <v/>
      </c>
      <c r="S983" s="100" t="str">
        <f t="shared" si="326"/>
        <v/>
      </c>
      <c r="T983" s="100" t="str">
        <f t="shared" si="321"/>
        <v/>
      </c>
      <c r="U983" s="100" t="str">
        <f t="shared" si="322"/>
        <v/>
      </c>
      <c r="V983" s="100" t="str">
        <f t="shared" si="323"/>
        <v/>
      </c>
      <c r="W983" s="100" t="str">
        <f t="shared" si="327"/>
        <v/>
      </c>
      <c r="X983" s="100" t="str">
        <f t="shared" si="336"/>
        <v/>
      </c>
      <c r="Y983" s="100" t="str">
        <f t="shared" si="332"/>
        <v/>
      </c>
      <c r="Z983" s="100" t="str">
        <f t="shared" si="328"/>
        <v/>
      </c>
      <c r="AA983" s="100" t="str">
        <f t="shared" si="333"/>
        <v/>
      </c>
      <c r="AB983" s="100" t="str">
        <f t="shared" si="334"/>
        <v/>
      </c>
      <c r="AC983" s="100" t="str">
        <f t="shared" si="324"/>
        <v/>
      </c>
      <c r="AD983" s="100" t="str">
        <f t="shared" si="337"/>
        <v/>
      </c>
      <c r="AE983" s="100" t="str">
        <f t="shared" si="329"/>
        <v/>
      </c>
      <c r="AF983" s="100" t="str">
        <f t="shared" si="330"/>
        <v/>
      </c>
      <c r="AG983" s="100" t="str">
        <f t="shared" si="338"/>
        <v/>
      </c>
      <c r="AH983" s="100"/>
      <c r="AI983" s="100"/>
      <c r="AJ983" s="100"/>
      <c r="AK983" s="100"/>
      <c r="AL983" s="100"/>
    </row>
    <row r="984" spans="1:38" s="103" customFormat="1" x14ac:dyDescent="0.25">
      <c r="A984" s="100">
        <f t="shared" si="331"/>
        <v>137</v>
      </c>
      <c r="B984" s="100">
        <f t="shared" si="319"/>
        <v>66918</v>
      </c>
      <c r="C984" s="100" t="str">
        <f t="shared" si="320"/>
        <v>20171129</v>
      </c>
      <c r="D984" s="100">
        <v>2017</v>
      </c>
      <c r="E984" s="100">
        <v>11</v>
      </c>
      <c r="F984" s="100">
        <v>29</v>
      </c>
      <c r="G984" s="100">
        <v>18</v>
      </c>
      <c r="H984" s="100">
        <v>35</v>
      </c>
      <c r="I984" s="100">
        <v>18</v>
      </c>
      <c r="J984" s="100">
        <v>979</v>
      </c>
      <c r="K984" s="100" t="s">
        <v>47</v>
      </c>
      <c r="L984" s="100">
        <v>1</v>
      </c>
      <c r="M984" s="100" t="s">
        <v>21</v>
      </c>
      <c r="N984" s="100" t="s">
        <v>27</v>
      </c>
      <c r="O984" s="100">
        <v>0</v>
      </c>
      <c r="P984" s="100" t="str">
        <f t="shared" si="325"/>
        <v/>
      </c>
      <c r="Q984" s="100" t="str">
        <f t="shared" si="339"/>
        <v/>
      </c>
      <c r="R984" s="100" t="str">
        <f t="shared" si="335"/>
        <v/>
      </c>
      <c r="S984" s="100" t="str">
        <f t="shared" si="326"/>
        <v/>
      </c>
      <c r="T984" s="100" t="str">
        <f t="shared" si="321"/>
        <v/>
      </c>
      <c r="U984" s="100" t="str">
        <f t="shared" si="322"/>
        <v/>
      </c>
      <c r="V984" s="100" t="str">
        <f t="shared" si="323"/>
        <v/>
      </c>
      <c r="W984" s="100" t="str">
        <f t="shared" si="327"/>
        <v/>
      </c>
      <c r="X984" s="100" t="str">
        <f t="shared" si="336"/>
        <v/>
      </c>
      <c r="Y984" s="100" t="str">
        <f t="shared" si="332"/>
        <v/>
      </c>
      <c r="Z984" s="100" t="str">
        <f t="shared" si="328"/>
        <v/>
      </c>
      <c r="AA984" s="100" t="str">
        <f t="shared" si="333"/>
        <v/>
      </c>
      <c r="AB984" s="100" t="str">
        <f t="shared" si="334"/>
        <v/>
      </c>
      <c r="AC984" s="100" t="str">
        <f t="shared" si="324"/>
        <v/>
      </c>
      <c r="AD984" s="100" t="str">
        <f t="shared" si="337"/>
        <v/>
      </c>
      <c r="AE984" s="100" t="str">
        <f t="shared" si="329"/>
        <v/>
      </c>
      <c r="AF984" s="100" t="str">
        <f t="shared" si="330"/>
        <v/>
      </c>
      <c r="AG984" s="100" t="str">
        <f t="shared" si="338"/>
        <v/>
      </c>
      <c r="AH984" s="100"/>
      <c r="AI984" s="100"/>
      <c r="AJ984" s="100"/>
      <c r="AK984" s="100"/>
      <c r="AL984" s="100"/>
    </row>
    <row r="985" spans="1:38" s="101" customFormat="1" x14ac:dyDescent="0.25">
      <c r="A985" s="100">
        <f t="shared" si="331"/>
        <v>137</v>
      </c>
      <c r="B985" s="100">
        <f t="shared" si="319"/>
        <v>66918</v>
      </c>
      <c r="C985" s="100" t="str">
        <f t="shared" si="320"/>
        <v>20171129</v>
      </c>
      <c r="D985" s="100">
        <v>2017</v>
      </c>
      <c r="E985" s="100">
        <v>11</v>
      </c>
      <c r="F985" s="100">
        <v>29</v>
      </c>
      <c r="G985" s="100">
        <v>18</v>
      </c>
      <c r="H985" s="100">
        <v>35</v>
      </c>
      <c r="I985" s="100">
        <v>18</v>
      </c>
      <c r="J985" s="100">
        <v>982</v>
      </c>
      <c r="K985" s="100" t="s">
        <v>47</v>
      </c>
      <c r="L985" s="100">
        <v>1</v>
      </c>
      <c r="M985" s="100" t="s">
        <v>21</v>
      </c>
      <c r="N985" s="100" t="s">
        <v>27</v>
      </c>
      <c r="O985" s="100">
        <v>0</v>
      </c>
      <c r="P985" s="100" t="str">
        <f t="shared" si="325"/>
        <v/>
      </c>
      <c r="Q985" s="100" t="str">
        <f t="shared" si="339"/>
        <v/>
      </c>
      <c r="R985" s="100" t="str">
        <f t="shared" si="335"/>
        <v/>
      </c>
      <c r="S985" s="100" t="str">
        <f t="shared" si="326"/>
        <v/>
      </c>
      <c r="T985" s="100" t="str">
        <f t="shared" si="321"/>
        <v/>
      </c>
      <c r="U985" s="100" t="str">
        <f t="shared" si="322"/>
        <v/>
      </c>
      <c r="V985" s="100" t="str">
        <f t="shared" si="323"/>
        <v/>
      </c>
      <c r="W985" s="100" t="str">
        <f t="shared" si="327"/>
        <v/>
      </c>
      <c r="X985" s="100" t="str">
        <f t="shared" si="336"/>
        <v/>
      </c>
      <c r="Y985" s="100" t="str">
        <f t="shared" si="332"/>
        <v/>
      </c>
      <c r="Z985" s="100" t="str">
        <f t="shared" si="328"/>
        <v/>
      </c>
      <c r="AA985" s="100" t="str">
        <f t="shared" si="333"/>
        <v/>
      </c>
      <c r="AB985" s="100" t="str">
        <f t="shared" si="334"/>
        <v/>
      </c>
      <c r="AC985" s="100" t="str">
        <f t="shared" si="324"/>
        <v/>
      </c>
      <c r="AD985" s="100" t="str">
        <f t="shared" si="337"/>
        <v/>
      </c>
      <c r="AE985" s="100" t="str">
        <f t="shared" si="329"/>
        <v/>
      </c>
      <c r="AF985" s="100" t="str">
        <f t="shared" si="330"/>
        <v/>
      </c>
      <c r="AG985" s="100" t="str">
        <f t="shared" si="338"/>
        <v/>
      </c>
      <c r="AH985" s="100"/>
      <c r="AI985" s="100"/>
      <c r="AJ985" s="100"/>
      <c r="AK985" s="100"/>
      <c r="AL985" s="100"/>
    </row>
    <row r="986" spans="1:38" s="101" customFormat="1" x14ac:dyDescent="0.25">
      <c r="A986" s="100">
        <f t="shared" si="331"/>
        <v>137</v>
      </c>
      <c r="B986" s="100">
        <f t="shared" si="319"/>
        <v>66918</v>
      </c>
      <c r="C986" s="100" t="str">
        <f t="shared" si="320"/>
        <v>20171129</v>
      </c>
      <c r="D986" s="100">
        <v>2017</v>
      </c>
      <c r="E986" s="100">
        <v>11</v>
      </c>
      <c r="F986" s="100">
        <v>29</v>
      </c>
      <c r="G986" s="100">
        <v>18</v>
      </c>
      <c r="H986" s="100">
        <v>35</v>
      </c>
      <c r="I986" s="100">
        <v>18</v>
      </c>
      <c r="J986" s="100">
        <v>995</v>
      </c>
      <c r="K986" s="100" t="s">
        <v>47</v>
      </c>
      <c r="L986" s="100">
        <v>1</v>
      </c>
      <c r="M986" s="100" t="s">
        <v>21</v>
      </c>
      <c r="N986" s="100" t="s">
        <v>27</v>
      </c>
      <c r="O986" s="100">
        <v>0</v>
      </c>
      <c r="P986" s="100" t="str">
        <f t="shared" si="325"/>
        <v/>
      </c>
      <c r="Q986" s="100" t="str">
        <f t="shared" si="339"/>
        <v/>
      </c>
      <c r="R986" s="100" t="str">
        <f t="shared" si="335"/>
        <v/>
      </c>
      <c r="S986" s="100" t="str">
        <f t="shared" si="326"/>
        <v/>
      </c>
      <c r="T986" s="100" t="str">
        <f t="shared" si="321"/>
        <v/>
      </c>
      <c r="U986" s="100" t="str">
        <f t="shared" si="322"/>
        <v/>
      </c>
      <c r="V986" s="100" t="str">
        <f t="shared" si="323"/>
        <v/>
      </c>
      <c r="W986" s="100" t="str">
        <f t="shared" si="327"/>
        <v/>
      </c>
      <c r="X986" s="100" t="str">
        <f t="shared" si="336"/>
        <v/>
      </c>
      <c r="Y986" s="100" t="str">
        <f t="shared" si="332"/>
        <v/>
      </c>
      <c r="Z986" s="100" t="str">
        <f t="shared" si="328"/>
        <v/>
      </c>
      <c r="AA986" s="100" t="str">
        <f t="shared" si="333"/>
        <v/>
      </c>
      <c r="AB986" s="100" t="str">
        <f t="shared" si="334"/>
        <v/>
      </c>
      <c r="AC986" s="100" t="str">
        <f t="shared" si="324"/>
        <v/>
      </c>
      <c r="AD986" s="100" t="str">
        <f t="shared" si="337"/>
        <v/>
      </c>
      <c r="AE986" s="100" t="str">
        <f t="shared" si="329"/>
        <v/>
      </c>
      <c r="AF986" s="100" t="str">
        <f t="shared" si="330"/>
        <v/>
      </c>
      <c r="AG986" s="100" t="str">
        <f t="shared" si="338"/>
        <v/>
      </c>
      <c r="AH986" s="100"/>
      <c r="AI986" s="100"/>
      <c r="AJ986" s="100"/>
      <c r="AK986" s="100"/>
      <c r="AL986" s="100"/>
    </row>
    <row r="987" spans="1:38" s="101" customFormat="1" x14ac:dyDescent="0.25">
      <c r="A987" s="100">
        <f t="shared" si="331"/>
        <v>137</v>
      </c>
      <c r="B987" s="100">
        <f t="shared" si="319"/>
        <v>66919</v>
      </c>
      <c r="C987" s="100" t="str">
        <f t="shared" si="320"/>
        <v>20171129</v>
      </c>
      <c r="D987" s="100">
        <v>2017</v>
      </c>
      <c r="E987" s="100">
        <v>11</v>
      </c>
      <c r="F987" s="100">
        <v>29</v>
      </c>
      <c r="G987" s="100">
        <v>18</v>
      </c>
      <c r="H987" s="100">
        <v>35</v>
      </c>
      <c r="I987" s="100">
        <v>19</v>
      </c>
      <c r="J987" s="100">
        <v>0</v>
      </c>
      <c r="K987" s="100" t="s">
        <v>47</v>
      </c>
      <c r="L987" s="100">
        <v>1</v>
      </c>
      <c r="M987" s="100" t="s">
        <v>21</v>
      </c>
      <c r="N987" s="100" t="s">
        <v>27</v>
      </c>
      <c r="O987" s="100">
        <v>0</v>
      </c>
      <c r="P987" s="100" t="str">
        <f t="shared" si="325"/>
        <v/>
      </c>
      <c r="Q987" s="100" t="str">
        <f t="shared" si="339"/>
        <v/>
      </c>
      <c r="R987" s="100" t="str">
        <f t="shared" si="335"/>
        <v/>
      </c>
      <c r="S987" s="100" t="str">
        <f t="shared" si="326"/>
        <v/>
      </c>
      <c r="T987" s="100" t="str">
        <f t="shared" si="321"/>
        <v/>
      </c>
      <c r="U987" s="100" t="str">
        <f t="shared" si="322"/>
        <v/>
      </c>
      <c r="V987" s="100" t="str">
        <f t="shared" si="323"/>
        <v/>
      </c>
      <c r="W987" s="100" t="str">
        <f t="shared" si="327"/>
        <v/>
      </c>
      <c r="X987" s="100" t="str">
        <f t="shared" si="336"/>
        <v/>
      </c>
      <c r="Y987" s="100" t="str">
        <f t="shared" si="332"/>
        <v/>
      </c>
      <c r="Z987" s="100" t="str">
        <f t="shared" si="328"/>
        <v/>
      </c>
      <c r="AA987" s="100" t="str">
        <f t="shared" si="333"/>
        <v/>
      </c>
      <c r="AB987" s="100" t="str">
        <f t="shared" si="334"/>
        <v/>
      </c>
      <c r="AC987" s="100" t="str">
        <f t="shared" si="324"/>
        <v/>
      </c>
      <c r="AD987" s="100" t="str">
        <f t="shared" si="337"/>
        <v/>
      </c>
      <c r="AE987" s="100" t="str">
        <f t="shared" si="329"/>
        <v/>
      </c>
      <c r="AF987" s="100" t="str">
        <f t="shared" si="330"/>
        <v/>
      </c>
      <c r="AG987" s="100" t="str">
        <f t="shared" si="338"/>
        <v/>
      </c>
      <c r="AH987" s="100"/>
      <c r="AI987" s="100"/>
      <c r="AJ987" s="100"/>
      <c r="AK987" s="100"/>
      <c r="AL987" s="100"/>
    </row>
    <row r="988" spans="1:38" s="103" customFormat="1" x14ac:dyDescent="0.25">
      <c r="A988" s="100">
        <f t="shared" si="331"/>
        <v>137</v>
      </c>
      <c r="B988" s="100">
        <f t="shared" si="319"/>
        <v>66919</v>
      </c>
      <c r="C988" s="100" t="str">
        <f t="shared" si="320"/>
        <v>20171129</v>
      </c>
      <c r="D988" s="100">
        <v>2017</v>
      </c>
      <c r="E988" s="100">
        <v>11</v>
      </c>
      <c r="F988" s="100">
        <v>29</v>
      </c>
      <c r="G988" s="100">
        <v>18</v>
      </c>
      <c r="H988" s="100">
        <v>35</v>
      </c>
      <c r="I988" s="100">
        <v>19</v>
      </c>
      <c r="J988" s="100">
        <v>8</v>
      </c>
      <c r="K988" s="100" t="s">
        <v>47</v>
      </c>
      <c r="L988" s="100">
        <v>1</v>
      </c>
      <c r="M988" s="100" t="s">
        <v>21</v>
      </c>
      <c r="N988" s="100" t="s">
        <v>27</v>
      </c>
      <c r="O988" s="100">
        <v>0</v>
      </c>
      <c r="P988" s="100" t="str">
        <f t="shared" si="325"/>
        <v/>
      </c>
      <c r="Q988" s="100" t="str">
        <f t="shared" si="339"/>
        <v/>
      </c>
      <c r="R988" s="100" t="str">
        <f t="shared" si="335"/>
        <v/>
      </c>
      <c r="S988" s="100" t="str">
        <f t="shared" si="326"/>
        <v/>
      </c>
      <c r="T988" s="100" t="str">
        <f t="shared" si="321"/>
        <v/>
      </c>
      <c r="U988" s="100" t="str">
        <f t="shared" si="322"/>
        <v/>
      </c>
      <c r="V988" s="100" t="str">
        <f t="shared" si="323"/>
        <v/>
      </c>
      <c r="W988" s="100" t="str">
        <f t="shared" si="327"/>
        <v/>
      </c>
      <c r="X988" s="100" t="str">
        <f t="shared" si="336"/>
        <v/>
      </c>
      <c r="Y988" s="100" t="str">
        <f t="shared" si="332"/>
        <v/>
      </c>
      <c r="Z988" s="100" t="str">
        <f t="shared" si="328"/>
        <v/>
      </c>
      <c r="AA988" s="100" t="str">
        <f t="shared" si="333"/>
        <v/>
      </c>
      <c r="AB988" s="100" t="str">
        <f t="shared" si="334"/>
        <v/>
      </c>
      <c r="AC988" s="100" t="str">
        <f t="shared" si="324"/>
        <v/>
      </c>
      <c r="AD988" s="100" t="str">
        <f t="shared" si="337"/>
        <v/>
      </c>
      <c r="AE988" s="100" t="str">
        <f t="shared" si="329"/>
        <v/>
      </c>
      <c r="AF988" s="100" t="str">
        <f t="shared" si="330"/>
        <v/>
      </c>
      <c r="AG988" s="100" t="str">
        <f t="shared" si="338"/>
        <v/>
      </c>
      <c r="AH988" s="100"/>
      <c r="AI988" s="100"/>
      <c r="AJ988" s="100"/>
      <c r="AK988" s="100"/>
      <c r="AL988" s="100"/>
    </row>
    <row r="989" spans="1:38" s="101" customFormat="1" x14ac:dyDescent="0.25">
      <c r="A989" s="100">
        <f t="shared" si="331"/>
        <v>137</v>
      </c>
      <c r="B989" s="100">
        <f t="shared" si="319"/>
        <v>66919</v>
      </c>
      <c r="C989" s="100" t="str">
        <f t="shared" si="320"/>
        <v>20171129</v>
      </c>
      <c r="D989" s="100">
        <v>2017</v>
      </c>
      <c r="E989" s="100">
        <v>11</v>
      </c>
      <c r="F989" s="100">
        <v>29</v>
      </c>
      <c r="G989" s="100">
        <v>18</v>
      </c>
      <c r="H989" s="100">
        <v>35</v>
      </c>
      <c r="I989" s="100">
        <v>19</v>
      </c>
      <c r="J989" s="100">
        <v>15</v>
      </c>
      <c r="K989" s="100" t="s">
        <v>47</v>
      </c>
      <c r="L989" s="100">
        <v>1</v>
      </c>
      <c r="M989" s="100" t="s">
        <v>21</v>
      </c>
      <c r="N989" s="100" t="s">
        <v>27</v>
      </c>
      <c r="O989" s="100">
        <v>0</v>
      </c>
      <c r="P989" s="100" t="str">
        <f t="shared" si="325"/>
        <v/>
      </c>
      <c r="Q989" s="100" t="str">
        <f t="shared" si="339"/>
        <v/>
      </c>
      <c r="R989" s="100" t="str">
        <f t="shared" si="335"/>
        <v/>
      </c>
      <c r="S989" s="100" t="str">
        <f t="shared" si="326"/>
        <v/>
      </c>
      <c r="T989" s="100" t="str">
        <f t="shared" si="321"/>
        <v/>
      </c>
      <c r="U989" s="100" t="str">
        <f t="shared" si="322"/>
        <v/>
      </c>
      <c r="V989" s="100" t="str">
        <f t="shared" si="323"/>
        <v/>
      </c>
      <c r="W989" s="100" t="str">
        <f t="shared" si="327"/>
        <v/>
      </c>
      <c r="X989" s="100" t="str">
        <f t="shared" si="336"/>
        <v/>
      </c>
      <c r="Y989" s="100" t="str">
        <f t="shared" si="332"/>
        <v/>
      </c>
      <c r="Z989" s="100" t="str">
        <f t="shared" si="328"/>
        <v/>
      </c>
      <c r="AA989" s="100" t="str">
        <f t="shared" si="333"/>
        <v/>
      </c>
      <c r="AB989" s="100" t="str">
        <f t="shared" si="334"/>
        <v/>
      </c>
      <c r="AC989" s="100" t="str">
        <f t="shared" si="324"/>
        <v/>
      </c>
      <c r="AD989" s="100" t="str">
        <f t="shared" si="337"/>
        <v/>
      </c>
      <c r="AE989" s="100" t="str">
        <f t="shared" si="329"/>
        <v/>
      </c>
      <c r="AF989" s="100" t="str">
        <f t="shared" si="330"/>
        <v/>
      </c>
      <c r="AG989" s="100" t="str">
        <f t="shared" si="338"/>
        <v/>
      </c>
      <c r="AH989" s="100"/>
      <c r="AI989" s="100"/>
      <c r="AJ989" s="100"/>
      <c r="AK989" s="100"/>
      <c r="AL989" s="100"/>
    </row>
    <row r="990" spans="1:38" s="101" customFormat="1" x14ac:dyDescent="0.25">
      <c r="A990" s="100">
        <f t="shared" si="331"/>
        <v>137</v>
      </c>
      <c r="B990" s="100">
        <f t="shared" si="319"/>
        <v>66919</v>
      </c>
      <c r="C990" s="100" t="str">
        <f t="shared" si="320"/>
        <v>20171129</v>
      </c>
      <c r="D990" s="100">
        <v>2017</v>
      </c>
      <c r="E990" s="100">
        <v>11</v>
      </c>
      <c r="F990" s="100">
        <v>29</v>
      </c>
      <c r="G990" s="100">
        <v>18</v>
      </c>
      <c r="H990" s="100">
        <v>35</v>
      </c>
      <c r="I990" s="100">
        <v>19</v>
      </c>
      <c r="J990" s="100">
        <v>16</v>
      </c>
      <c r="K990" s="100" t="s">
        <v>47</v>
      </c>
      <c r="L990" s="100">
        <v>1</v>
      </c>
      <c r="M990" s="100" t="s">
        <v>21</v>
      </c>
      <c r="N990" s="100" t="s">
        <v>27</v>
      </c>
      <c r="O990" s="100">
        <v>0</v>
      </c>
      <c r="P990" s="100" t="str">
        <f t="shared" si="325"/>
        <v/>
      </c>
      <c r="Q990" s="100" t="str">
        <f t="shared" si="339"/>
        <v/>
      </c>
      <c r="R990" s="100" t="str">
        <f t="shared" si="335"/>
        <v/>
      </c>
      <c r="S990" s="100" t="str">
        <f t="shared" si="326"/>
        <v/>
      </c>
      <c r="T990" s="100" t="str">
        <f t="shared" si="321"/>
        <v/>
      </c>
      <c r="U990" s="100" t="str">
        <f t="shared" si="322"/>
        <v/>
      </c>
      <c r="V990" s="100" t="str">
        <f t="shared" si="323"/>
        <v/>
      </c>
      <c r="W990" s="100" t="str">
        <f t="shared" si="327"/>
        <v/>
      </c>
      <c r="X990" s="100" t="str">
        <f t="shared" si="336"/>
        <v/>
      </c>
      <c r="Y990" s="100" t="str">
        <f t="shared" si="332"/>
        <v/>
      </c>
      <c r="Z990" s="100" t="str">
        <f t="shared" si="328"/>
        <v/>
      </c>
      <c r="AA990" s="100" t="str">
        <f t="shared" si="333"/>
        <v/>
      </c>
      <c r="AB990" s="100" t="str">
        <f t="shared" si="334"/>
        <v/>
      </c>
      <c r="AC990" s="100" t="str">
        <f t="shared" si="324"/>
        <v/>
      </c>
      <c r="AD990" s="100" t="str">
        <f t="shared" si="337"/>
        <v/>
      </c>
      <c r="AE990" s="100" t="str">
        <f t="shared" si="329"/>
        <v/>
      </c>
      <c r="AF990" s="100" t="str">
        <f t="shared" si="330"/>
        <v/>
      </c>
      <c r="AG990" s="100" t="str">
        <f t="shared" si="338"/>
        <v/>
      </c>
      <c r="AH990" s="100"/>
      <c r="AI990" s="100"/>
      <c r="AJ990" s="100"/>
      <c r="AK990" s="100"/>
      <c r="AL990" s="100"/>
    </row>
    <row r="991" spans="1:38" s="101" customFormat="1" x14ac:dyDescent="0.25">
      <c r="A991" s="100">
        <f t="shared" si="331"/>
        <v>137</v>
      </c>
      <c r="B991" s="100">
        <f t="shared" ref="B991:B1054" si="340">I991+(H991*60)+(G991*3600)</f>
        <v>66919</v>
      </c>
      <c r="C991" s="100" t="str">
        <f t="shared" ref="C991:C1054" si="341">CONCATENATE(D991,E991,F991)</f>
        <v>20171129</v>
      </c>
      <c r="D991" s="100">
        <v>2017</v>
      </c>
      <c r="E991" s="100">
        <v>11</v>
      </c>
      <c r="F991" s="100">
        <v>29</v>
      </c>
      <c r="G991" s="100">
        <v>18</v>
      </c>
      <c r="H991" s="100">
        <v>35</v>
      </c>
      <c r="I991" s="100">
        <v>19</v>
      </c>
      <c r="J991" s="100">
        <v>17</v>
      </c>
      <c r="K991" s="100" t="s">
        <v>47</v>
      </c>
      <c r="L991" s="100">
        <v>1</v>
      </c>
      <c r="M991" s="100" t="s">
        <v>21</v>
      </c>
      <c r="N991" s="100" t="s">
        <v>27</v>
      </c>
      <c r="O991" s="100">
        <v>0</v>
      </c>
      <c r="P991" s="100" t="str">
        <f t="shared" si="325"/>
        <v/>
      </c>
      <c r="Q991" s="100" t="str">
        <f t="shared" si="339"/>
        <v/>
      </c>
      <c r="R991" s="100" t="str">
        <f t="shared" si="335"/>
        <v/>
      </c>
      <c r="S991" s="100" t="str">
        <f t="shared" si="326"/>
        <v/>
      </c>
      <c r="T991" s="100" t="str">
        <f t="shared" ref="T991:T1054" si="342">IF(A991=A992,IF(K991="Stroke",IF(K992="Stroke",IF((J992-J991)&lt;0,1000+J992-J991,J992-J991),IF(A993=A991,IF(K993="stroke",IF((J993-J991)&lt;0,1000+J993-J991,J993-J991),IF(A994=A991,IF(K994="stroke",IF((J994-J991)&lt;0,1000+J994-J991,J994-J991),IF(A995=A991,IF(K995="stroke",IF((J995-J991)&lt;0,1000+J995-J991,J995-J991),IF(A996=A991,IF(K996="stroke",IF((J996-J991)&lt;0,1000+J996-J991,J996-J991),IF(A997=A991,IF(K997="Stroke",IF((J997-J991)&lt;0,1000+J997-J991,J997-J991),IF(A998=A991,IF(K998="stroke",IF((J998-J991)&lt;0,1000+J998-J991,J993-J991),IF(A999=A991,IF(K999="stroke",IF((J999-J991)&lt;0,1000+J999-J991,J999-J991),IF(A1000=A991,IF(K1000="stroke",IF((J1000-J991)&lt;0,1000+J1000-J991,J1000-J991),IF(A1001=A991,IF(K1001="stroke",IF((J1001-J991)&lt;0,1000+J1001-J991,J1001-J991),""),"")),"")),"")),"")),"")),"")),"")),"")),"")),""),"")</f>
        <v/>
      </c>
      <c r="U991" s="100" t="str">
        <f t="shared" ref="U991:U1054" si="343">IF(A991=A992,IF(K991="Stroke",IF(K992="Stroke",IF(L992=L991,T991-O991,""),IF(A993=A991,IF(K993="stroke",IF(L993=L991,T991-O991,""),IF(A994=A991,IF(K994="stroke",IF(L994=L991,T991-O991,""),IF(A995=A991,IF(K995="stroke",IF(L995=L991,T991-O991,""),IF(A996=A991,IF(K996="stroke",IF(L996=L991,T991-O991,""),""),"")),"")),"")),"")),""),"")</f>
        <v/>
      </c>
      <c r="V991" s="100" t="str">
        <f t="shared" ref="V991:V1054" si="344">IF(A991=A992,IF(K991="SRS",IF(K992="SRS",IF((J992-J991)&lt;0,1000+J992-J991,J992-J991),IF(A993=A991,IF(K993="SRS",IF((J993-J991)&lt;0,1000+J993-J991,J993-J991),IF(A994=A991,IF(K994="SRS",IF((J994-J991)&lt;0,1000+J994-J991,J994-J991),IF(A995=A991,IF(K995="SRS",IF((J995-J991)&lt;0,1000+J995-J991,J995-J991),IF(A996=A991,IF(K996="SRS",IF((J996-J991)&lt;0,1000+J996-J991,J996-J991),""),"")),"")),"")),"")),""),"")</f>
        <v/>
      </c>
      <c r="W991" s="100" t="str">
        <f t="shared" si="327"/>
        <v/>
      </c>
      <c r="X991" s="100" t="str">
        <f t="shared" si="336"/>
        <v/>
      </c>
      <c r="Y991" s="100" t="str">
        <f t="shared" si="332"/>
        <v/>
      </c>
      <c r="Z991" s="100" t="str">
        <f t="shared" si="328"/>
        <v/>
      </c>
      <c r="AA991" s="100" t="str">
        <f t="shared" si="333"/>
        <v/>
      </c>
      <c r="AB991" s="100" t="str">
        <f t="shared" si="334"/>
        <v/>
      </c>
      <c r="AC991" s="100" t="str">
        <f t="shared" ref="AC991:AC1054" si="345">IF(A991&lt;&gt;A990,IF(A991=A992,IF(K992="stroke",IF(M991="positive",IF(M992="negative",SUM(AA991:AB991),""),""),""),""),"")</f>
        <v/>
      </c>
      <c r="AD991" s="100" t="str">
        <f t="shared" si="337"/>
        <v/>
      </c>
      <c r="AE991" s="100" t="str">
        <f t="shared" si="329"/>
        <v/>
      </c>
      <c r="AF991" s="100" t="str">
        <f t="shared" si="330"/>
        <v/>
      </c>
      <c r="AG991" s="100" t="str">
        <f t="shared" si="338"/>
        <v/>
      </c>
      <c r="AH991" s="100"/>
      <c r="AI991" s="100"/>
      <c r="AJ991" s="100"/>
      <c r="AK991" s="100"/>
      <c r="AL991" s="100"/>
    </row>
    <row r="992" spans="1:38" s="103" customFormat="1" x14ac:dyDescent="0.25">
      <c r="A992" s="100">
        <f t="shared" si="331"/>
        <v>137</v>
      </c>
      <c r="B992" s="100">
        <f t="shared" si="340"/>
        <v>66919</v>
      </c>
      <c r="C992" s="100" t="str">
        <f t="shared" si="341"/>
        <v>20171129</v>
      </c>
      <c r="D992" s="100">
        <v>2017</v>
      </c>
      <c r="E992" s="100">
        <v>11</v>
      </c>
      <c r="F992" s="100">
        <v>29</v>
      </c>
      <c r="G992" s="100">
        <v>18</v>
      </c>
      <c r="H992" s="100">
        <v>35</v>
      </c>
      <c r="I992" s="100">
        <v>19</v>
      </c>
      <c r="J992" s="100">
        <v>18</v>
      </c>
      <c r="K992" s="100" t="s">
        <v>47</v>
      </c>
      <c r="L992" s="100">
        <v>1</v>
      </c>
      <c r="M992" s="100" t="s">
        <v>21</v>
      </c>
      <c r="N992" s="100" t="s">
        <v>27</v>
      </c>
      <c r="O992" s="100">
        <v>0</v>
      </c>
      <c r="P992" s="100" t="str">
        <f t="shared" ref="P992:P1055" si="346">IF(A992&lt;&gt;A991,(B992+J992*0.001),"")</f>
        <v/>
      </c>
      <c r="Q992" s="100" t="str">
        <f t="shared" si="339"/>
        <v/>
      </c>
      <c r="R992" s="100" t="str">
        <f t="shared" si="335"/>
        <v/>
      </c>
      <c r="S992" s="100" t="str">
        <f t="shared" ref="S992:S1055" si="347">IF(AND(P992&lt;&gt;"",R992&lt;&gt;""),(R992-P992)/0.001,"")</f>
        <v/>
      </c>
      <c r="T992" s="100" t="str">
        <f t="shared" si="342"/>
        <v/>
      </c>
      <c r="U992" s="100" t="str">
        <f t="shared" si="343"/>
        <v/>
      </c>
      <c r="V992" s="100" t="str">
        <f t="shared" si="344"/>
        <v/>
      </c>
      <c r="W992" s="100" t="str">
        <f t="shared" ref="W992:W1055" si="348">IF(A992&lt;&gt;A991,B992,"")</f>
        <v/>
      </c>
      <c r="X992" s="100" t="str">
        <f t="shared" si="336"/>
        <v/>
      </c>
      <c r="Y992" s="100" t="str">
        <f t="shared" si="332"/>
        <v/>
      </c>
      <c r="Z992" s="100" t="str">
        <f t="shared" ref="Z992:Z1055" si="349">IF(AA992="","",COUNTIFS(AA992,0,AB992,0,AC992,"",AD992,0))</f>
        <v/>
      </c>
      <c r="AA992" s="100" t="str">
        <f t="shared" si="333"/>
        <v/>
      </c>
      <c r="AB992" s="100" t="str">
        <f t="shared" si="334"/>
        <v/>
      </c>
      <c r="AC992" s="100" t="str">
        <f t="shared" si="345"/>
        <v/>
      </c>
      <c r="AD992" s="100" t="str">
        <f t="shared" si="337"/>
        <v/>
      </c>
      <c r="AE992" s="100" t="str">
        <f t="shared" ref="AE992:AE1055" si="350">IF(K992="up",C992,"")</f>
        <v/>
      </c>
      <c r="AF992" s="100" t="str">
        <f t="shared" ref="AF992:AF1055" si="351">IF(AD992="","",IF(AD992&gt;0,IF(AA992&gt;0,"yes",""),""))</f>
        <v/>
      </c>
      <c r="AG992" s="100" t="str">
        <f t="shared" si="338"/>
        <v/>
      </c>
      <c r="AH992" s="100"/>
      <c r="AI992" s="100"/>
      <c r="AJ992" s="100"/>
      <c r="AK992" s="100"/>
      <c r="AL992" s="100"/>
    </row>
    <row r="993" spans="1:38" s="103" customFormat="1" x14ac:dyDescent="0.25">
      <c r="A993" s="100">
        <f t="shared" ref="A993:A1056" si="352">IF(B993=B992,A992,IF(B993=(B992+1),A992,(A992+1)))</f>
        <v>137</v>
      </c>
      <c r="B993" s="100">
        <f t="shared" si="340"/>
        <v>66919</v>
      </c>
      <c r="C993" s="100" t="str">
        <f t="shared" si="341"/>
        <v>20171129</v>
      </c>
      <c r="D993" s="100">
        <v>2017</v>
      </c>
      <c r="E993" s="100">
        <v>11</v>
      </c>
      <c r="F993" s="100">
        <v>29</v>
      </c>
      <c r="G993" s="100">
        <v>18</v>
      </c>
      <c r="H993" s="100">
        <v>35</v>
      </c>
      <c r="I993" s="100">
        <v>19</v>
      </c>
      <c r="J993" s="100">
        <v>21</v>
      </c>
      <c r="K993" s="100" t="s">
        <v>47</v>
      </c>
      <c r="L993" s="100">
        <v>1</v>
      </c>
      <c r="M993" s="100" t="s">
        <v>21</v>
      </c>
      <c r="N993" s="100" t="s">
        <v>27</v>
      </c>
      <c r="O993" s="100">
        <v>0</v>
      </c>
      <c r="P993" s="100" t="str">
        <f t="shared" si="346"/>
        <v/>
      </c>
      <c r="Q993" s="100" t="str">
        <f t="shared" si="339"/>
        <v/>
      </c>
      <c r="R993" s="100" t="str">
        <f t="shared" si="335"/>
        <v/>
      </c>
      <c r="S993" s="100" t="str">
        <f t="shared" si="347"/>
        <v/>
      </c>
      <c r="T993" s="100" t="str">
        <f t="shared" si="342"/>
        <v/>
      </c>
      <c r="U993" s="100" t="str">
        <f t="shared" si="343"/>
        <v/>
      </c>
      <c r="V993" s="100" t="str">
        <f t="shared" si="344"/>
        <v/>
      </c>
      <c r="W993" s="100" t="str">
        <f t="shared" si="348"/>
        <v/>
      </c>
      <c r="X993" s="100" t="str">
        <f t="shared" si="336"/>
        <v/>
      </c>
      <c r="Y993" s="100" t="str">
        <f t="shared" ref="Y993:Y1056" si="353">IF(X993&lt;&gt;"",IF(X993=1,"",COUNTIFS($O$2:$O$1413,"&gt;40",$A$2:$A$1413,A993)),"")</f>
        <v/>
      </c>
      <c r="Z993" s="100" t="str">
        <f t="shared" si="349"/>
        <v/>
      </c>
      <c r="AA993" s="100" t="str">
        <f t="shared" ref="AA993:AA1056" si="354">IF(X993&lt;&gt;"",COUNTIFS($M$2:$M$1413,"Positive",$K$2:$K$1413,"stroke",A$2:A$1413,A993),"")</f>
        <v/>
      </c>
      <c r="AB993" s="100" t="str">
        <f t="shared" ref="AB993:AB1056" si="355">IF(X993&lt;&gt;"",COUNTIFS($M$2:$M$1413,"Negative",$K$2:$K$1413,"stroke",A$2:A$1413,A993),"")</f>
        <v/>
      </c>
      <c r="AC993" s="100" t="str">
        <f t="shared" si="345"/>
        <v/>
      </c>
      <c r="AD993" s="100" t="str">
        <f t="shared" si="337"/>
        <v/>
      </c>
      <c r="AE993" s="100" t="str">
        <f t="shared" si="350"/>
        <v/>
      </c>
      <c r="AF993" s="100" t="str">
        <f t="shared" si="351"/>
        <v/>
      </c>
      <c r="AG993" s="100" t="str">
        <f t="shared" si="338"/>
        <v/>
      </c>
      <c r="AH993" s="100"/>
      <c r="AI993" s="100"/>
      <c r="AJ993" s="100"/>
      <c r="AK993" s="100"/>
      <c r="AL993" s="100"/>
    </row>
    <row r="994" spans="1:38" s="101" customFormat="1" x14ac:dyDescent="0.25">
      <c r="A994" s="100">
        <f t="shared" si="352"/>
        <v>137</v>
      </c>
      <c r="B994" s="100">
        <f t="shared" si="340"/>
        <v>66919</v>
      </c>
      <c r="C994" s="100" t="str">
        <f t="shared" si="341"/>
        <v>20171129</v>
      </c>
      <c r="D994" s="100">
        <v>2017</v>
      </c>
      <c r="E994" s="100">
        <v>11</v>
      </c>
      <c r="F994" s="100">
        <v>29</v>
      </c>
      <c r="G994" s="100">
        <v>18</v>
      </c>
      <c r="H994" s="100">
        <v>35</v>
      </c>
      <c r="I994" s="100">
        <v>19</v>
      </c>
      <c r="J994" s="100">
        <v>25</v>
      </c>
      <c r="K994" s="100" t="s">
        <v>47</v>
      </c>
      <c r="L994" s="100">
        <v>1</v>
      </c>
      <c r="M994" s="100" t="s">
        <v>21</v>
      </c>
      <c r="N994" s="100" t="s">
        <v>27</v>
      </c>
      <c r="O994" s="100">
        <v>0</v>
      </c>
      <c r="P994" s="100" t="str">
        <f t="shared" si="346"/>
        <v/>
      </c>
      <c r="Q994" s="100" t="str">
        <f t="shared" si="339"/>
        <v/>
      </c>
      <c r="R994" s="100" t="str">
        <f t="shared" ref="R994:R1057" si="356">IF(A994&lt;&gt;A993,LOOKUP(A994,A$2:A$1413,Q$2:Q$1413),"")</f>
        <v/>
      </c>
      <c r="S994" s="100" t="str">
        <f t="shared" si="347"/>
        <v/>
      </c>
      <c r="T994" s="100" t="str">
        <f t="shared" si="342"/>
        <v/>
      </c>
      <c r="U994" s="100" t="str">
        <f t="shared" si="343"/>
        <v/>
      </c>
      <c r="V994" s="100" t="str">
        <f t="shared" si="344"/>
        <v/>
      </c>
      <c r="W994" s="100" t="str">
        <f t="shared" si="348"/>
        <v/>
      </c>
      <c r="X994" s="100" t="str">
        <f t="shared" ref="X994:X1057" si="357">IF(A994&lt;&gt;A993,COUNTIFS($K$2:$K$1413,$K$2,$A$2:$A$1413,A994),"")</f>
        <v/>
      </c>
      <c r="Y994" s="100" t="str">
        <f t="shared" si="353"/>
        <v/>
      </c>
      <c r="Z994" s="100" t="str">
        <f t="shared" si="349"/>
        <v/>
      </c>
      <c r="AA994" s="100" t="str">
        <f t="shared" si="354"/>
        <v/>
      </c>
      <c r="AB994" s="100" t="str">
        <f t="shared" si="355"/>
        <v/>
      </c>
      <c r="AC994" s="100" t="str">
        <f t="shared" si="345"/>
        <v/>
      </c>
      <c r="AD994" s="100" t="str">
        <f t="shared" ref="AD994:AD1057" si="358">IF(A994=A993,"",COUNTIFS(A:A,A994,K:K,"up"))</f>
        <v/>
      </c>
      <c r="AE994" s="100" t="str">
        <f t="shared" si="350"/>
        <v/>
      </c>
      <c r="AF994" s="100" t="str">
        <f t="shared" si="351"/>
        <v/>
      </c>
      <c r="AG994" s="100" t="str">
        <f t="shared" ref="AG994:AG1057" si="359">IF(A994=A993,"",COUNTIFS(A:A,A994,K:K,"SRS"))</f>
        <v/>
      </c>
      <c r="AH994" s="100"/>
      <c r="AI994" s="100"/>
      <c r="AJ994" s="100"/>
      <c r="AK994" s="100"/>
      <c r="AL994" s="100"/>
    </row>
    <row r="995" spans="1:38" s="101" customFormat="1" x14ac:dyDescent="0.25">
      <c r="A995" s="100">
        <f t="shared" si="352"/>
        <v>137</v>
      </c>
      <c r="B995" s="100">
        <f t="shared" si="340"/>
        <v>66919</v>
      </c>
      <c r="C995" s="100" t="str">
        <f t="shared" si="341"/>
        <v>20171129</v>
      </c>
      <c r="D995" s="100">
        <v>2017</v>
      </c>
      <c r="E995" s="100">
        <v>11</v>
      </c>
      <c r="F995" s="100">
        <v>29</v>
      </c>
      <c r="G995" s="100">
        <v>18</v>
      </c>
      <c r="H995" s="100">
        <v>35</v>
      </c>
      <c r="I995" s="100">
        <v>19</v>
      </c>
      <c r="J995" s="100">
        <v>29</v>
      </c>
      <c r="K995" s="100" t="s">
        <v>47</v>
      </c>
      <c r="L995" s="100">
        <v>1</v>
      </c>
      <c r="M995" s="100" t="s">
        <v>21</v>
      </c>
      <c r="N995" s="100" t="s">
        <v>27</v>
      </c>
      <c r="O995" s="100">
        <v>0</v>
      </c>
      <c r="P995" s="100" t="str">
        <f t="shared" si="346"/>
        <v/>
      </c>
      <c r="Q995" s="100" t="str">
        <f t="shared" si="339"/>
        <v/>
      </c>
      <c r="R995" s="100" t="str">
        <f t="shared" si="356"/>
        <v/>
      </c>
      <c r="S995" s="100" t="str">
        <f t="shared" si="347"/>
        <v/>
      </c>
      <c r="T995" s="100" t="str">
        <f t="shared" si="342"/>
        <v/>
      </c>
      <c r="U995" s="100" t="str">
        <f t="shared" si="343"/>
        <v/>
      </c>
      <c r="V995" s="100" t="str">
        <f t="shared" si="344"/>
        <v/>
      </c>
      <c r="W995" s="100" t="str">
        <f t="shared" si="348"/>
        <v/>
      </c>
      <c r="X995" s="100" t="str">
        <f t="shared" si="357"/>
        <v/>
      </c>
      <c r="Y995" s="100" t="str">
        <f t="shared" si="353"/>
        <v/>
      </c>
      <c r="Z995" s="100" t="str">
        <f t="shared" si="349"/>
        <v/>
      </c>
      <c r="AA995" s="100" t="str">
        <f t="shared" si="354"/>
        <v/>
      </c>
      <c r="AB995" s="100" t="str">
        <f t="shared" si="355"/>
        <v/>
      </c>
      <c r="AC995" s="100" t="str">
        <f t="shared" si="345"/>
        <v/>
      </c>
      <c r="AD995" s="100" t="str">
        <f t="shared" si="358"/>
        <v/>
      </c>
      <c r="AE995" s="100" t="str">
        <f t="shared" si="350"/>
        <v/>
      </c>
      <c r="AF995" s="100" t="str">
        <f t="shared" si="351"/>
        <v/>
      </c>
      <c r="AG995" s="100" t="str">
        <f t="shared" si="359"/>
        <v/>
      </c>
      <c r="AH995" s="100"/>
      <c r="AI995" s="100"/>
      <c r="AJ995" s="100"/>
      <c r="AK995" s="100"/>
      <c r="AL995" s="100"/>
    </row>
    <row r="996" spans="1:38" s="103" customFormat="1" x14ac:dyDescent="0.25">
      <c r="A996" s="100">
        <f t="shared" si="352"/>
        <v>137</v>
      </c>
      <c r="B996" s="100">
        <f t="shared" si="340"/>
        <v>66919</v>
      </c>
      <c r="C996" s="100" t="str">
        <f t="shared" si="341"/>
        <v>20171129</v>
      </c>
      <c r="D996" s="100">
        <v>2017</v>
      </c>
      <c r="E996" s="100">
        <v>11</v>
      </c>
      <c r="F996" s="100">
        <v>29</v>
      </c>
      <c r="G996" s="100">
        <v>18</v>
      </c>
      <c r="H996" s="100">
        <v>35</v>
      </c>
      <c r="I996" s="100">
        <v>19</v>
      </c>
      <c r="J996" s="100">
        <v>34</v>
      </c>
      <c r="K996" s="100" t="s">
        <v>47</v>
      </c>
      <c r="L996" s="100">
        <v>1</v>
      </c>
      <c r="M996" s="100" t="s">
        <v>21</v>
      </c>
      <c r="N996" s="100" t="s">
        <v>27</v>
      </c>
      <c r="O996" s="100">
        <v>0</v>
      </c>
      <c r="P996" s="100" t="str">
        <f t="shared" si="346"/>
        <v/>
      </c>
      <c r="Q996" s="100" t="str">
        <f t="shared" si="339"/>
        <v/>
      </c>
      <c r="R996" s="100" t="str">
        <f t="shared" si="356"/>
        <v/>
      </c>
      <c r="S996" s="100" t="str">
        <f t="shared" si="347"/>
        <v/>
      </c>
      <c r="T996" s="100" t="str">
        <f t="shared" si="342"/>
        <v/>
      </c>
      <c r="U996" s="100" t="str">
        <f t="shared" si="343"/>
        <v/>
      </c>
      <c r="V996" s="100" t="str">
        <f t="shared" si="344"/>
        <v/>
      </c>
      <c r="W996" s="100" t="str">
        <f t="shared" si="348"/>
        <v/>
      </c>
      <c r="X996" s="100" t="str">
        <f t="shared" si="357"/>
        <v/>
      </c>
      <c r="Y996" s="100" t="str">
        <f t="shared" si="353"/>
        <v/>
      </c>
      <c r="Z996" s="100" t="str">
        <f t="shared" si="349"/>
        <v/>
      </c>
      <c r="AA996" s="100" t="str">
        <f t="shared" si="354"/>
        <v/>
      </c>
      <c r="AB996" s="100" t="str">
        <f t="shared" si="355"/>
        <v/>
      </c>
      <c r="AC996" s="100" t="str">
        <f t="shared" si="345"/>
        <v/>
      </c>
      <c r="AD996" s="100" t="str">
        <f t="shared" si="358"/>
        <v/>
      </c>
      <c r="AE996" s="100" t="str">
        <f t="shared" si="350"/>
        <v/>
      </c>
      <c r="AF996" s="100" t="str">
        <f t="shared" si="351"/>
        <v/>
      </c>
      <c r="AG996" s="100" t="str">
        <f t="shared" si="359"/>
        <v/>
      </c>
      <c r="AH996" s="100"/>
      <c r="AI996" s="100"/>
      <c r="AJ996" s="100"/>
      <c r="AK996" s="100"/>
      <c r="AL996" s="100"/>
    </row>
    <row r="997" spans="1:38" s="103" customFormat="1" x14ac:dyDescent="0.25">
      <c r="A997" s="100">
        <f t="shared" si="352"/>
        <v>137</v>
      </c>
      <c r="B997" s="100">
        <f t="shared" si="340"/>
        <v>66919</v>
      </c>
      <c r="C997" s="100" t="str">
        <f t="shared" si="341"/>
        <v>20171129</v>
      </c>
      <c r="D997" s="100">
        <v>2017</v>
      </c>
      <c r="E997" s="100">
        <v>11</v>
      </c>
      <c r="F997" s="100">
        <v>29</v>
      </c>
      <c r="G997" s="100">
        <v>18</v>
      </c>
      <c r="H997" s="100">
        <v>35</v>
      </c>
      <c r="I997" s="100">
        <v>19</v>
      </c>
      <c r="J997" s="100">
        <v>42</v>
      </c>
      <c r="K997" s="100" t="s">
        <v>47</v>
      </c>
      <c r="L997" s="100">
        <v>1</v>
      </c>
      <c r="M997" s="100" t="s">
        <v>21</v>
      </c>
      <c r="N997" s="100" t="s">
        <v>27</v>
      </c>
      <c r="O997" s="100">
        <v>0</v>
      </c>
      <c r="P997" s="100" t="str">
        <f t="shared" si="346"/>
        <v/>
      </c>
      <c r="Q997" s="100" t="str">
        <f t="shared" si="339"/>
        <v/>
      </c>
      <c r="R997" s="100" t="str">
        <f t="shared" si="356"/>
        <v/>
      </c>
      <c r="S997" s="100" t="str">
        <f t="shared" si="347"/>
        <v/>
      </c>
      <c r="T997" s="100" t="str">
        <f t="shared" si="342"/>
        <v/>
      </c>
      <c r="U997" s="100" t="str">
        <f t="shared" si="343"/>
        <v/>
      </c>
      <c r="V997" s="100" t="str">
        <f t="shared" si="344"/>
        <v/>
      </c>
      <c r="W997" s="100" t="str">
        <f t="shared" si="348"/>
        <v/>
      </c>
      <c r="X997" s="100" t="str">
        <f t="shared" si="357"/>
        <v/>
      </c>
      <c r="Y997" s="100" t="str">
        <f t="shared" si="353"/>
        <v/>
      </c>
      <c r="Z997" s="100" t="str">
        <f t="shared" si="349"/>
        <v/>
      </c>
      <c r="AA997" s="100" t="str">
        <f t="shared" si="354"/>
        <v/>
      </c>
      <c r="AB997" s="100" t="str">
        <f t="shared" si="355"/>
        <v/>
      </c>
      <c r="AC997" s="100" t="str">
        <f t="shared" si="345"/>
        <v/>
      </c>
      <c r="AD997" s="100" t="str">
        <f t="shared" si="358"/>
        <v/>
      </c>
      <c r="AE997" s="100" t="str">
        <f t="shared" si="350"/>
        <v/>
      </c>
      <c r="AF997" s="100" t="str">
        <f t="shared" si="351"/>
        <v/>
      </c>
      <c r="AG997" s="100" t="str">
        <f t="shared" si="359"/>
        <v/>
      </c>
      <c r="AH997" s="100"/>
      <c r="AI997" s="100"/>
      <c r="AJ997" s="100"/>
      <c r="AK997" s="100"/>
      <c r="AL997" s="100"/>
    </row>
    <row r="998" spans="1:38" s="101" customFormat="1" x14ac:dyDescent="0.25">
      <c r="A998" s="100">
        <f t="shared" si="352"/>
        <v>137</v>
      </c>
      <c r="B998" s="100">
        <f t="shared" si="340"/>
        <v>66919</v>
      </c>
      <c r="C998" s="100" t="str">
        <f t="shared" si="341"/>
        <v>20171129</v>
      </c>
      <c r="D998" s="100">
        <v>2017</v>
      </c>
      <c r="E998" s="100">
        <v>11</v>
      </c>
      <c r="F998" s="100">
        <v>29</v>
      </c>
      <c r="G998" s="100">
        <v>18</v>
      </c>
      <c r="H998" s="100">
        <v>35</v>
      </c>
      <c r="I998" s="100">
        <v>19</v>
      </c>
      <c r="J998" s="100">
        <v>62</v>
      </c>
      <c r="K998" s="100" t="s">
        <v>47</v>
      </c>
      <c r="L998" s="100">
        <v>1</v>
      </c>
      <c r="M998" s="100" t="s">
        <v>21</v>
      </c>
      <c r="N998" s="100" t="s">
        <v>27</v>
      </c>
      <c r="O998" s="100">
        <v>0</v>
      </c>
      <c r="P998" s="100" t="str">
        <f t="shared" si="346"/>
        <v/>
      </c>
      <c r="Q998" s="100" t="str">
        <f t="shared" si="339"/>
        <v/>
      </c>
      <c r="R998" s="100" t="str">
        <f t="shared" si="356"/>
        <v/>
      </c>
      <c r="S998" s="100" t="str">
        <f t="shared" si="347"/>
        <v/>
      </c>
      <c r="T998" s="100" t="str">
        <f t="shared" si="342"/>
        <v/>
      </c>
      <c r="U998" s="100" t="str">
        <f t="shared" si="343"/>
        <v/>
      </c>
      <c r="V998" s="100" t="str">
        <f t="shared" si="344"/>
        <v/>
      </c>
      <c r="W998" s="100" t="str">
        <f t="shared" si="348"/>
        <v/>
      </c>
      <c r="X998" s="100" t="str">
        <f t="shared" si="357"/>
        <v/>
      </c>
      <c r="Y998" s="100" t="str">
        <f t="shared" si="353"/>
        <v/>
      </c>
      <c r="Z998" s="100" t="str">
        <f t="shared" si="349"/>
        <v/>
      </c>
      <c r="AA998" s="100" t="str">
        <f t="shared" si="354"/>
        <v/>
      </c>
      <c r="AB998" s="100" t="str">
        <f t="shared" si="355"/>
        <v/>
      </c>
      <c r="AC998" s="100" t="str">
        <f t="shared" si="345"/>
        <v/>
      </c>
      <c r="AD998" s="100" t="str">
        <f t="shared" si="358"/>
        <v/>
      </c>
      <c r="AE998" s="100" t="str">
        <f t="shared" si="350"/>
        <v/>
      </c>
      <c r="AF998" s="100" t="str">
        <f t="shared" si="351"/>
        <v/>
      </c>
      <c r="AG998" s="100" t="str">
        <f t="shared" si="359"/>
        <v/>
      </c>
      <c r="AH998" s="100"/>
      <c r="AI998" s="100"/>
      <c r="AJ998" s="100"/>
      <c r="AK998" s="100"/>
      <c r="AL998" s="100"/>
    </row>
    <row r="999" spans="1:38" s="101" customFormat="1" x14ac:dyDescent="0.25">
      <c r="A999" s="100">
        <f t="shared" si="352"/>
        <v>137</v>
      </c>
      <c r="B999" s="100">
        <f t="shared" si="340"/>
        <v>66919</v>
      </c>
      <c r="C999" s="100" t="str">
        <f t="shared" si="341"/>
        <v>20171129</v>
      </c>
      <c r="D999" s="100">
        <v>2017</v>
      </c>
      <c r="E999" s="100">
        <v>11</v>
      </c>
      <c r="F999" s="100">
        <v>29</v>
      </c>
      <c r="G999" s="100">
        <v>18</v>
      </c>
      <c r="H999" s="100">
        <v>35</v>
      </c>
      <c r="I999" s="100">
        <v>19</v>
      </c>
      <c r="J999" s="100">
        <v>65</v>
      </c>
      <c r="K999" s="100" t="s">
        <v>47</v>
      </c>
      <c r="L999" s="100">
        <v>1</v>
      </c>
      <c r="M999" s="100" t="s">
        <v>21</v>
      </c>
      <c r="N999" s="100" t="s">
        <v>27</v>
      </c>
      <c r="O999" s="100">
        <v>0</v>
      </c>
      <c r="P999" s="100" t="str">
        <f t="shared" si="346"/>
        <v/>
      </c>
      <c r="Q999" s="100" t="str">
        <f t="shared" si="339"/>
        <v/>
      </c>
      <c r="R999" s="100" t="str">
        <f t="shared" si="356"/>
        <v/>
      </c>
      <c r="S999" s="100" t="str">
        <f t="shared" si="347"/>
        <v/>
      </c>
      <c r="T999" s="100" t="str">
        <f t="shared" si="342"/>
        <v/>
      </c>
      <c r="U999" s="100" t="str">
        <f t="shared" si="343"/>
        <v/>
      </c>
      <c r="V999" s="100" t="str">
        <f t="shared" si="344"/>
        <v/>
      </c>
      <c r="W999" s="100" t="str">
        <f t="shared" si="348"/>
        <v/>
      </c>
      <c r="X999" s="100" t="str">
        <f t="shared" si="357"/>
        <v/>
      </c>
      <c r="Y999" s="100" t="str">
        <f t="shared" si="353"/>
        <v/>
      </c>
      <c r="Z999" s="100" t="str">
        <f t="shared" si="349"/>
        <v/>
      </c>
      <c r="AA999" s="100" t="str">
        <f t="shared" si="354"/>
        <v/>
      </c>
      <c r="AB999" s="100" t="str">
        <f t="shared" si="355"/>
        <v/>
      </c>
      <c r="AC999" s="100" t="str">
        <f t="shared" si="345"/>
        <v/>
      </c>
      <c r="AD999" s="100" t="str">
        <f t="shared" si="358"/>
        <v/>
      </c>
      <c r="AE999" s="100" t="str">
        <f t="shared" si="350"/>
        <v/>
      </c>
      <c r="AF999" s="100" t="str">
        <f t="shared" si="351"/>
        <v/>
      </c>
      <c r="AG999" s="100" t="str">
        <f t="shared" si="359"/>
        <v/>
      </c>
      <c r="AH999" s="100"/>
      <c r="AI999" s="100"/>
      <c r="AJ999" s="100"/>
      <c r="AK999" s="100"/>
      <c r="AL999" s="100"/>
    </row>
    <row r="1000" spans="1:38" s="101" customFormat="1" x14ac:dyDescent="0.25">
      <c r="A1000" s="100">
        <f t="shared" si="352"/>
        <v>137</v>
      </c>
      <c r="B1000" s="100">
        <f t="shared" si="340"/>
        <v>66919</v>
      </c>
      <c r="C1000" s="100" t="str">
        <f t="shared" si="341"/>
        <v>20171129</v>
      </c>
      <c r="D1000" s="100">
        <v>2017</v>
      </c>
      <c r="E1000" s="100">
        <v>11</v>
      </c>
      <c r="F1000" s="100">
        <v>29</v>
      </c>
      <c r="G1000" s="100">
        <v>18</v>
      </c>
      <c r="H1000" s="100">
        <v>35</v>
      </c>
      <c r="I1000" s="100">
        <v>19</v>
      </c>
      <c r="J1000" s="100">
        <v>97</v>
      </c>
      <c r="K1000" s="100" t="s">
        <v>47</v>
      </c>
      <c r="L1000" s="100">
        <v>1</v>
      </c>
      <c r="M1000" s="100" t="s">
        <v>21</v>
      </c>
      <c r="N1000" s="100" t="s">
        <v>27</v>
      </c>
      <c r="O1000" s="100">
        <v>0</v>
      </c>
      <c r="P1000" s="100" t="str">
        <f t="shared" si="346"/>
        <v/>
      </c>
      <c r="Q1000" s="100" t="str">
        <f t="shared" si="339"/>
        <v/>
      </c>
      <c r="R1000" s="100" t="str">
        <f t="shared" si="356"/>
        <v/>
      </c>
      <c r="S1000" s="100" t="str">
        <f t="shared" si="347"/>
        <v/>
      </c>
      <c r="T1000" s="100" t="str">
        <f t="shared" si="342"/>
        <v/>
      </c>
      <c r="U1000" s="100" t="str">
        <f t="shared" si="343"/>
        <v/>
      </c>
      <c r="V1000" s="100" t="str">
        <f t="shared" si="344"/>
        <v/>
      </c>
      <c r="W1000" s="100" t="str">
        <f t="shared" si="348"/>
        <v/>
      </c>
      <c r="X1000" s="100" t="str">
        <f t="shared" si="357"/>
        <v/>
      </c>
      <c r="Y1000" s="100" t="str">
        <f t="shared" si="353"/>
        <v/>
      </c>
      <c r="Z1000" s="100" t="str">
        <f t="shared" si="349"/>
        <v/>
      </c>
      <c r="AA1000" s="100" t="str">
        <f t="shared" si="354"/>
        <v/>
      </c>
      <c r="AB1000" s="100" t="str">
        <f t="shared" si="355"/>
        <v/>
      </c>
      <c r="AC1000" s="100" t="str">
        <f t="shared" si="345"/>
        <v/>
      </c>
      <c r="AD1000" s="100" t="str">
        <f t="shared" si="358"/>
        <v/>
      </c>
      <c r="AE1000" s="100" t="str">
        <f t="shared" si="350"/>
        <v/>
      </c>
      <c r="AF1000" s="100" t="str">
        <f t="shared" si="351"/>
        <v/>
      </c>
      <c r="AG1000" s="100" t="str">
        <f t="shared" si="359"/>
        <v/>
      </c>
      <c r="AH1000" s="100"/>
      <c r="AI1000" s="100"/>
      <c r="AJ1000" s="100"/>
      <c r="AK1000" s="100"/>
      <c r="AL1000" s="100"/>
    </row>
    <row r="1001" spans="1:38" s="103" customFormat="1" x14ac:dyDescent="0.25">
      <c r="A1001" s="100">
        <f t="shared" si="352"/>
        <v>137</v>
      </c>
      <c r="B1001" s="100">
        <f t="shared" si="340"/>
        <v>66919</v>
      </c>
      <c r="C1001" s="100" t="str">
        <f t="shared" si="341"/>
        <v>20171129</v>
      </c>
      <c r="D1001" s="100">
        <v>2017</v>
      </c>
      <c r="E1001" s="100">
        <v>11</v>
      </c>
      <c r="F1001" s="100">
        <v>29</v>
      </c>
      <c r="G1001" s="100">
        <v>18</v>
      </c>
      <c r="H1001" s="100">
        <v>35</v>
      </c>
      <c r="I1001" s="100">
        <v>19</v>
      </c>
      <c r="J1001" s="100">
        <v>118</v>
      </c>
      <c r="K1001" s="100" t="s">
        <v>47</v>
      </c>
      <c r="L1001" s="100">
        <v>1</v>
      </c>
      <c r="M1001" s="100" t="s">
        <v>21</v>
      </c>
      <c r="N1001" s="100" t="s">
        <v>27</v>
      </c>
      <c r="O1001" s="100">
        <v>0</v>
      </c>
      <c r="P1001" s="100" t="str">
        <f t="shared" si="346"/>
        <v/>
      </c>
      <c r="Q1001" s="100" t="str">
        <f t="shared" si="339"/>
        <v/>
      </c>
      <c r="R1001" s="100" t="str">
        <f t="shared" si="356"/>
        <v/>
      </c>
      <c r="S1001" s="100" t="str">
        <f t="shared" si="347"/>
        <v/>
      </c>
      <c r="T1001" s="100" t="str">
        <f t="shared" si="342"/>
        <v/>
      </c>
      <c r="U1001" s="100" t="str">
        <f t="shared" si="343"/>
        <v/>
      </c>
      <c r="V1001" s="100" t="str">
        <f t="shared" si="344"/>
        <v/>
      </c>
      <c r="W1001" s="100" t="str">
        <f t="shared" si="348"/>
        <v/>
      </c>
      <c r="X1001" s="100" t="str">
        <f t="shared" si="357"/>
        <v/>
      </c>
      <c r="Y1001" s="100" t="str">
        <f t="shared" si="353"/>
        <v/>
      </c>
      <c r="Z1001" s="100" t="str">
        <f t="shared" si="349"/>
        <v/>
      </c>
      <c r="AA1001" s="100" t="str">
        <f t="shared" si="354"/>
        <v/>
      </c>
      <c r="AB1001" s="100" t="str">
        <f t="shared" si="355"/>
        <v/>
      </c>
      <c r="AC1001" s="100" t="str">
        <f t="shared" si="345"/>
        <v/>
      </c>
      <c r="AD1001" s="100" t="str">
        <f t="shared" si="358"/>
        <v/>
      </c>
      <c r="AE1001" s="100" t="str">
        <f t="shared" si="350"/>
        <v/>
      </c>
      <c r="AF1001" s="100" t="str">
        <f t="shared" si="351"/>
        <v/>
      </c>
      <c r="AG1001" s="100" t="str">
        <f t="shared" si="359"/>
        <v/>
      </c>
      <c r="AH1001" s="100"/>
      <c r="AI1001" s="100"/>
      <c r="AJ1001" s="100"/>
      <c r="AK1001" s="100"/>
      <c r="AL1001" s="100"/>
    </row>
    <row r="1002" spans="1:38" s="103" customFormat="1" x14ac:dyDescent="0.25">
      <c r="A1002" s="100">
        <f t="shared" si="352"/>
        <v>137</v>
      </c>
      <c r="B1002" s="100">
        <f t="shared" si="340"/>
        <v>66919</v>
      </c>
      <c r="C1002" s="100" t="str">
        <f t="shared" si="341"/>
        <v>20171129</v>
      </c>
      <c r="D1002" s="100">
        <v>2017</v>
      </c>
      <c r="E1002" s="100">
        <v>11</v>
      </c>
      <c r="F1002" s="100">
        <v>29</v>
      </c>
      <c r="G1002" s="100">
        <v>18</v>
      </c>
      <c r="H1002" s="100">
        <v>35</v>
      </c>
      <c r="I1002" s="100">
        <v>19</v>
      </c>
      <c r="J1002" s="100">
        <v>140</v>
      </c>
      <c r="K1002" s="100" t="s">
        <v>47</v>
      </c>
      <c r="L1002" s="100">
        <v>1</v>
      </c>
      <c r="M1002" s="100" t="s">
        <v>21</v>
      </c>
      <c r="N1002" s="100" t="s">
        <v>27</v>
      </c>
      <c r="O1002" s="100">
        <v>0</v>
      </c>
      <c r="P1002" s="100" t="str">
        <f t="shared" si="346"/>
        <v/>
      </c>
      <c r="Q1002" s="100" t="str">
        <f t="shared" si="339"/>
        <v/>
      </c>
      <c r="R1002" s="100" t="str">
        <f t="shared" si="356"/>
        <v/>
      </c>
      <c r="S1002" s="100" t="str">
        <f t="shared" si="347"/>
        <v/>
      </c>
      <c r="T1002" s="100" t="str">
        <f t="shared" si="342"/>
        <v/>
      </c>
      <c r="U1002" s="100" t="str">
        <f t="shared" si="343"/>
        <v/>
      </c>
      <c r="V1002" s="100" t="str">
        <f t="shared" si="344"/>
        <v/>
      </c>
      <c r="W1002" s="100" t="str">
        <f t="shared" si="348"/>
        <v/>
      </c>
      <c r="X1002" s="100" t="str">
        <f t="shared" si="357"/>
        <v/>
      </c>
      <c r="Y1002" s="100" t="str">
        <f t="shared" si="353"/>
        <v/>
      </c>
      <c r="Z1002" s="100" t="str">
        <f t="shared" si="349"/>
        <v/>
      </c>
      <c r="AA1002" s="100" t="str">
        <f t="shared" si="354"/>
        <v/>
      </c>
      <c r="AB1002" s="100" t="str">
        <f t="shared" si="355"/>
        <v/>
      </c>
      <c r="AC1002" s="100" t="str">
        <f t="shared" si="345"/>
        <v/>
      </c>
      <c r="AD1002" s="100" t="str">
        <f t="shared" si="358"/>
        <v/>
      </c>
      <c r="AE1002" s="100" t="str">
        <f t="shared" si="350"/>
        <v/>
      </c>
      <c r="AF1002" s="100" t="str">
        <f t="shared" si="351"/>
        <v/>
      </c>
      <c r="AG1002" s="100" t="str">
        <f t="shared" si="359"/>
        <v/>
      </c>
      <c r="AH1002" s="100"/>
      <c r="AI1002" s="100"/>
      <c r="AJ1002" s="100"/>
      <c r="AK1002" s="100"/>
      <c r="AL1002" s="100"/>
    </row>
    <row r="1003" spans="1:38" s="103" customFormat="1" x14ac:dyDescent="0.25">
      <c r="A1003" s="100">
        <f t="shared" si="352"/>
        <v>137</v>
      </c>
      <c r="B1003" s="100">
        <f t="shared" si="340"/>
        <v>66919</v>
      </c>
      <c r="C1003" s="100" t="str">
        <f t="shared" si="341"/>
        <v>20171129</v>
      </c>
      <c r="D1003" s="100">
        <v>2017</v>
      </c>
      <c r="E1003" s="100">
        <v>11</v>
      </c>
      <c r="F1003" s="100">
        <v>29</v>
      </c>
      <c r="G1003" s="100">
        <v>18</v>
      </c>
      <c r="H1003" s="100">
        <v>35</v>
      </c>
      <c r="I1003" s="100">
        <v>19</v>
      </c>
      <c r="J1003" s="100">
        <v>156</v>
      </c>
      <c r="K1003" s="100" t="s">
        <v>47</v>
      </c>
      <c r="L1003" s="100">
        <v>1</v>
      </c>
      <c r="M1003" s="100" t="s">
        <v>21</v>
      </c>
      <c r="N1003" s="100" t="s">
        <v>27</v>
      </c>
      <c r="O1003" s="100">
        <v>0</v>
      </c>
      <c r="P1003" s="100" t="str">
        <f t="shared" si="346"/>
        <v/>
      </c>
      <c r="Q1003" s="100" t="str">
        <f t="shared" si="339"/>
        <v/>
      </c>
      <c r="R1003" s="100" t="str">
        <f t="shared" si="356"/>
        <v/>
      </c>
      <c r="S1003" s="100" t="str">
        <f t="shared" si="347"/>
        <v/>
      </c>
      <c r="T1003" s="100" t="str">
        <f t="shared" si="342"/>
        <v/>
      </c>
      <c r="U1003" s="100" t="str">
        <f t="shared" si="343"/>
        <v/>
      </c>
      <c r="V1003" s="100" t="str">
        <f t="shared" si="344"/>
        <v/>
      </c>
      <c r="W1003" s="100" t="str">
        <f t="shared" si="348"/>
        <v/>
      </c>
      <c r="X1003" s="100" t="str">
        <f t="shared" si="357"/>
        <v/>
      </c>
      <c r="Y1003" s="100" t="str">
        <f t="shared" si="353"/>
        <v/>
      </c>
      <c r="Z1003" s="100" t="str">
        <f t="shared" si="349"/>
        <v/>
      </c>
      <c r="AA1003" s="100" t="str">
        <f t="shared" si="354"/>
        <v/>
      </c>
      <c r="AB1003" s="100" t="str">
        <f t="shared" si="355"/>
        <v/>
      </c>
      <c r="AC1003" s="100" t="str">
        <f t="shared" si="345"/>
        <v/>
      </c>
      <c r="AD1003" s="100" t="str">
        <f t="shared" si="358"/>
        <v/>
      </c>
      <c r="AE1003" s="100" t="str">
        <f t="shared" si="350"/>
        <v/>
      </c>
      <c r="AF1003" s="100" t="str">
        <f t="shared" si="351"/>
        <v/>
      </c>
      <c r="AG1003" s="100" t="str">
        <f t="shared" si="359"/>
        <v/>
      </c>
      <c r="AH1003" s="100"/>
      <c r="AI1003" s="100"/>
      <c r="AJ1003" s="100"/>
      <c r="AK1003" s="100"/>
      <c r="AL1003" s="100"/>
    </row>
    <row r="1004" spans="1:38" s="101" customFormat="1" x14ac:dyDescent="0.25">
      <c r="A1004" s="100">
        <f t="shared" si="352"/>
        <v>137</v>
      </c>
      <c r="B1004" s="100">
        <f t="shared" si="340"/>
        <v>66919</v>
      </c>
      <c r="C1004" s="100" t="str">
        <f t="shared" si="341"/>
        <v>20171129</v>
      </c>
      <c r="D1004" s="100">
        <v>2017</v>
      </c>
      <c r="E1004" s="100">
        <v>11</v>
      </c>
      <c r="F1004" s="100">
        <v>29</v>
      </c>
      <c r="G1004" s="100">
        <v>18</v>
      </c>
      <c r="H1004" s="100">
        <v>35</v>
      </c>
      <c r="I1004" s="100">
        <v>19</v>
      </c>
      <c r="J1004" s="100">
        <v>179</v>
      </c>
      <c r="K1004" s="100" t="s">
        <v>47</v>
      </c>
      <c r="L1004" s="100">
        <v>1</v>
      </c>
      <c r="M1004" s="100" t="s">
        <v>21</v>
      </c>
      <c r="N1004" s="100" t="s">
        <v>27</v>
      </c>
      <c r="O1004" s="100">
        <v>0</v>
      </c>
      <c r="P1004" s="100" t="str">
        <f t="shared" si="346"/>
        <v/>
      </c>
      <c r="Q1004" s="100" t="str">
        <f t="shared" si="339"/>
        <v/>
      </c>
      <c r="R1004" s="100" t="str">
        <f t="shared" si="356"/>
        <v/>
      </c>
      <c r="S1004" s="100" t="str">
        <f t="shared" si="347"/>
        <v/>
      </c>
      <c r="T1004" s="100" t="str">
        <f t="shared" si="342"/>
        <v/>
      </c>
      <c r="U1004" s="100" t="str">
        <f t="shared" si="343"/>
        <v/>
      </c>
      <c r="V1004" s="100" t="str">
        <f t="shared" si="344"/>
        <v/>
      </c>
      <c r="W1004" s="100" t="str">
        <f t="shared" si="348"/>
        <v/>
      </c>
      <c r="X1004" s="100" t="str">
        <f t="shared" si="357"/>
        <v/>
      </c>
      <c r="Y1004" s="100" t="str">
        <f t="shared" si="353"/>
        <v/>
      </c>
      <c r="Z1004" s="100" t="str">
        <f t="shared" si="349"/>
        <v/>
      </c>
      <c r="AA1004" s="100" t="str">
        <f t="shared" si="354"/>
        <v/>
      </c>
      <c r="AB1004" s="100" t="str">
        <f t="shared" si="355"/>
        <v/>
      </c>
      <c r="AC1004" s="100" t="str">
        <f t="shared" si="345"/>
        <v/>
      </c>
      <c r="AD1004" s="100" t="str">
        <f t="shared" si="358"/>
        <v/>
      </c>
      <c r="AE1004" s="100" t="str">
        <f t="shared" si="350"/>
        <v/>
      </c>
      <c r="AF1004" s="100" t="str">
        <f t="shared" si="351"/>
        <v/>
      </c>
      <c r="AG1004" s="100" t="str">
        <f t="shared" si="359"/>
        <v/>
      </c>
      <c r="AH1004" s="100"/>
      <c r="AI1004" s="100"/>
      <c r="AJ1004" s="100"/>
      <c r="AK1004" s="100"/>
      <c r="AL1004" s="100"/>
    </row>
    <row r="1005" spans="1:38" s="101" customFormat="1" x14ac:dyDescent="0.25">
      <c r="A1005" s="100">
        <f t="shared" si="352"/>
        <v>137</v>
      </c>
      <c r="B1005" s="100">
        <f t="shared" si="340"/>
        <v>66919</v>
      </c>
      <c r="C1005" s="100" t="str">
        <f t="shared" si="341"/>
        <v>20171129</v>
      </c>
      <c r="D1005" s="100">
        <v>2017</v>
      </c>
      <c r="E1005" s="100">
        <v>11</v>
      </c>
      <c r="F1005" s="100">
        <v>29</v>
      </c>
      <c r="G1005" s="100">
        <v>18</v>
      </c>
      <c r="H1005" s="100">
        <v>35</v>
      </c>
      <c r="I1005" s="100">
        <v>19</v>
      </c>
      <c r="J1005" s="100">
        <v>187</v>
      </c>
      <c r="K1005" s="100" t="s">
        <v>47</v>
      </c>
      <c r="L1005" s="100">
        <v>1</v>
      </c>
      <c r="M1005" s="100" t="s">
        <v>21</v>
      </c>
      <c r="N1005" s="100" t="s">
        <v>27</v>
      </c>
      <c r="O1005" s="100">
        <v>0</v>
      </c>
      <c r="P1005" s="100" t="str">
        <f t="shared" si="346"/>
        <v/>
      </c>
      <c r="Q1005" s="100" t="str">
        <f t="shared" si="339"/>
        <v/>
      </c>
      <c r="R1005" s="100" t="str">
        <f t="shared" si="356"/>
        <v/>
      </c>
      <c r="S1005" s="100" t="str">
        <f t="shared" si="347"/>
        <v/>
      </c>
      <c r="T1005" s="100" t="str">
        <f t="shared" si="342"/>
        <v/>
      </c>
      <c r="U1005" s="100" t="str">
        <f t="shared" si="343"/>
        <v/>
      </c>
      <c r="V1005" s="100" t="str">
        <f t="shared" si="344"/>
        <v/>
      </c>
      <c r="W1005" s="100" t="str">
        <f t="shared" si="348"/>
        <v/>
      </c>
      <c r="X1005" s="100" t="str">
        <f t="shared" si="357"/>
        <v/>
      </c>
      <c r="Y1005" s="100" t="str">
        <f t="shared" si="353"/>
        <v/>
      </c>
      <c r="Z1005" s="100" t="str">
        <f t="shared" si="349"/>
        <v/>
      </c>
      <c r="AA1005" s="100" t="str">
        <f t="shared" si="354"/>
        <v/>
      </c>
      <c r="AB1005" s="100" t="str">
        <f t="shared" si="355"/>
        <v/>
      </c>
      <c r="AC1005" s="100" t="str">
        <f t="shared" si="345"/>
        <v/>
      </c>
      <c r="AD1005" s="100" t="str">
        <f t="shared" si="358"/>
        <v/>
      </c>
      <c r="AE1005" s="100" t="str">
        <f t="shared" si="350"/>
        <v/>
      </c>
      <c r="AF1005" s="100" t="str">
        <f t="shared" si="351"/>
        <v/>
      </c>
      <c r="AG1005" s="100" t="str">
        <f t="shared" si="359"/>
        <v/>
      </c>
      <c r="AH1005" s="100"/>
      <c r="AI1005" s="100"/>
      <c r="AJ1005" s="100"/>
      <c r="AK1005" s="100"/>
      <c r="AL1005" s="100"/>
    </row>
    <row r="1006" spans="1:38" s="101" customFormat="1" x14ac:dyDescent="0.25">
      <c r="A1006" s="100">
        <f t="shared" si="352"/>
        <v>137</v>
      </c>
      <c r="B1006" s="100">
        <f t="shared" si="340"/>
        <v>66919</v>
      </c>
      <c r="C1006" s="100" t="str">
        <f t="shared" si="341"/>
        <v>20171129</v>
      </c>
      <c r="D1006" s="100">
        <v>2017</v>
      </c>
      <c r="E1006" s="100">
        <v>11</v>
      </c>
      <c r="F1006" s="100">
        <v>29</v>
      </c>
      <c r="G1006" s="100">
        <v>18</v>
      </c>
      <c r="H1006" s="100">
        <v>35</v>
      </c>
      <c r="I1006" s="100">
        <v>19</v>
      </c>
      <c r="J1006" s="100">
        <v>232</v>
      </c>
      <c r="K1006" s="100" t="s">
        <v>239</v>
      </c>
      <c r="L1006" s="100">
        <v>1</v>
      </c>
      <c r="M1006" s="100" t="s">
        <v>21</v>
      </c>
      <c r="N1006" s="100" t="s">
        <v>27</v>
      </c>
      <c r="O1006" s="100">
        <v>0</v>
      </c>
      <c r="P1006" s="100" t="str">
        <f t="shared" si="346"/>
        <v/>
      </c>
      <c r="Q1006" s="100">
        <f t="shared" si="339"/>
        <v>66919.232000000004</v>
      </c>
      <c r="R1006" s="100" t="str">
        <f t="shared" si="356"/>
        <v/>
      </c>
      <c r="S1006" s="100" t="str">
        <f t="shared" si="347"/>
        <v/>
      </c>
      <c r="T1006" s="100" t="str">
        <f t="shared" si="342"/>
        <v/>
      </c>
      <c r="U1006" s="100" t="str">
        <f t="shared" si="343"/>
        <v/>
      </c>
      <c r="V1006" s="100" t="str">
        <f t="shared" si="344"/>
        <v/>
      </c>
      <c r="W1006" s="100" t="str">
        <f t="shared" si="348"/>
        <v/>
      </c>
      <c r="X1006" s="100" t="str">
        <f t="shared" si="357"/>
        <v/>
      </c>
      <c r="Y1006" s="100" t="str">
        <f t="shared" si="353"/>
        <v/>
      </c>
      <c r="Z1006" s="100" t="str">
        <f t="shared" si="349"/>
        <v/>
      </c>
      <c r="AA1006" s="100" t="str">
        <f t="shared" si="354"/>
        <v/>
      </c>
      <c r="AB1006" s="100" t="str">
        <f t="shared" si="355"/>
        <v/>
      </c>
      <c r="AC1006" s="100" t="str">
        <f t="shared" si="345"/>
        <v/>
      </c>
      <c r="AD1006" s="100" t="str">
        <f t="shared" si="358"/>
        <v/>
      </c>
      <c r="AE1006" s="100" t="str">
        <f t="shared" si="350"/>
        <v/>
      </c>
      <c r="AF1006" s="100" t="str">
        <f t="shared" si="351"/>
        <v/>
      </c>
      <c r="AG1006" s="100" t="str">
        <f t="shared" si="359"/>
        <v/>
      </c>
      <c r="AH1006" s="100"/>
      <c r="AI1006" s="100"/>
      <c r="AJ1006" s="100"/>
      <c r="AK1006" s="100"/>
      <c r="AL1006" s="100"/>
    </row>
    <row r="1007" spans="1:38" s="101" customFormat="1" x14ac:dyDescent="0.25">
      <c r="A1007" s="102">
        <f t="shared" si="352"/>
        <v>138</v>
      </c>
      <c r="B1007" s="102">
        <f t="shared" si="340"/>
        <v>67376</v>
      </c>
      <c r="C1007" s="102" t="str">
        <f t="shared" si="341"/>
        <v>20171129</v>
      </c>
      <c r="D1007" s="102">
        <v>2017</v>
      </c>
      <c r="E1007" s="102">
        <v>11</v>
      </c>
      <c r="F1007" s="102">
        <v>29</v>
      </c>
      <c r="G1007" s="102">
        <v>18</v>
      </c>
      <c r="H1007" s="102">
        <v>42</v>
      </c>
      <c r="I1007" s="102">
        <v>56</v>
      </c>
      <c r="J1007" s="102">
        <v>113</v>
      </c>
      <c r="K1007" s="102" t="s">
        <v>44</v>
      </c>
      <c r="L1007" s="102">
        <v>1</v>
      </c>
      <c r="M1007" s="102" t="s">
        <v>21</v>
      </c>
      <c r="N1007" s="102" t="s">
        <v>27</v>
      </c>
      <c r="O1007" s="102">
        <f>258-113</f>
        <v>145</v>
      </c>
      <c r="P1007" s="102">
        <f t="shared" si="346"/>
        <v>67376.112999999998</v>
      </c>
      <c r="Q1007" s="102" t="str">
        <f t="shared" si="339"/>
        <v/>
      </c>
      <c r="R1007" s="102">
        <f t="shared" si="356"/>
        <v>67376.224000000002</v>
      </c>
      <c r="S1007" s="102">
        <f t="shared" si="347"/>
        <v>111.00000000442378</v>
      </c>
      <c r="T1007" s="102" t="str">
        <f t="shared" si="342"/>
        <v/>
      </c>
      <c r="U1007" s="102" t="str">
        <f t="shared" si="343"/>
        <v/>
      </c>
      <c r="V1007" s="102" t="str">
        <f t="shared" si="344"/>
        <v/>
      </c>
      <c r="W1007" s="102">
        <f t="shared" si="348"/>
        <v>67376</v>
      </c>
      <c r="X1007" s="102">
        <f t="shared" si="357"/>
        <v>0</v>
      </c>
      <c r="Y1007" s="102">
        <f t="shared" si="353"/>
        <v>1</v>
      </c>
      <c r="Z1007" s="102">
        <f t="shared" si="349"/>
        <v>0</v>
      </c>
      <c r="AA1007" s="102">
        <f t="shared" si="354"/>
        <v>0</v>
      </c>
      <c r="AB1007" s="102">
        <f t="shared" si="355"/>
        <v>0</v>
      </c>
      <c r="AC1007" s="102" t="str">
        <f t="shared" si="345"/>
        <v/>
      </c>
      <c r="AD1007" s="102">
        <f t="shared" si="358"/>
        <v>1</v>
      </c>
      <c r="AE1007" s="102" t="str">
        <f t="shared" si="350"/>
        <v>20171129</v>
      </c>
      <c r="AF1007" s="102" t="str">
        <f t="shared" si="351"/>
        <v/>
      </c>
      <c r="AG1007" s="102">
        <f t="shared" si="359"/>
        <v>0</v>
      </c>
      <c r="AH1007" s="102"/>
      <c r="AI1007" s="102"/>
      <c r="AJ1007" s="102"/>
      <c r="AK1007" s="102"/>
      <c r="AL1007" s="102"/>
    </row>
    <row r="1008" spans="1:38" s="101" customFormat="1" x14ac:dyDescent="0.25">
      <c r="A1008" s="102">
        <f t="shared" si="352"/>
        <v>138</v>
      </c>
      <c r="B1008" s="102">
        <f t="shared" si="340"/>
        <v>67376</v>
      </c>
      <c r="C1008" s="102" t="str">
        <f t="shared" si="341"/>
        <v>20171129</v>
      </c>
      <c r="D1008" s="102">
        <v>2017</v>
      </c>
      <c r="E1008" s="102">
        <v>11</v>
      </c>
      <c r="F1008" s="102">
        <v>29</v>
      </c>
      <c r="G1008" s="102">
        <v>18</v>
      </c>
      <c r="H1008" s="102">
        <v>42</v>
      </c>
      <c r="I1008" s="102">
        <v>56</v>
      </c>
      <c r="J1008" s="102">
        <v>216</v>
      </c>
      <c r="K1008" s="102" t="s">
        <v>239</v>
      </c>
      <c r="L1008" s="102">
        <v>1</v>
      </c>
      <c r="M1008" s="102" t="s">
        <v>21</v>
      </c>
      <c r="N1008" s="102" t="s">
        <v>27</v>
      </c>
      <c r="O1008" s="102">
        <v>0</v>
      </c>
      <c r="P1008" s="102" t="str">
        <f t="shared" si="346"/>
        <v/>
      </c>
      <c r="Q1008" s="102" t="str">
        <f t="shared" si="339"/>
        <v/>
      </c>
      <c r="R1008" s="102" t="str">
        <f t="shared" si="356"/>
        <v/>
      </c>
      <c r="S1008" s="102" t="str">
        <f t="shared" si="347"/>
        <v/>
      </c>
      <c r="T1008" s="102" t="str">
        <f t="shared" si="342"/>
        <v/>
      </c>
      <c r="U1008" s="102" t="str">
        <f t="shared" si="343"/>
        <v/>
      </c>
      <c r="V1008" s="102" t="str">
        <f t="shared" si="344"/>
        <v/>
      </c>
      <c r="W1008" s="102" t="str">
        <f t="shared" si="348"/>
        <v/>
      </c>
      <c r="X1008" s="102" t="str">
        <f t="shared" si="357"/>
        <v/>
      </c>
      <c r="Y1008" s="102" t="str">
        <f t="shared" si="353"/>
        <v/>
      </c>
      <c r="Z1008" s="102" t="str">
        <f t="shared" si="349"/>
        <v/>
      </c>
      <c r="AA1008" s="102" t="str">
        <f t="shared" si="354"/>
        <v/>
      </c>
      <c r="AB1008" s="102" t="str">
        <f t="shared" si="355"/>
        <v/>
      </c>
      <c r="AC1008" s="102" t="str">
        <f t="shared" si="345"/>
        <v/>
      </c>
      <c r="AD1008" s="102" t="str">
        <f t="shared" si="358"/>
        <v/>
      </c>
      <c r="AE1008" s="102" t="str">
        <f t="shared" si="350"/>
        <v/>
      </c>
      <c r="AF1008" s="102" t="str">
        <f t="shared" si="351"/>
        <v/>
      </c>
      <c r="AG1008" s="102" t="str">
        <f t="shared" si="359"/>
        <v/>
      </c>
      <c r="AH1008" s="102"/>
      <c r="AI1008" s="102"/>
      <c r="AJ1008" s="102"/>
      <c r="AK1008" s="102"/>
      <c r="AL1008" s="102"/>
    </row>
    <row r="1009" spans="1:38" s="101" customFormat="1" x14ac:dyDescent="0.25">
      <c r="A1009" s="100">
        <f t="shared" si="352"/>
        <v>138</v>
      </c>
      <c r="B1009" s="100">
        <f t="shared" si="340"/>
        <v>67376</v>
      </c>
      <c r="C1009" s="100" t="str">
        <f t="shared" si="341"/>
        <v>20171129</v>
      </c>
      <c r="D1009" s="100">
        <v>2017</v>
      </c>
      <c r="E1009" s="100">
        <v>11</v>
      </c>
      <c r="F1009" s="100">
        <v>29</v>
      </c>
      <c r="G1009" s="100">
        <v>18</v>
      </c>
      <c r="H1009" s="100">
        <v>42</v>
      </c>
      <c r="I1009" s="100">
        <v>56</v>
      </c>
      <c r="J1009" s="100">
        <v>224</v>
      </c>
      <c r="K1009" s="100" t="s">
        <v>239</v>
      </c>
      <c r="L1009" s="100">
        <v>1</v>
      </c>
      <c r="M1009" s="100" t="s">
        <v>21</v>
      </c>
      <c r="N1009" s="100" t="s">
        <v>27</v>
      </c>
      <c r="O1009" s="100">
        <v>0</v>
      </c>
      <c r="P1009" s="100" t="str">
        <f t="shared" si="346"/>
        <v/>
      </c>
      <c r="Q1009" s="100">
        <f t="shared" si="339"/>
        <v>67376.224000000002</v>
      </c>
      <c r="R1009" s="100" t="str">
        <f t="shared" si="356"/>
        <v/>
      </c>
      <c r="S1009" s="100" t="str">
        <f t="shared" si="347"/>
        <v/>
      </c>
      <c r="T1009" s="100" t="str">
        <f t="shared" si="342"/>
        <v/>
      </c>
      <c r="U1009" s="100" t="str">
        <f t="shared" si="343"/>
        <v/>
      </c>
      <c r="V1009" s="100" t="str">
        <f t="shared" si="344"/>
        <v/>
      </c>
      <c r="W1009" s="100" t="str">
        <f t="shared" si="348"/>
        <v/>
      </c>
      <c r="X1009" s="100" t="str">
        <f t="shared" si="357"/>
        <v/>
      </c>
      <c r="Y1009" s="100" t="str">
        <f t="shared" si="353"/>
        <v/>
      </c>
      <c r="Z1009" s="100" t="str">
        <f t="shared" si="349"/>
        <v/>
      </c>
      <c r="AA1009" s="100" t="str">
        <f t="shared" si="354"/>
        <v/>
      </c>
      <c r="AB1009" s="100" t="str">
        <f t="shared" si="355"/>
        <v/>
      </c>
      <c r="AC1009" s="100" t="str">
        <f t="shared" si="345"/>
        <v/>
      </c>
      <c r="AD1009" s="100" t="str">
        <f t="shared" si="358"/>
        <v/>
      </c>
      <c r="AE1009" s="100" t="str">
        <f t="shared" si="350"/>
        <v/>
      </c>
      <c r="AF1009" s="100" t="str">
        <f t="shared" si="351"/>
        <v/>
      </c>
      <c r="AG1009" s="100" t="str">
        <f t="shared" si="359"/>
        <v/>
      </c>
      <c r="AH1009" s="100"/>
      <c r="AI1009" s="100"/>
      <c r="AJ1009" s="100"/>
      <c r="AK1009" s="100"/>
      <c r="AL1009" s="100"/>
    </row>
    <row r="1010" spans="1:38" s="101" customFormat="1" x14ac:dyDescent="0.25">
      <c r="A1010" s="51">
        <f t="shared" si="352"/>
        <v>139</v>
      </c>
      <c r="B1010" s="51">
        <f t="shared" si="340"/>
        <v>67479</v>
      </c>
      <c r="C1010" s="51" t="str">
        <f t="shared" si="341"/>
        <v>20171129</v>
      </c>
      <c r="D1010" s="51">
        <v>2017</v>
      </c>
      <c r="E1010" s="51">
        <v>11</v>
      </c>
      <c r="F1010" s="51">
        <v>29</v>
      </c>
      <c r="G1010" s="51">
        <v>18</v>
      </c>
      <c r="H1010" s="51">
        <v>44</v>
      </c>
      <c r="I1010" s="51">
        <v>39</v>
      </c>
      <c r="J1010" s="51">
        <v>335</v>
      </c>
      <c r="K1010" s="51" t="s">
        <v>44</v>
      </c>
      <c r="L1010" s="51">
        <v>1</v>
      </c>
      <c r="M1010" s="51" t="s">
        <v>21</v>
      </c>
      <c r="N1010" s="51" t="s">
        <v>27</v>
      </c>
      <c r="O1010" s="99">
        <v>364</v>
      </c>
      <c r="P1010" s="99">
        <f t="shared" si="346"/>
        <v>67479.335000000006</v>
      </c>
      <c r="Q1010" s="99" t="str">
        <f t="shared" si="339"/>
        <v/>
      </c>
      <c r="R1010" s="99">
        <f t="shared" si="356"/>
        <v>67479.593999999997</v>
      </c>
      <c r="S1010" s="99">
        <f t="shared" si="347"/>
        <v>258.9999999909196</v>
      </c>
      <c r="T1010" s="51" t="str">
        <f t="shared" si="342"/>
        <v/>
      </c>
      <c r="U1010" s="51" t="str">
        <f t="shared" si="343"/>
        <v/>
      </c>
      <c r="V1010" s="51" t="str">
        <f t="shared" si="344"/>
        <v/>
      </c>
      <c r="W1010" s="51">
        <f t="shared" si="348"/>
        <v>67479</v>
      </c>
      <c r="X1010" s="51">
        <f t="shared" si="357"/>
        <v>1</v>
      </c>
      <c r="Y1010" s="51" t="str">
        <f t="shared" si="353"/>
        <v/>
      </c>
      <c r="Z1010" s="51">
        <f t="shared" si="349"/>
        <v>0</v>
      </c>
      <c r="AA1010" s="51">
        <f t="shared" si="354"/>
        <v>0</v>
      </c>
      <c r="AB1010" s="51">
        <f t="shared" si="355"/>
        <v>1</v>
      </c>
      <c r="AC1010" s="51" t="str">
        <f t="shared" si="345"/>
        <v/>
      </c>
      <c r="AD1010" s="51">
        <f t="shared" si="358"/>
        <v>2</v>
      </c>
      <c r="AE1010" s="51" t="str">
        <f t="shared" si="350"/>
        <v>20171129</v>
      </c>
      <c r="AF1010" s="51" t="str">
        <f t="shared" si="351"/>
        <v/>
      </c>
      <c r="AG1010" s="51">
        <f t="shared" si="359"/>
        <v>0</v>
      </c>
      <c r="AH1010" s="51"/>
      <c r="AI1010" s="51" t="s">
        <v>42</v>
      </c>
      <c r="AJ1010" s="51"/>
      <c r="AK1010" s="51"/>
      <c r="AL1010" s="51"/>
    </row>
    <row r="1011" spans="1:38" s="101" customFormat="1" x14ac:dyDescent="0.25">
      <c r="A1011" s="66">
        <f t="shared" si="352"/>
        <v>139</v>
      </c>
      <c r="B1011" s="66">
        <f t="shared" si="340"/>
        <v>67479</v>
      </c>
      <c r="C1011" s="66" t="str">
        <f t="shared" si="341"/>
        <v>20171129</v>
      </c>
      <c r="D1011" s="66">
        <v>2017</v>
      </c>
      <c r="E1011" s="66">
        <v>11</v>
      </c>
      <c r="F1011" s="66">
        <v>29</v>
      </c>
      <c r="G1011" s="66">
        <v>18</v>
      </c>
      <c r="H1011" s="66">
        <v>44</v>
      </c>
      <c r="I1011" s="66">
        <v>39</v>
      </c>
      <c r="J1011" s="66">
        <v>347</v>
      </c>
      <c r="K1011" s="66" t="s">
        <v>44</v>
      </c>
      <c r="L1011" s="66">
        <v>2</v>
      </c>
      <c r="M1011" s="66" t="s">
        <v>21</v>
      </c>
      <c r="N1011" s="66" t="s">
        <v>27</v>
      </c>
      <c r="O1011" s="66">
        <v>212</v>
      </c>
      <c r="P1011" s="66" t="str">
        <f t="shared" si="346"/>
        <v/>
      </c>
      <c r="Q1011" s="66" t="str">
        <f t="shared" si="339"/>
        <v/>
      </c>
      <c r="R1011" s="66" t="str">
        <f t="shared" si="356"/>
        <v/>
      </c>
      <c r="S1011" s="66" t="str">
        <f t="shared" si="347"/>
        <v/>
      </c>
      <c r="T1011" s="66" t="str">
        <f t="shared" si="342"/>
        <v/>
      </c>
      <c r="U1011" s="66" t="str">
        <f t="shared" si="343"/>
        <v/>
      </c>
      <c r="V1011" s="66" t="str">
        <f t="shared" si="344"/>
        <v/>
      </c>
      <c r="W1011" s="66" t="str">
        <f t="shared" si="348"/>
        <v/>
      </c>
      <c r="X1011" s="66" t="str">
        <f t="shared" si="357"/>
        <v/>
      </c>
      <c r="Y1011" s="66" t="str">
        <f t="shared" si="353"/>
        <v/>
      </c>
      <c r="Z1011" s="66" t="str">
        <f t="shared" si="349"/>
        <v/>
      </c>
      <c r="AA1011" s="66" t="str">
        <f t="shared" si="354"/>
        <v/>
      </c>
      <c r="AB1011" s="66" t="str">
        <f t="shared" si="355"/>
        <v/>
      </c>
      <c r="AC1011" s="66" t="str">
        <f t="shared" si="345"/>
        <v/>
      </c>
      <c r="AD1011" s="66" t="str">
        <f t="shared" si="358"/>
        <v/>
      </c>
      <c r="AE1011" s="66" t="str">
        <f t="shared" si="350"/>
        <v>20171129</v>
      </c>
      <c r="AF1011" s="66" t="str">
        <f t="shared" si="351"/>
        <v/>
      </c>
      <c r="AG1011" s="66" t="str">
        <f t="shared" si="359"/>
        <v/>
      </c>
      <c r="AH1011" s="66"/>
      <c r="AI1011" s="66"/>
      <c r="AJ1011" s="66"/>
      <c r="AK1011" s="66"/>
      <c r="AL1011" s="66"/>
    </row>
    <row r="1012" spans="1:38" s="101" customFormat="1" x14ac:dyDescent="0.25">
      <c r="A1012" s="66">
        <f t="shared" si="352"/>
        <v>139</v>
      </c>
      <c r="B1012" s="66">
        <f t="shared" si="340"/>
        <v>67479</v>
      </c>
      <c r="C1012" s="66" t="str">
        <f t="shared" si="341"/>
        <v>20171129</v>
      </c>
      <c r="D1012" s="66">
        <v>2017</v>
      </c>
      <c r="E1012" s="66">
        <v>11</v>
      </c>
      <c r="F1012" s="66">
        <v>29</v>
      </c>
      <c r="G1012" s="66">
        <v>18</v>
      </c>
      <c r="H1012" s="66">
        <v>44</v>
      </c>
      <c r="I1012" s="66">
        <v>39</v>
      </c>
      <c r="J1012" s="66">
        <v>365</v>
      </c>
      <c r="K1012" s="66" t="s">
        <v>124</v>
      </c>
      <c r="L1012" s="66">
        <v>1</v>
      </c>
      <c r="M1012" s="66" t="s">
        <v>21</v>
      </c>
      <c r="N1012" s="66" t="s">
        <v>27</v>
      </c>
      <c r="O1012" s="66">
        <v>0</v>
      </c>
      <c r="P1012" s="66" t="str">
        <f t="shared" si="346"/>
        <v/>
      </c>
      <c r="Q1012" s="66" t="str">
        <f t="shared" si="339"/>
        <v/>
      </c>
      <c r="R1012" s="66" t="str">
        <f t="shared" si="356"/>
        <v/>
      </c>
      <c r="S1012" s="66" t="str">
        <f t="shared" si="347"/>
        <v/>
      </c>
      <c r="T1012" s="66" t="str">
        <f t="shared" si="342"/>
        <v/>
      </c>
      <c r="U1012" s="66" t="str">
        <f t="shared" si="343"/>
        <v/>
      </c>
      <c r="V1012" s="66" t="str">
        <f t="shared" si="344"/>
        <v/>
      </c>
      <c r="W1012" s="66" t="str">
        <f t="shared" si="348"/>
        <v/>
      </c>
      <c r="X1012" s="66" t="str">
        <f t="shared" si="357"/>
        <v/>
      </c>
      <c r="Y1012" s="66" t="str">
        <f t="shared" si="353"/>
        <v/>
      </c>
      <c r="Z1012" s="66" t="str">
        <f t="shared" si="349"/>
        <v/>
      </c>
      <c r="AA1012" s="66" t="str">
        <f t="shared" si="354"/>
        <v/>
      </c>
      <c r="AB1012" s="66" t="str">
        <f t="shared" si="355"/>
        <v/>
      </c>
      <c r="AC1012" s="66" t="str">
        <f t="shared" si="345"/>
        <v/>
      </c>
      <c r="AD1012" s="66" t="str">
        <f t="shared" si="358"/>
        <v/>
      </c>
      <c r="AE1012" s="66" t="str">
        <f t="shared" si="350"/>
        <v/>
      </c>
      <c r="AF1012" s="66" t="str">
        <f t="shared" si="351"/>
        <v/>
      </c>
      <c r="AG1012" s="66" t="str">
        <f t="shared" si="359"/>
        <v/>
      </c>
      <c r="AH1012" s="66"/>
      <c r="AI1012" s="66"/>
      <c r="AJ1012" s="66"/>
      <c r="AK1012" s="66"/>
      <c r="AL1012" s="66"/>
    </row>
    <row r="1013" spans="1:38" s="101" customFormat="1" x14ac:dyDescent="0.25">
      <c r="A1013" s="66">
        <f t="shared" si="352"/>
        <v>139</v>
      </c>
      <c r="B1013" s="66">
        <f t="shared" si="340"/>
        <v>67479</v>
      </c>
      <c r="C1013" s="66" t="str">
        <f t="shared" si="341"/>
        <v>20171129</v>
      </c>
      <c r="D1013" s="66">
        <v>2017</v>
      </c>
      <c r="E1013" s="66">
        <v>11</v>
      </c>
      <c r="F1013" s="66">
        <v>29</v>
      </c>
      <c r="G1013" s="66">
        <v>18</v>
      </c>
      <c r="H1013" s="66">
        <v>44</v>
      </c>
      <c r="I1013" s="66">
        <v>39</v>
      </c>
      <c r="J1013" s="66">
        <v>426</v>
      </c>
      <c r="K1013" s="66" t="s">
        <v>37</v>
      </c>
      <c r="L1013" s="66">
        <v>3</v>
      </c>
      <c r="M1013" s="66" t="s">
        <v>21</v>
      </c>
      <c r="N1013" s="66" t="s">
        <v>28</v>
      </c>
      <c r="O1013" s="66"/>
      <c r="P1013" s="66" t="str">
        <f t="shared" si="346"/>
        <v/>
      </c>
      <c r="Q1013" s="66" t="str">
        <f t="shared" si="339"/>
        <v/>
      </c>
      <c r="R1013" s="66" t="str">
        <f t="shared" si="356"/>
        <v/>
      </c>
      <c r="S1013" s="66" t="str">
        <f t="shared" si="347"/>
        <v/>
      </c>
      <c r="T1013" s="66" t="str">
        <f t="shared" si="342"/>
        <v/>
      </c>
      <c r="U1013" s="66" t="str">
        <f t="shared" si="343"/>
        <v/>
      </c>
      <c r="V1013" s="66" t="str">
        <f t="shared" si="344"/>
        <v/>
      </c>
      <c r="W1013" s="66" t="str">
        <f t="shared" si="348"/>
        <v/>
      </c>
      <c r="X1013" s="66" t="str">
        <f t="shared" si="357"/>
        <v/>
      </c>
      <c r="Y1013" s="66" t="str">
        <f t="shared" si="353"/>
        <v/>
      </c>
      <c r="Z1013" s="66" t="str">
        <f t="shared" si="349"/>
        <v/>
      </c>
      <c r="AA1013" s="66" t="str">
        <f t="shared" si="354"/>
        <v/>
      </c>
      <c r="AB1013" s="66" t="str">
        <f t="shared" si="355"/>
        <v/>
      </c>
      <c r="AC1013" s="66" t="str">
        <f t="shared" si="345"/>
        <v/>
      </c>
      <c r="AD1013" s="66" t="str">
        <f t="shared" si="358"/>
        <v/>
      </c>
      <c r="AE1013" s="66" t="str">
        <f t="shared" si="350"/>
        <v/>
      </c>
      <c r="AF1013" s="66" t="str">
        <f t="shared" si="351"/>
        <v/>
      </c>
      <c r="AG1013" s="66" t="str">
        <f t="shared" si="359"/>
        <v/>
      </c>
      <c r="AH1013" s="66"/>
      <c r="AI1013" s="66"/>
      <c r="AJ1013" s="66"/>
      <c r="AK1013" s="66"/>
      <c r="AL1013" s="66"/>
    </row>
    <row r="1014" spans="1:38" s="101" customFormat="1" x14ac:dyDescent="0.25">
      <c r="A1014" s="66">
        <f t="shared" si="352"/>
        <v>139</v>
      </c>
      <c r="B1014" s="66">
        <f t="shared" si="340"/>
        <v>67479</v>
      </c>
      <c r="C1014" s="66" t="str">
        <f t="shared" si="341"/>
        <v>20171129</v>
      </c>
      <c r="D1014" s="66">
        <v>2017</v>
      </c>
      <c r="E1014" s="66">
        <v>11</v>
      </c>
      <c r="F1014" s="66">
        <v>29</v>
      </c>
      <c r="G1014" s="66">
        <v>18</v>
      </c>
      <c r="H1014" s="66">
        <v>44</v>
      </c>
      <c r="I1014" s="66">
        <v>39</v>
      </c>
      <c r="J1014" s="66">
        <v>594</v>
      </c>
      <c r="K1014" s="66" t="s">
        <v>47</v>
      </c>
      <c r="L1014" s="66">
        <v>1</v>
      </c>
      <c r="M1014" s="66" t="s">
        <v>21</v>
      </c>
      <c r="N1014" s="66" t="s">
        <v>27</v>
      </c>
      <c r="O1014" s="66">
        <v>0</v>
      </c>
      <c r="P1014" s="66" t="str">
        <f t="shared" si="346"/>
        <v/>
      </c>
      <c r="Q1014" s="66">
        <f t="shared" si="339"/>
        <v>67479.593999999997</v>
      </c>
      <c r="R1014" s="66" t="str">
        <f t="shared" si="356"/>
        <v/>
      </c>
      <c r="S1014" s="66" t="str">
        <f t="shared" si="347"/>
        <v/>
      </c>
      <c r="T1014" s="66" t="str">
        <f t="shared" si="342"/>
        <v/>
      </c>
      <c r="U1014" s="66" t="str">
        <f t="shared" si="343"/>
        <v/>
      </c>
      <c r="V1014" s="66" t="str">
        <f t="shared" si="344"/>
        <v/>
      </c>
      <c r="W1014" s="66" t="str">
        <f t="shared" si="348"/>
        <v/>
      </c>
      <c r="X1014" s="66" t="str">
        <f t="shared" si="357"/>
        <v/>
      </c>
      <c r="Y1014" s="66" t="str">
        <f t="shared" si="353"/>
        <v/>
      </c>
      <c r="Z1014" s="66" t="str">
        <f t="shared" si="349"/>
        <v/>
      </c>
      <c r="AA1014" s="66" t="str">
        <f t="shared" si="354"/>
        <v/>
      </c>
      <c r="AB1014" s="66" t="str">
        <f t="shared" si="355"/>
        <v/>
      </c>
      <c r="AC1014" s="66" t="str">
        <f t="shared" si="345"/>
        <v/>
      </c>
      <c r="AD1014" s="66" t="str">
        <f t="shared" si="358"/>
        <v/>
      </c>
      <c r="AE1014" s="66" t="str">
        <f t="shared" si="350"/>
        <v/>
      </c>
      <c r="AF1014" s="66" t="str">
        <f t="shared" si="351"/>
        <v/>
      </c>
      <c r="AG1014" s="66" t="str">
        <f t="shared" si="359"/>
        <v/>
      </c>
      <c r="AH1014" s="66"/>
      <c r="AI1014" s="66"/>
      <c r="AJ1014" s="66"/>
      <c r="AK1014" s="66"/>
      <c r="AL1014" s="66"/>
    </row>
    <row r="1015" spans="1:38" s="103" customFormat="1" x14ac:dyDescent="0.25">
      <c r="A1015" s="102">
        <f t="shared" si="352"/>
        <v>140</v>
      </c>
      <c r="B1015" s="102">
        <f t="shared" si="340"/>
        <v>67613</v>
      </c>
      <c r="C1015" s="102" t="str">
        <f t="shared" si="341"/>
        <v>20171129</v>
      </c>
      <c r="D1015" s="102">
        <v>2017</v>
      </c>
      <c r="E1015" s="102">
        <v>11</v>
      </c>
      <c r="F1015" s="102">
        <v>29</v>
      </c>
      <c r="G1015" s="102">
        <v>18</v>
      </c>
      <c r="H1015" s="102">
        <v>46</v>
      </c>
      <c r="I1015" s="102">
        <v>53</v>
      </c>
      <c r="J1015" s="102">
        <v>756</v>
      </c>
      <c r="K1015" s="102" t="s">
        <v>44</v>
      </c>
      <c r="L1015" s="102">
        <v>1</v>
      </c>
      <c r="M1015" s="102" t="s">
        <v>21</v>
      </c>
      <c r="N1015" s="102" t="s">
        <v>27</v>
      </c>
      <c r="O1015" s="102">
        <f>1372-756</f>
        <v>616</v>
      </c>
      <c r="P1015" s="102">
        <f t="shared" si="346"/>
        <v>67613.755999999994</v>
      </c>
      <c r="Q1015" s="102" t="str">
        <f t="shared" si="339"/>
        <v/>
      </c>
      <c r="R1015" s="102">
        <f t="shared" si="356"/>
        <v>67614.277000000002</v>
      </c>
      <c r="S1015" s="102">
        <f t="shared" si="347"/>
        <v>521.00000000791624</v>
      </c>
      <c r="T1015" s="102" t="str">
        <f t="shared" si="342"/>
        <v/>
      </c>
      <c r="U1015" s="102" t="str">
        <f t="shared" si="343"/>
        <v/>
      </c>
      <c r="V1015" s="102" t="str">
        <f t="shared" si="344"/>
        <v/>
      </c>
      <c r="W1015" s="102">
        <f t="shared" si="348"/>
        <v>67613</v>
      </c>
      <c r="X1015" s="102">
        <f t="shared" si="357"/>
        <v>0</v>
      </c>
      <c r="Y1015" s="102">
        <f t="shared" si="353"/>
        <v>2</v>
      </c>
      <c r="Z1015" s="102">
        <f t="shared" si="349"/>
        <v>0</v>
      </c>
      <c r="AA1015" s="102">
        <f t="shared" si="354"/>
        <v>0</v>
      </c>
      <c r="AB1015" s="102">
        <f t="shared" si="355"/>
        <v>0</v>
      </c>
      <c r="AC1015" s="102" t="str">
        <f t="shared" si="345"/>
        <v/>
      </c>
      <c r="AD1015" s="102">
        <f t="shared" si="358"/>
        <v>2</v>
      </c>
      <c r="AE1015" s="102" t="str">
        <f t="shared" si="350"/>
        <v>20171129</v>
      </c>
      <c r="AF1015" s="102" t="str">
        <f t="shared" si="351"/>
        <v/>
      </c>
      <c r="AG1015" s="102">
        <f t="shared" si="359"/>
        <v>0</v>
      </c>
      <c r="AH1015" s="102"/>
      <c r="AI1015" s="102"/>
      <c r="AJ1015" s="102"/>
      <c r="AK1015" s="102"/>
      <c r="AL1015" s="102"/>
    </row>
    <row r="1016" spans="1:38" s="101" customFormat="1" x14ac:dyDescent="0.25">
      <c r="A1016" s="100">
        <f t="shared" si="352"/>
        <v>140</v>
      </c>
      <c r="B1016" s="100">
        <f t="shared" si="340"/>
        <v>67613</v>
      </c>
      <c r="C1016" s="100" t="str">
        <f t="shared" si="341"/>
        <v>20171129</v>
      </c>
      <c r="D1016" s="100">
        <v>2017</v>
      </c>
      <c r="E1016" s="100">
        <v>11</v>
      </c>
      <c r="F1016" s="100">
        <v>29</v>
      </c>
      <c r="G1016" s="100">
        <v>18</v>
      </c>
      <c r="H1016" s="100">
        <v>46</v>
      </c>
      <c r="I1016" s="100">
        <v>53</v>
      </c>
      <c r="J1016" s="100">
        <v>756</v>
      </c>
      <c r="K1016" s="100" t="s">
        <v>44</v>
      </c>
      <c r="L1016" s="100">
        <v>2</v>
      </c>
      <c r="M1016" s="100" t="s">
        <v>21</v>
      </c>
      <c r="N1016" s="100" t="s">
        <v>27</v>
      </c>
      <c r="O1016" s="100">
        <f>857-756</f>
        <v>101</v>
      </c>
      <c r="P1016" s="100" t="str">
        <f t="shared" si="346"/>
        <v/>
      </c>
      <c r="Q1016" s="100" t="str">
        <f t="shared" si="339"/>
        <v/>
      </c>
      <c r="R1016" s="100" t="str">
        <f t="shared" si="356"/>
        <v/>
      </c>
      <c r="S1016" s="100" t="str">
        <f t="shared" si="347"/>
        <v/>
      </c>
      <c r="T1016" s="100" t="str">
        <f t="shared" si="342"/>
        <v/>
      </c>
      <c r="U1016" s="100" t="str">
        <f t="shared" si="343"/>
        <v/>
      </c>
      <c r="V1016" s="100" t="str">
        <f t="shared" si="344"/>
        <v/>
      </c>
      <c r="W1016" s="100" t="str">
        <f t="shared" si="348"/>
        <v/>
      </c>
      <c r="X1016" s="100" t="str">
        <f t="shared" si="357"/>
        <v/>
      </c>
      <c r="Y1016" s="100" t="str">
        <f t="shared" si="353"/>
        <v/>
      </c>
      <c r="Z1016" s="100" t="str">
        <f t="shared" si="349"/>
        <v/>
      </c>
      <c r="AA1016" s="100" t="str">
        <f t="shared" si="354"/>
        <v/>
      </c>
      <c r="AB1016" s="100" t="str">
        <f t="shared" si="355"/>
        <v/>
      </c>
      <c r="AC1016" s="100" t="str">
        <f t="shared" si="345"/>
        <v/>
      </c>
      <c r="AD1016" s="100" t="str">
        <f t="shared" si="358"/>
        <v/>
      </c>
      <c r="AE1016" s="100" t="str">
        <f t="shared" si="350"/>
        <v>20171129</v>
      </c>
      <c r="AF1016" s="100" t="str">
        <f t="shared" si="351"/>
        <v/>
      </c>
      <c r="AG1016" s="100" t="str">
        <f t="shared" si="359"/>
        <v/>
      </c>
      <c r="AH1016" s="100"/>
      <c r="AI1016" s="100"/>
      <c r="AJ1016" s="100"/>
      <c r="AK1016" s="100"/>
      <c r="AL1016" s="100"/>
    </row>
    <row r="1017" spans="1:38" s="101" customFormat="1" x14ac:dyDescent="0.25">
      <c r="A1017" s="100">
        <f t="shared" si="352"/>
        <v>140</v>
      </c>
      <c r="B1017" s="100">
        <f t="shared" si="340"/>
        <v>67613</v>
      </c>
      <c r="C1017" s="100" t="str">
        <f t="shared" si="341"/>
        <v>20171129</v>
      </c>
      <c r="D1017" s="100">
        <v>2017</v>
      </c>
      <c r="E1017" s="100">
        <v>11</v>
      </c>
      <c r="F1017" s="100">
        <v>29</v>
      </c>
      <c r="G1017" s="100">
        <v>18</v>
      </c>
      <c r="H1017" s="100">
        <v>46</v>
      </c>
      <c r="I1017" s="100">
        <v>53</v>
      </c>
      <c r="J1017" s="100">
        <v>994</v>
      </c>
      <c r="K1017" s="100" t="s">
        <v>47</v>
      </c>
      <c r="L1017" s="100">
        <v>1</v>
      </c>
      <c r="M1017" s="100" t="s">
        <v>21</v>
      </c>
      <c r="N1017" s="100" t="s">
        <v>27</v>
      </c>
      <c r="O1017" s="100">
        <v>0</v>
      </c>
      <c r="P1017" s="100" t="str">
        <f t="shared" si="346"/>
        <v/>
      </c>
      <c r="Q1017" s="100" t="str">
        <f t="shared" si="339"/>
        <v/>
      </c>
      <c r="R1017" s="100" t="str">
        <f t="shared" si="356"/>
        <v/>
      </c>
      <c r="S1017" s="100" t="str">
        <f t="shared" si="347"/>
        <v/>
      </c>
      <c r="T1017" s="100" t="str">
        <f t="shared" si="342"/>
        <v/>
      </c>
      <c r="U1017" s="100" t="str">
        <f t="shared" si="343"/>
        <v/>
      </c>
      <c r="V1017" s="100" t="str">
        <f t="shared" si="344"/>
        <v/>
      </c>
      <c r="W1017" s="100" t="str">
        <f t="shared" si="348"/>
        <v/>
      </c>
      <c r="X1017" s="100" t="str">
        <f t="shared" si="357"/>
        <v/>
      </c>
      <c r="Y1017" s="100" t="str">
        <f t="shared" si="353"/>
        <v/>
      </c>
      <c r="Z1017" s="100" t="str">
        <f t="shared" si="349"/>
        <v/>
      </c>
      <c r="AA1017" s="100" t="str">
        <f t="shared" si="354"/>
        <v/>
      </c>
      <c r="AB1017" s="100" t="str">
        <f t="shared" si="355"/>
        <v/>
      </c>
      <c r="AC1017" s="100" t="str">
        <f t="shared" si="345"/>
        <v/>
      </c>
      <c r="AD1017" s="100" t="str">
        <f t="shared" si="358"/>
        <v/>
      </c>
      <c r="AE1017" s="100" t="str">
        <f t="shared" si="350"/>
        <v/>
      </c>
      <c r="AF1017" s="100" t="str">
        <f t="shared" si="351"/>
        <v/>
      </c>
      <c r="AG1017" s="100" t="str">
        <f t="shared" si="359"/>
        <v/>
      </c>
      <c r="AH1017" s="100"/>
      <c r="AI1017" s="100"/>
      <c r="AJ1017" s="100"/>
      <c r="AK1017" s="100"/>
      <c r="AL1017" s="100"/>
    </row>
    <row r="1018" spans="1:38" s="101" customFormat="1" x14ac:dyDescent="0.25">
      <c r="A1018" s="100">
        <f t="shared" si="352"/>
        <v>140</v>
      </c>
      <c r="B1018" s="100">
        <f t="shared" si="340"/>
        <v>67614</v>
      </c>
      <c r="C1018" s="100" t="str">
        <f t="shared" si="341"/>
        <v>20171129</v>
      </c>
      <c r="D1018" s="100">
        <v>2017</v>
      </c>
      <c r="E1018" s="100">
        <v>11</v>
      </c>
      <c r="F1018" s="100">
        <v>29</v>
      </c>
      <c r="G1018" s="100">
        <v>18</v>
      </c>
      <c r="H1018" s="100">
        <v>46</v>
      </c>
      <c r="I1018" s="100">
        <v>54</v>
      </c>
      <c r="J1018" s="100">
        <v>19</v>
      </c>
      <c r="K1018" s="100" t="s">
        <v>47</v>
      </c>
      <c r="L1018" s="100">
        <v>1</v>
      </c>
      <c r="M1018" s="100" t="s">
        <v>21</v>
      </c>
      <c r="N1018" s="100" t="s">
        <v>27</v>
      </c>
      <c r="O1018" s="100">
        <v>0</v>
      </c>
      <c r="P1018" s="100" t="str">
        <f t="shared" si="346"/>
        <v/>
      </c>
      <c r="Q1018" s="100" t="str">
        <f t="shared" si="339"/>
        <v/>
      </c>
      <c r="R1018" s="100" t="str">
        <f t="shared" si="356"/>
        <v/>
      </c>
      <c r="S1018" s="100" t="str">
        <f t="shared" si="347"/>
        <v/>
      </c>
      <c r="T1018" s="100" t="str">
        <f t="shared" si="342"/>
        <v/>
      </c>
      <c r="U1018" s="100" t="str">
        <f t="shared" si="343"/>
        <v/>
      </c>
      <c r="V1018" s="100" t="str">
        <f t="shared" si="344"/>
        <v/>
      </c>
      <c r="W1018" s="100" t="str">
        <f t="shared" si="348"/>
        <v/>
      </c>
      <c r="X1018" s="100" t="str">
        <f t="shared" si="357"/>
        <v/>
      </c>
      <c r="Y1018" s="100" t="str">
        <f t="shared" si="353"/>
        <v/>
      </c>
      <c r="Z1018" s="100" t="str">
        <f t="shared" si="349"/>
        <v/>
      </c>
      <c r="AA1018" s="100" t="str">
        <f t="shared" si="354"/>
        <v/>
      </c>
      <c r="AB1018" s="100" t="str">
        <f t="shared" si="355"/>
        <v/>
      </c>
      <c r="AC1018" s="100" t="str">
        <f t="shared" si="345"/>
        <v/>
      </c>
      <c r="AD1018" s="100" t="str">
        <f t="shared" si="358"/>
        <v/>
      </c>
      <c r="AE1018" s="100" t="str">
        <f t="shared" si="350"/>
        <v/>
      </c>
      <c r="AF1018" s="100" t="str">
        <f t="shared" si="351"/>
        <v/>
      </c>
      <c r="AG1018" s="100" t="str">
        <f t="shared" si="359"/>
        <v/>
      </c>
      <c r="AH1018" s="100"/>
      <c r="AI1018" s="100"/>
      <c r="AJ1018" s="100"/>
      <c r="AK1018" s="100"/>
      <c r="AL1018" s="100"/>
    </row>
    <row r="1019" spans="1:38" s="101" customFormat="1" x14ac:dyDescent="0.25">
      <c r="A1019" s="100">
        <f t="shared" si="352"/>
        <v>140</v>
      </c>
      <c r="B1019" s="100">
        <f t="shared" si="340"/>
        <v>67614</v>
      </c>
      <c r="C1019" s="100" t="str">
        <f t="shared" si="341"/>
        <v>20171129</v>
      </c>
      <c r="D1019" s="100">
        <v>2017</v>
      </c>
      <c r="E1019" s="100">
        <v>11</v>
      </c>
      <c r="F1019" s="100">
        <v>29</v>
      </c>
      <c r="G1019" s="100">
        <v>18</v>
      </c>
      <c r="H1019" s="100">
        <v>46</v>
      </c>
      <c r="I1019" s="100">
        <v>54</v>
      </c>
      <c r="J1019" s="100">
        <v>45</v>
      </c>
      <c r="K1019" s="100" t="s">
        <v>47</v>
      </c>
      <c r="L1019" s="100">
        <v>1</v>
      </c>
      <c r="M1019" s="100" t="s">
        <v>21</v>
      </c>
      <c r="N1019" s="100" t="s">
        <v>27</v>
      </c>
      <c r="O1019" s="100">
        <v>0</v>
      </c>
      <c r="P1019" s="100" t="str">
        <f t="shared" si="346"/>
        <v/>
      </c>
      <c r="Q1019" s="100" t="str">
        <f t="shared" si="339"/>
        <v/>
      </c>
      <c r="R1019" s="100" t="str">
        <f t="shared" si="356"/>
        <v/>
      </c>
      <c r="S1019" s="100" t="str">
        <f t="shared" si="347"/>
        <v/>
      </c>
      <c r="T1019" s="100" t="str">
        <f t="shared" si="342"/>
        <v/>
      </c>
      <c r="U1019" s="100" t="str">
        <f t="shared" si="343"/>
        <v/>
      </c>
      <c r="V1019" s="100" t="str">
        <f t="shared" si="344"/>
        <v/>
      </c>
      <c r="W1019" s="100" t="str">
        <f t="shared" si="348"/>
        <v/>
      </c>
      <c r="X1019" s="100" t="str">
        <f t="shared" si="357"/>
        <v/>
      </c>
      <c r="Y1019" s="100" t="str">
        <f t="shared" si="353"/>
        <v/>
      </c>
      <c r="Z1019" s="100" t="str">
        <f t="shared" si="349"/>
        <v/>
      </c>
      <c r="AA1019" s="100" t="str">
        <f t="shared" si="354"/>
        <v/>
      </c>
      <c r="AB1019" s="100" t="str">
        <f t="shared" si="355"/>
        <v/>
      </c>
      <c r="AC1019" s="100" t="str">
        <f t="shared" si="345"/>
        <v/>
      </c>
      <c r="AD1019" s="100" t="str">
        <f t="shared" si="358"/>
        <v/>
      </c>
      <c r="AE1019" s="100" t="str">
        <f t="shared" si="350"/>
        <v/>
      </c>
      <c r="AF1019" s="100" t="str">
        <f t="shared" si="351"/>
        <v/>
      </c>
      <c r="AG1019" s="100" t="str">
        <f t="shared" si="359"/>
        <v/>
      </c>
      <c r="AH1019" s="100"/>
      <c r="AI1019" s="100"/>
      <c r="AJ1019" s="100"/>
      <c r="AK1019" s="100"/>
      <c r="AL1019" s="100"/>
    </row>
    <row r="1020" spans="1:38" s="101" customFormat="1" x14ac:dyDescent="0.25">
      <c r="A1020" s="100">
        <f t="shared" si="352"/>
        <v>140</v>
      </c>
      <c r="B1020" s="100">
        <f t="shared" si="340"/>
        <v>67614</v>
      </c>
      <c r="C1020" s="100" t="str">
        <f t="shared" si="341"/>
        <v>20171129</v>
      </c>
      <c r="D1020" s="100">
        <v>2017</v>
      </c>
      <c r="E1020" s="100">
        <v>11</v>
      </c>
      <c r="F1020" s="100">
        <v>29</v>
      </c>
      <c r="G1020" s="100">
        <v>18</v>
      </c>
      <c r="H1020" s="100">
        <v>46</v>
      </c>
      <c r="I1020" s="100">
        <v>54</v>
      </c>
      <c r="J1020" s="100">
        <v>251</v>
      </c>
      <c r="K1020" s="100" t="s">
        <v>47</v>
      </c>
      <c r="L1020" s="100">
        <v>1</v>
      </c>
      <c r="M1020" s="100" t="s">
        <v>21</v>
      </c>
      <c r="N1020" s="100" t="s">
        <v>27</v>
      </c>
      <c r="O1020" s="100">
        <v>0</v>
      </c>
      <c r="P1020" s="100" t="str">
        <f t="shared" si="346"/>
        <v/>
      </c>
      <c r="Q1020" s="100" t="str">
        <f t="shared" si="339"/>
        <v/>
      </c>
      <c r="R1020" s="100" t="str">
        <f t="shared" si="356"/>
        <v/>
      </c>
      <c r="S1020" s="100" t="str">
        <f t="shared" si="347"/>
        <v/>
      </c>
      <c r="T1020" s="100" t="str">
        <f t="shared" si="342"/>
        <v/>
      </c>
      <c r="U1020" s="100" t="str">
        <f t="shared" si="343"/>
        <v/>
      </c>
      <c r="V1020" s="100" t="str">
        <f t="shared" si="344"/>
        <v/>
      </c>
      <c r="W1020" s="100" t="str">
        <f t="shared" si="348"/>
        <v/>
      </c>
      <c r="X1020" s="100" t="str">
        <f t="shared" si="357"/>
        <v/>
      </c>
      <c r="Y1020" s="100" t="str">
        <f t="shared" si="353"/>
        <v/>
      </c>
      <c r="Z1020" s="100" t="str">
        <f t="shared" si="349"/>
        <v/>
      </c>
      <c r="AA1020" s="100" t="str">
        <f t="shared" si="354"/>
        <v/>
      </c>
      <c r="AB1020" s="100" t="str">
        <f t="shared" si="355"/>
        <v/>
      </c>
      <c r="AC1020" s="100" t="str">
        <f t="shared" si="345"/>
        <v/>
      </c>
      <c r="AD1020" s="100" t="str">
        <f t="shared" si="358"/>
        <v/>
      </c>
      <c r="AE1020" s="100" t="str">
        <f t="shared" si="350"/>
        <v/>
      </c>
      <c r="AF1020" s="100" t="str">
        <f t="shared" si="351"/>
        <v/>
      </c>
      <c r="AG1020" s="100" t="str">
        <f t="shared" si="359"/>
        <v/>
      </c>
      <c r="AH1020" s="100"/>
      <c r="AI1020" s="100"/>
      <c r="AJ1020" s="100"/>
      <c r="AK1020" s="100"/>
      <c r="AL1020" s="100"/>
    </row>
    <row r="1021" spans="1:38" s="101" customFormat="1" x14ac:dyDescent="0.25">
      <c r="A1021" s="100">
        <f t="shared" si="352"/>
        <v>140</v>
      </c>
      <c r="B1021" s="100">
        <f t="shared" si="340"/>
        <v>67614</v>
      </c>
      <c r="C1021" s="100" t="str">
        <f t="shared" si="341"/>
        <v>20171129</v>
      </c>
      <c r="D1021" s="100">
        <v>2017</v>
      </c>
      <c r="E1021" s="100">
        <v>11</v>
      </c>
      <c r="F1021" s="100">
        <v>29</v>
      </c>
      <c r="G1021" s="100">
        <v>18</v>
      </c>
      <c r="H1021" s="100">
        <v>46</v>
      </c>
      <c r="I1021" s="100">
        <v>54</v>
      </c>
      <c r="J1021" s="100">
        <v>277</v>
      </c>
      <c r="K1021" s="100" t="s">
        <v>47</v>
      </c>
      <c r="L1021" s="100">
        <v>1</v>
      </c>
      <c r="M1021" s="100" t="s">
        <v>21</v>
      </c>
      <c r="N1021" s="100" t="s">
        <v>27</v>
      </c>
      <c r="O1021" s="100">
        <v>0</v>
      </c>
      <c r="P1021" s="100" t="str">
        <f t="shared" si="346"/>
        <v/>
      </c>
      <c r="Q1021" s="100">
        <f t="shared" si="339"/>
        <v>67614.277000000002</v>
      </c>
      <c r="R1021" s="100" t="str">
        <f t="shared" si="356"/>
        <v/>
      </c>
      <c r="S1021" s="100" t="str">
        <f t="shared" si="347"/>
        <v/>
      </c>
      <c r="T1021" s="100" t="str">
        <f t="shared" si="342"/>
        <v/>
      </c>
      <c r="U1021" s="100" t="str">
        <f t="shared" si="343"/>
        <v/>
      </c>
      <c r="V1021" s="100" t="str">
        <f t="shared" si="344"/>
        <v/>
      </c>
      <c r="W1021" s="100" t="str">
        <f t="shared" si="348"/>
        <v/>
      </c>
      <c r="X1021" s="100" t="str">
        <f t="shared" si="357"/>
        <v/>
      </c>
      <c r="Y1021" s="100" t="str">
        <f t="shared" si="353"/>
        <v/>
      </c>
      <c r="Z1021" s="100" t="str">
        <f t="shared" si="349"/>
        <v/>
      </c>
      <c r="AA1021" s="100" t="str">
        <f t="shared" si="354"/>
        <v/>
      </c>
      <c r="AB1021" s="100" t="str">
        <f t="shared" si="355"/>
        <v/>
      </c>
      <c r="AC1021" s="100" t="str">
        <f t="shared" si="345"/>
        <v/>
      </c>
      <c r="AD1021" s="100" t="str">
        <f t="shared" si="358"/>
        <v/>
      </c>
      <c r="AE1021" s="100" t="str">
        <f t="shared" si="350"/>
        <v/>
      </c>
      <c r="AF1021" s="100" t="str">
        <f t="shared" si="351"/>
        <v/>
      </c>
      <c r="AG1021" s="100" t="str">
        <f t="shared" si="359"/>
        <v/>
      </c>
      <c r="AH1021" s="100"/>
      <c r="AI1021" s="100"/>
      <c r="AJ1021" s="100"/>
      <c r="AK1021" s="100"/>
      <c r="AL1021" s="100"/>
    </row>
    <row r="1022" spans="1:38" s="101" customFormat="1" x14ac:dyDescent="0.25">
      <c r="A1022" s="102">
        <f t="shared" si="352"/>
        <v>141</v>
      </c>
      <c r="B1022" s="102">
        <f t="shared" si="340"/>
        <v>67795</v>
      </c>
      <c r="C1022" s="102" t="str">
        <f t="shared" si="341"/>
        <v>20171129</v>
      </c>
      <c r="D1022" s="102">
        <v>2017</v>
      </c>
      <c r="E1022" s="102">
        <v>11</v>
      </c>
      <c r="F1022" s="102">
        <v>29</v>
      </c>
      <c r="G1022" s="102">
        <v>18</v>
      </c>
      <c r="H1022" s="102">
        <v>49</v>
      </c>
      <c r="I1022" s="102">
        <v>55</v>
      </c>
      <c r="J1022" s="102">
        <v>137</v>
      </c>
      <c r="K1022" s="102" t="s">
        <v>106</v>
      </c>
      <c r="L1022" s="102">
        <v>1</v>
      </c>
      <c r="M1022" s="102" t="s">
        <v>89</v>
      </c>
      <c r="N1022" s="102" t="s">
        <v>28</v>
      </c>
      <c r="O1022" s="102">
        <v>0</v>
      </c>
      <c r="P1022" s="102">
        <f t="shared" si="346"/>
        <v>67795.137000000002</v>
      </c>
      <c r="Q1022" s="102" t="str">
        <f t="shared" si="339"/>
        <v/>
      </c>
      <c r="R1022" s="102">
        <f t="shared" si="356"/>
        <v>67795.600000000006</v>
      </c>
      <c r="S1022" s="102">
        <f t="shared" si="347"/>
        <v>463.00000000337604</v>
      </c>
      <c r="T1022" s="102" t="str">
        <f t="shared" si="342"/>
        <v/>
      </c>
      <c r="U1022" s="102" t="str">
        <f t="shared" si="343"/>
        <v/>
      </c>
      <c r="V1022" s="102" t="str">
        <f t="shared" si="344"/>
        <v/>
      </c>
      <c r="W1022" s="102">
        <f t="shared" si="348"/>
        <v>67795</v>
      </c>
      <c r="X1022" s="102">
        <f t="shared" si="357"/>
        <v>0</v>
      </c>
      <c r="Y1022" s="102">
        <f t="shared" si="353"/>
        <v>2</v>
      </c>
      <c r="Z1022" s="102">
        <f t="shared" si="349"/>
        <v>0</v>
      </c>
      <c r="AA1022" s="102">
        <f t="shared" si="354"/>
        <v>0</v>
      </c>
      <c r="AB1022" s="102">
        <f t="shared" si="355"/>
        <v>0</v>
      </c>
      <c r="AC1022" s="102" t="str">
        <f t="shared" si="345"/>
        <v/>
      </c>
      <c r="AD1022" s="102">
        <f t="shared" si="358"/>
        <v>2</v>
      </c>
      <c r="AE1022" s="102" t="str">
        <f t="shared" si="350"/>
        <v/>
      </c>
      <c r="AF1022" s="102" t="str">
        <f t="shared" si="351"/>
        <v/>
      </c>
      <c r="AG1022" s="102">
        <f t="shared" si="359"/>
        <v>0</v>
      </c>
      <c r="AH1022" s="102"/>
      <c r="AI1022" s="102"/>
      <c r="AJ1022" s="102"/>
      <c r="AK1022" s="102"/>
      <c r="AL1022" s="102"/>
    </row>
    <row r="1023" spans="1:38" s="101" customFormat="1" x14ac:dyDescent="0.25">
      <c r="A1023" s="100">
        <f t="shared" si="352"/>
        <v>141</v>
      </c>
      <c r="B1023" s="100">
        <f t="shared" si="340"/>
        <v>67795</v>
      </c>
      <c r="C1023" s="100" t="str">
        <f t="shared" si="341"/>
        <v>20171129</v>
      </c>
      <c r="D1023" s="100">
        <v>2017</v>
      </c>
      <c r="E1023" s="100">
        <v>11</v>
      </c>
      <c r="F1023" s="100">
        <v>29</v>
      </c>
      <c r="G1023" s="100">
        <v>18</v>
      </c>
      <c r="H1023" s="100">
        <v>49</v>
      </c>
      <c r="I1023" s="100">
        <v>55</v>
      </c>
      <c r="J1023" s="100">
        <v>184</v>
      </c>
      <c r="K1023" s="100" t="s">
        <v>224</v>
      </c>
      <c r="L1023" s="100">
        <v>1</v>
      </c>
      <c r="M1023" s="100" t="s">
        <v>21</v>
      </c>
      <c r="N1023" s="100" t="s">
        <v>27</v>
      </c>
      <c r="O1023" s="100">
        <f>255-184</f>
        <v>71</v>
      </c>
      <c r="P1023" s="100" t="str">
        <f t="shared" si="346"/>
        <v/>
      </c>
      <c r="Q1023" s="100" t="str">
        <f t="shared" si="339"/>
        <v/>
      </c>
      <c r="R1023" s="100" t="str">
        <f t="shared" si="356"/>
        <v/>
      </c>
      <c r="S1023" s="100" t="str">
        <f t="shared" si="347"/>
        <v/>
      </c>
      <c r="T1023" s="100" t="str">
        <f t="shared" si="342"/>
        <v/>
      </c>
      <c r="U1023" s="100" t="str">
        <f t="shared" si="343"/>
        <v/>
      </c>
      <c r="V1023" s="100" t="str">
        <f t="shared" si="344"/>
        <v/>
      </c>
      <c r="W1023" s="100" t="str">
        <f t="shared" si="348"/>
        <v/>
      </c>
      <c r="X1023" s="100" t="str">
        <f t="shared" si="357"/>
        <v/>
      </c>
      <c r="Y1023" s="100" t="str">
        <f t="shared" si="353"/>
        <v/>
      </c>
      <c r="Z1023" s="100" t="str">
        <f t="shared" si="349"/>
        <v/>
      </c>
      <c r="AA1023" s="100" t="str">
        <f t="shared" si="354"/>
        <v/>
      </c>
      <c r="AB1023" s="100" t="str">
        <f t="shared" si="355"/>
        <v/>
      </c>
      <c r="AC1023" s="100" t="str">
        <f t="shared" si="345"/>
        <v/>
      </c>
      <c r="AD1023" s="100" t="str">
        <f t="shared" si="358"/>
        <v/>
      </c>
      <c r="AE1023" s="100" t="str">
        <f t="shared" si="350"/>
        <v>20171129</v>
      </c>
      <c r="AF1023" s="100" t="str">
        <f t="shared" si="351"/>
        <v/>
      </c>
      <c r="AG1023" s="100" t="str">
        <f t="shared" si="359"/>
        <v/>
      </c>
      <c r="AH1023" s="100"/>
      <c r="AI1023" s="100"/>
      <c r="AJ1023" s="100"/>
      <c r="AK1023" s="100"/>
      <c r="AL1023" s="100"/>
    </row>
    <row r="1024" spans="1:38" s="101" customFormat="1" x14ac:dyDescent="0.25">
      <c r="A1024" s="100">
        <f t="shared" si="352"/>
        <v>141</v>
      </c>
      <c r="B1024" s="100">
        <f t="shared" si="340"/>
        <v>67795</v>
      </c>
      <c r="C1024" s="100" t="str">
        <f t="shared" si="341"/>
        <v>20171129</v>
      </c>
      <c r="D1024" s="100">
        <v>2017</v>
      </c>
      <c r="E1024" s="100">
        <v>11</v>
      </c>
      <c r="F1024" s="100">
        <v>29</v>
      </c>
      <c r="G1024" s="100">
        <v>18</v>
      </c>
      <c r="H1024" s="100">
        <v>49</v>
      </c>
      <c r="I1024" s="100">
        <v>55</v>
      </c>
      <c r="J1024" s="100">
        <v>222</v>
      </c>
      <c r="K1024" s="100" t="s">
        <v>224</v>
      </c>
      <c r="L1024" s="100">
        <v>2</v>
      </c>
      <c r="M1024" s="100" t="s">
        <v>21</v>
      </c>
      <c r="N1024" s="100" t="s">
        <v>27</v>
      </c>
      <c r="O1024" s="100">
        <f>343-222</f>
        <v>121</v>
      </c>
      <c r="P1024" s="100" t="str">
        <f t="shared" si="346"/>
        <v/>
      </c>
      <c r="Q1024" s="100" t="str">
        <f t="shared" si="339"/>
        <v/>
      </c>
      <c r="R1024" s="100" t="str">
        <f t="shared" si="356"/>
        <v/>
      </c>
      <c r="S1024" s="100" t="str">
        <f t="shared" si="347"/>
        <v/>
      </c>
      <c r="T1024" s="100" t="str">
        <f t="shared" si="342"/>
        <v/>
      </c>
      <c r="U1024" s="100" t="str">
        <f t="shared" si="343"/>
        <v/>
      </c>
      <c r="V1024" s="100" t="str">
        <f t="shared" si="344"/>
        <v/>
      </c>
      <c r="W1024" s="100" t="str">
        <f t="shared" si="348"/>
        <v/>
      </c>
      <c r="X1024" s="100" t="str">
        <f t="shared" si="357"/>
        <v/>
      </c>
      <c r="Y1024" s="100" t="str">
        <f t="shared" si="353"/>
        <v/>
      </c>
      <c r="Z1024" s="100" t="str">
        <f t="shared" si="349"/>
        <v/>
      </c>
      <c r="AA1024" s="100" t="str">
        <f t="shared" si="354"/>
        <v/>
      </c>
      <c r="AB1024" s="100" t="str">
        <f t="shared" si="355"/>
        <v/>
      </c>
      <c r="AC1024" s="100" t="str">
        <f t="shared" si="345"/>
        <v/>
      </c>
      <c r="AD1024" s="100" t="str">
        <f t="shared" si="358"/>
        <v/>
      </c>
      <c r="AE1024" s="100" t="str">
        <f t="shared" si="350"/>
        <v>20171129</v>
      </c>
      <c r="AF1024" s="100" t="str">
        <f t="shared" si="351"/>
        <v/>
      </c>
      <c r="AG1024" s="100" t="str">
        <f t="shared" si="359"/>
        <v/>
      </c>
      <c r="AH1024" s="100"/>
      <c r="AI1024" s="100"/>
      <c r="AJ1024" s="100"/>
      <c r="AK1024" s="100"/>
      <c r="AL1024" s="100"/>
    </row>
    <row r="1025" spans="1:38" s="101" customFormat="1" x14ac:dyDescent="0.25">
      <c r="A1025" s="100">
        <f t="shared" si="352"/>
        <v>141</v>
      </c>
      <c r="B1025" s="100">
        <f t="shared" si="340"/>
        <v>67795</v>
      </c>
      <c r="C1025" s="100" t="str">
        <f t="shared" si="341"/>
        <v>20171129</v>
      </c>
      <c r="D1025" s="100">
        <v>2017</v>
      </c>
      <c r="E1025" s="100">
        <v>11</v>
      </c>
      <c r="F1025" s="100">
        <v>29</v>
      </c>
      <c r="G1025" s="100">
        <v>18</v>
      </c>
      <c r="H1025" s="100">
        <v>49</v>
      </c>
      <c r="I1025" s="100">
        <v>55</v>
      </c>
      <c r="J1025" s="100">
        <v>249</v>
      </c>
      <c r="K1025" s="100" t="s">
        <v>47</v>
      </c>
      <c r="L1025" s="100">
        <v>1</v>
      </c>
      <c r="M1025" s="100" t="s">
        <v>21</v>
      </c>
      <c r="N1025" s="100" t="s">
        <v>27</v>
      </c>
      <c r="O1025" s="100">
        <v>0</v>
      </c>
      <c r="P1025" s="100" t="str">
        <f t="shared" si="346"/>
        <v/>
      </c>
      <c r="Q1025" s="100" t="str">
        <f t="shared" si="339"/>
        <v/>
      </c>
      <c r="R1025" s="100" t="str">
        <f t="shared" si="356"/>
        <v/>
      </c>
      <c r="S1025" s="100" t="str">
        <f t="shared" si="347"/>
        <v/>
      </c>
      <c r="T1025" s="100" t="str">
        <f t="shared" si="342"/>
        <v/>
      </c>
      <c r="U1025" s="100" t="str">
        <f t="shared" si="343"/>
        <v/>
      </c>
      <c r="V1025" s="100" t="str">
        <f t="shared" si="344"/>
        <v/>
      </c>
      <c r="W1025" s="100" t="str">
        <f t="shared" si="348"/>
        <v/>
      </c>
      <c r="X1025" s="100" t="str">
        <f t="shared" si="357"/>
        <v/>
      </c>
      <c r="Y1025" s="100" t="str">
        <f t="shared" si="353"/>
        <v/>
      </c>
      <c r="Z1025" s="100" t="str">
        <f t="shared" si="349"/>
        <v/>
      </c>
      <c r="AA1025" s="100" t="str">
        <f t="shared" si="354"/>
        <v/>
      </c>
      <c r="AB1025" s="100" t="str">
        <f t="shared" si="355"/>
        <v/>
      </c>
      <c r="AC1025" s="100" t="str">
        <f t="shared" si="345"/>
        <v/>
      </c>
      <c r="AD1025" s="100" t="str">
        <f t="shared" si="358"/>
        <v/>
      </c>
      <c r="AE1025" s="100" t="str">
        <f t="shared" si="350"/>
        <v/>
      </c>
      <c r="AF1025" s="100" t="str">
        <f t="shared" si="351"/>
        <v/>
      </c>
      <c r="AG1025" s="100" t="str">
        <f t="shared" si="359"/>
        <v/>
      </c>
      <c r="AH1025" s="100"/>
      <c r="AI1025" s="100"/>
      <c r="AJ1025" s="100"/>
      <c r="AK1025" s="100"/>
      <c r="AL1025" s="100"/>
    </row>
    <row r="1026" spans="1:38" s="111" customFormat="1" x14ac:dyDescent="0.25">
      <c r="A1026" s="100">
        <f t="shared" si="352"/>
        <v>141</v>
      </c>
      <c r="B1026" s="100">
        <f t="shared" si="340"/>
        <v>67795</v>
      </c>
      <c r="C1026" s="100" t="str">
        <f t="shared" si="341"/>
        <v>20171129</v>
      </c>
      <c r="D1026" s="100">
        <v>2017</v>
      </c>
      <c r="E1026" s="100">
        <v>11</v>
      </c>
      <c r="F1026" s="100">
        <v>29</v>
      </c>
      <c r="G1026" s="100">
        <v>18</v>
      </c>
      <c r="H1026" s="100">
        <v>49</v>
      </c>
      <c r="I1026" s="100">
        <v>55</v>
      </c>
      <c r="J1026" s="100">
        <v>493</v>
      </c>
      <c r="K1026" s="100" t="s">
        <v>225</v>
      </c>
      <c r="L1026" s="100">
        <v>0</v>
      </c>
      <c r="M1026" s="100" t="s">
        <v>89</v>
      </c>
      <c r="N1026" s="100" t="s">
        <v>28</v>
      </c>
      <c r="O1026" s="100">
        <v>0</v>
      </c>
      <c r="P1026" s="100" t="str">
        <f t="shared" si="346"/>
        <v/>
      </c>
      <c r="Q1026" s="100" t="str">
        <f t="shared" si="339"/>
        <v/>
      </c>
      <c r="R1026" s="100" t="str">
        <f t="shared" si="356"/>
        <v/>
      </c>
      <c r="S1026" s="100" t="str">
        <f t="shared" si="347"/>
        <v/>
      </c>
      <c r="T1026" s="100" t="str">
        <f t="shared" si="342"/>
        <v/>
      </c>
      <c r="U1026" s="100" t="str">
        <f t="shared" si="343"/>
        <v/>
      </c>
      <c r="V1026" s="100" t="str">
        <f t="shared" si="344"/>
        <v/>
      </c>
      <c r="W1026" s="100" t="str">
        <f t="shared" si="348"/>
        <v/>
      </c>
      <c r="X1026" s="100" t="str">
        <f t="shared" si="357"/>
        <v/>
      </c>
      <c r="Y1026" s="100" t="str">
        <f t="shared" si="353"/>
        <v/>
      </c>
      <c r="Z1026" s="100" t="str">
        <f t="shared" si="349"/>
        <v/>
      </c>
      <c r="AA1026" s="100" t="str">
        <f t="shared" si="354"/>
        <v/>
      </c>
      <c r="AB1026" s="100" t="str">
        <f t="shared" si="355"/>
        <v/>
      </c>
      <c r="AC1026" s="100" t="str">
        <f t="shared" si="345"/>
        <v/>
      </c>
      <c r="AD1026" s="100" t="str">
        <f t="shared" si="358"/>
        <v/>
      </c>
      <c r="AE1026" s="100" t="str">
        <f t="shared" si="350"/>
        <v/>
      </c>
      <c r="AF1026" s="100" t="str">
        <f t="shared" si="351"/>
        <v/>
      </c>
      <c r="AG1026" s="100" t="str">
        <f t="shared" si="359"/>
        <v/>
      </c>
      <c r="AH1026" s="100"/>
      <c r="AI1026" s="100"/>
      <c r="AJ1026" s="100"/>
      <c r="AK1026" s="100"/>
      <c r="AL1026" s="100"/>
    </row>
    <row r="1027" spans="1:38" s="101" customFormat="1" x14ac:dyDescent="0.25">
      <c r="A1027" s="100">
        <f t="shared" si="352"/>
        <v>141</v>
      </c>
      <c r="B1027" s="100">
        <f t="shared" si="340"/>
        <v>67795</v>
      </c>
      <c r="C1027" s="100" t="str">
        <f t="shared" si="341"/>
        <v>20171129</v>
      </c>
      <c r="D1027" s="100">
        <v>2017</v>
      </c>
      <c r="E1027" s="100">
        <v>11</v>
      </c>
      <c r="F1027" s="100">
        <v>29</v>
      </c>
      <c r="G1027" s="100">
        <v>18</v>
      </c>
      <c r="H1027" s="100">
        <v>49</v>
      </c>
      <c r="I1027" s="100">
        <v>55</v>
      </c>
      <c r="J1027" s="100">
        <v>592</v>
      </c>
      <c r="K1027" s="100" t="s">
        <v>225</v>
      </c>
      <c r="L1027" s="100">
        <v>0</v>
      </c>
      <c r="M1027" s="100" t="s">
        <v>89</v>
      </c>
      <c r="N1027" s="100" t="s">
        <v>28</v>
      </c>
      <c r="O1027" s="100">
        <v>0</v>
      </c>
      <c r="P1027" s="100" t="str">
        <f t="shared" si="346"/>
        <v/>
      </c>
      <c r="Q1027" s="100" t="str">
        <f t="shared" si="339"/>
        <v/>
      </c>
      <c r="R1027" s="100" t="str">
        <f t="shared" si="356"/>
        <v/>
      </c>
      <c r="S1027" s="100" t="str">
        <f t="shared" si="347"/>
        <v/>
      </c>
      <c r="T1027" s="100" t="str">
        <f t="shared" si="342"/>
        <v/>
      </c>
      <c r="U1027" s="100" t="str">
        <f t="shared" si="343"/>
        <v/>
      </c>
      <c r="V1027" s="100" t="str">
        <f t="shared" si="344"/>
        <v/>
      </c>
      <c r="W1027" s="100" t="str">
        <f t="shared" si="348"/>
        <v/>
      </c>
      <c r="X1027" s="100" t="str">
        <f t="shared" si="357"/>
        <v/>
      </c>
      <c r="Y1027" s="100" t="str">
        <f t="shared" si="353"/>
        <v/>
      </c>
      <c r="Z1027" s="100" t="str">
        <f t="shared" si="349"/>
        <v/>
      </c>
      <c r="AA1027" s="100" t="str">
        <f t="shared" si="354"/>
        <v/>
      </c>
      <c r="AB1027" s="100" t="str">
        <f t="shared" si="355"/>
        <v/>
      </c>
      <c r="AC1027" s="100" t="str">
        <f t="shared" si="345"/>
        <v/>
      </c>
      <c r="AD1027" s="100" t="str">
        <f t="shared" si="358"/>
        <v/>
      </c>
      <c r="AE1027" s="100" t="str">
        <f t="shared" si="350"/>
        <v/>
      </c>
      <c r="AF1027" s="100" t="str">
        <f t="shared" si="351"/>
        <v/>
      </c>
      <c r="AG1027" s="100" t="str">
        <f t="shared" si="359"/>
        <v/>
      </c>
      <c r="AH1027" s="100"/>
      <c r="AI1027" s="100"/>
      <c r="AJ1027" s="100"/>
      <c r="AK1027" s="100"/>
      <c r="AL1027" s="100"/>
    </row>
    <row r="1028" spans="1:38" s="103" customFormat="1" x14ac:dyDescent="0.25">
      <c r="A1028" s="100">
        <f t="shared" si="352"/>
        <v>141</v>
      </c>
      <c r="B1028" s="100">
        <f t="shared" si="340"/>
        <v>67795</v>
      </c>
      <c r="C1028" s="100" t="str">
        <f t="shared" si="341"/>
        <v>20171129</v>
      </c>
      <c r="D1028" s="100">
        <v>2017</v>
      </c>
      <c r="E1028" s="100">
        <v>11</v>
      </c>
      <c r="F1028" s="100">
        <v>29</v>
      </c>
      <c r="G1028" s="100">
        <v>18</v>
      </c>
      <c r="H1028" s="100">
        <v>49</v>
      </c>
      <c r="I1028" s="100">
        <v>55</v>
      </c>
      <c r="J1028" s="100">
        <v>593</v>
      </c>
      <c r="K1028" s="100" t="s">
        <v>225</v>
      </c>
      <c r="L1028" s="100">
        <v>0</v>
      </c>
      <c r="M1028" s="100" t="s">
        <v>89</v>
      </c>
      <c r="N1028" s="100" t="s">
        <v>28</v>
      </c>
      <c r="O1028" s="100">
        <v>0</v>
      </c>
      <c r="P1028" s="100" t="str">
        <f t="shared" si="346"/>
        <v/>
      </c>
      <c r="Q1028" s="100" t="str">
        <f t="shared" ref="Q1028:Q1091" si="360">IF(A1029&lt;&gt;A1028,(B1028+(J1028*0.001)+(O1028*0.001)),"")</f>
        <v/>
      </c>
      <c r="R1028" s="100" t="str">
        <f t="shared" si="356"/>
        <v/>
      </c>
      <c r="S1028" s="100" t="str">
        <f t="shared" si="347"/>
        <v/>
      </c>
      <c r="T1028" s="100" t="str">
        <f t="shared" si="342"/>
        <v/>
      </c>
      <c r="U1028" s="100" t="str">
        <f t="shared" si="343"/>
        <v/>
      </c>
      <c r="V1028" s="100" t="str">
        <f t="shared" si="344"/>
        <v/>
      </c>
      <c r="W1028" s="100" t="str">
        <f t="shared" si="348"/>
        <v/>
      </c>
      <c r="X1028" s="100" t="str">
        <f t="shared" si="357"/>
        <v/>
      </c>
      <c r="Y1028" s="100" t="str">
        <f t="shared" si="353"/>
        <v/>
      </c>
      <c r="Z1028" s="100" t="str">
        <f t="shared" si="349"/>
        <v/>
      </c>
      <c r="AA1028" s="100" t="str">
        <f t="shared" si="354"/>
        <v/>
      </c>
      <c r="AB1028" s="100" t="str">
        <f t="shared" si="355"/>
        <v/>
      </c>
      <c r="AC1028" s="100" t="str">
        <f t="shared" si="345"/>
        <v/>
      </c>
      <c r="AD1028" s="100" t="str">
        <f t="shared" si="358"/>
        <v/>
      </c>
      <c r="AE1028" s="100" t="str">
        <f t="shared" si="350"/>
        <v/>
      </c>
      <c r="AF1028" s="100" t="str">
        <f t="shared" si="351"/>
        <v/>
      </c>
      <c r="AG1028" s="100" t="str">
        <f t="shared" si="359"/>
        <v/>
      </c>
      <c r="AH1028" s="100"/>
      <c r="AI1028" s="100"/>
      <c r="AJ1028" s="100"/>
      <c r="AK1028" s="100"/>
      <c r="AL1028" s="100"/>
    </row>
    <row r="1029" spans="1:38" s="101" customFormat="1" x14ac:dyDescent="0.25">
      <c r="A1029" s="100">
        <f t="shared" si="352"/>
        <v>141</v>
      </c>
      <c r="B1029" s="100">
        <f t="shared" si="340"/>
        <v>67795</v>
      </c>
      <c r="C1029" s="100" t="str">
        <f t="shared" si="341"/>
        <v>20171129</v>
      </c>
      <c r="D1029" s="100">
        <v>2017</v>
      </c>
      <c r="E1029" s="100">
        <v>11</v>
      </c>
      <c r="F1029" s="100">
        <v>29</v>
      </c>
      <c r="G1029" s="100">
        <v>18</v>
      </c>
      <c r="H1029" s="100">
        <v>49</v>
      </c>
      <c r="I1029" s="100">
        <v>55</v>
      </c>
      <c r="J1029" s="100">
        <v>598</v>
      </c>
      <c r="K1029" s="100" t="s">
        <v>225</v>
      </c>
      <c r="L1029" s="100">
        <v>0</v>
      </c>
      <c r="M1029" s="100" t="s">
        <v>89</v>
      </c>
      <c r="N1029" s="100" t="s">
        <v>28</v>
      </c>
      <c r="O1029" s="100">
        <v>0</v>
      </c>
      <c r="P1029" s="100" t="str">
        <f t="shared" si="346"/>
        <v/>
      </c>
      <c r="Q1029" s="100" t="str">
        <f t="shared" si="360"/>
        <v/>
      </c>
      <c r="R1029" s="100" t="str">
        <f t="shared" si="356"/>
        <v/>
      </c>
      <c r="S1029" s="100" t="str">
        <f t="shared" si="347"/>
        <v/>
      </c>
      <c r="T1029" s="100" t="str">
        <f t="shared" si="342"/>
        <v/>
      </c>
      <c r="U1029" s="100" t="str">
        <f t="shared" si="343"/>
        <v/>
      </c>
      <c r="V1029" s="100" t="str">
        <f t="shared" si="344"/>
        <v/>
      </c>
      <c r="W1029" s="100" t="str">
        <f t="shared" si="348"/>
        <v/>
      </c>
      <c r="X1029" s="100" t="str">
        <f t="shared" si="357"/>
        <v/>
      </c>
      <c r="Y1029" s="100" t="str">
        <f t="shared" si="353"/>
        <v/>
      </c>
      <c r="Z1029" s="100" t="str">
        <f t="shared" si="349"/>
        <v/>
      </c>
      <c r="AA1029" s="100" t="str">
        <f t="shared" si="354"/>
        <v/>
      </c>
      <c r="AB1029" s="100" t="str">
        <f t="shared" si="355"/>
        <v/>
      </c>
      <c r="AC1029" s="100" t="str">
        <f t="shared" si="345"/>
        <v/>
      </c>
      <c r="AD1029" s="100" t="str">
        <f t="shared" si="358"/>
        <v/>
      </c>
      <c r="AE1029" s="100" t="str">
        <f t="shared" si="350"/>
        <v/>
      </c>
      <c r="AF1029" s="100" t="str">
        <f t="shared" si="351"/>
        <v/>
      </c>
      <c r="AG1029" s="100" t="str">
        <f t="shared" si="359"/>
        <v/>
      </c>
      <c r="AH1029" s="100"/>
      <c r="AI1029" s="100"/>
      <c r="AJ1029" s="100"/>
      <c r="AK1029" s="100"/>
      <c r="AL1029" s="100"/>
    </row>
    <row r="1030" spans="1:38" s="101" customFormat="1" x14ac:dyDescent="0.25">
      <c r="A1030" s="100">
        <f t="shared" si="352"/>
        <v>141</v>
      </c>
      <c r="B1030" s="100">
        <f t="shared" si="340"/>
        <v>67795</v>
      </c>
      <c r="C1030" s="100" t="str">
        <f t="shared" si="341"/>
        <v>20171129</v>
      </c>
      <c r="D1030" s="100">
        <v>2017</v>
      </c>
      <c r="E1030" s="100">
        <v>11</v>
      </c>
      <c r="F1030" s="100">
        <v>29</v>
      </c>
      <c r="G1030" s="100">
        <v>18</v>
      </c>
      <c r="H1030" s="100">
        <v>49</v>
      </c>
      <c r="I1030" s="100">
        <v>55</v>
      </c>
      <c r="J1030" s="100">
        <v>600</v>
      </c>
      <c r="K1030" s="100" t="s">
        <v>225</v>
      </c>
      <c r="L1030" s="100">
        <v>0</v>
      </c>
      <c r="M1030" s="100" t="s">
        <v>89</v>
      </c>
      <c r="N1030" s="100" t="s">
        <v>28</v>
      </c>
      <c r="O1030" s="100">
        <v>0</v>
      </c>
      <c r="P1030" s="100" t="str">
        <f t="shared" si="346"/>
        <v/>
      </c>
      <c r="Q1030" s="100">
        <f t="shared" si="360"/>
        <v>67795.600000000006</v>
      </c>
      <c r="R1030" s="100" t="str">
        <f t="shared" si="356"/>
        <v/>
      </c>
      <c r="S1030" s="100" t="str">
        <f t="shared" si="347"/>
        <v/>
      </c>
      <c r="T1030" s="100" t="str">
        <f t="shared" si="342"/>
        <v/>
      </c>
      <c r="U1030" s="100" t="str">
        <f t="shared" si="343"/>
        <v/>
      </c>
      <c r="V1030" s="100" t="str">
        <f t="shared" si="344"/>
        <v/>
      </c>
      <c r="W1030" s="100" t="str">
        <f t="shared" si="348"/>
        <v/>
      </c>
      <c r="X1030" s="100" t="str">
        <f t="shared" si="357"/>
        <v/>
      </c>
      <c r="Y1030" s="100" t="str">
        <f t="shared" si="353"/>
        <v/>
      </c>
      <c r="Z1030" s="100" t="str">
        <f t="shared" si="349"/>
        <v/>
      </c>
      <c r="AA1030" s="100" t="str">
        <f t="shared" si="354"/>
        <v/>
      </c>
      <c r="AB1030" s="100" t="str">
        <f t="shared" si="355"/>
        <v/>
      </c>
      <c r="AC1030" s="100" t="str">
        <f t="shared" si="345"/>
        <v/>
      </c>
      <c r="AD1030" s="100" t="str">
        <f t="shared" si="358"/>
        <v/>
      </c>
      <c r="AE1030" s="100" t="str">
        <f t="shared" si="350"/>
        <v/>
      </c>
      <c r="AF1030" s="100" t="str">
        <f t="shared" si="351"/>
        <v/>
      </c>
      <c r="AG1030" s="100" t="str">
        <f t="shared" si="359"/>
        <v/>
      </c>
      <c r="AH1030" s="100"/>
      <c r="AI1030" s="100"/>
      <c r="AJ1030" s="100"/>
      <c r="AK1030" s="100"/>
      <c r="AL1030" s="100"/>
    </row>
    <row r="1031" spans="1:38" s="103" customFormat="1" x14ac:dyDescent="0.25">
      <c r="A1031" s="102">
        <f t="shared" si="352"/>
        <v>142</v>
      </c>
      <c r="B1031" s="102">
        <f t="shared" si="340"/>
        <v>68319</v>
      </c>
      <c r="C1031" s="102" t="str">
        <f t="shared" si="341"/>
        <v>20171129</v>
      </c>
      <c r="D1031" s="102">
        <v>2017</v>
      </c>
      <c r="E1031" s="102">
        <v>11</v>
      </c>
      <c r="F1031" s="102">
        <v>29</v>
      </c>
      <c r="G1031" s="102">
        <v>18</v>
      </c>
      <c r="H1031" s="102">
        <v>58</v>
      </c>
      <c r="I1031" s="102">
        <v>39</v>
      </c>
      <c r="J1031" s="102">
        <v>210</v>
      </c>
      <c r="K1031" s="102" t="s">
        <v>224</v>
      </c>
      <c r="L1031" s="102">
        <v>1</v>
      </c>
      <c r="M1031" s="102" t="s">
        <v>21</v>
      </c>
      <c r="N1031" s="102" t="s">
        <v>27</v>
      </c>
      <c r="O1031" s="102">
        <v>157</v>
      </c>
      <c r="P1031" s="102">
        <f t="shared" si="346"/>
        <v>68319.210000000006</v>
      </c>
      <c r="Q1031" s="102" t="str">
        <f t="shared" si="360"/>
        <v/>
      </c>
      <c r="R1031" s="102">
        <f t="shared" si="356"/>
        <v>68319.473999999987</v>
      </c>
      <c r="S1031" s="102">
        <f t="shared" si="347"/>
        <v>263.9999999810243</v>
      </c>
      <c r="T1031" s="102" t="str">
        <f t="shared" si="342"/>
        <v/>
      </c>
      <c r="U1031" s="102" t="str">
        <f t="shared" si="343"/>
        <v/>
      </c>
      <c r="V1031" s="102" t="str">
        <f t="shared" si="344"/>
        <v/>
      </c>
      <c r="W1031" s="102">
        <f t="shared" si="348"/>
        <v>68319</v>
      </c>
      <c r="X1031" s="102">
        <f t="shared" si="357"/>
        <v>5</v>
      </c>
      <c r="Y1031" s="102">
        <f t="shared" si="353"/>
        <v>1</v>
      </c>
      <c r="Z1031" s="102">
        <f t="shared" si="349"/>
        <v>0</v>
      </c>
      <c r="AA1031" s="102">
        <f t="shared" si="354"/>
        <v>0</v>
      </c>
      <c r="AB1031" s="102">
        <f t="shared" si="355"/>
        <v>5</v>
      </c>
      <c r="AC1031" s="102" t="str">
        <f t="shared" si="345"/>
        <v/>
      </c>
      <c r="AD1031" s="102">
        <f t="shared" si="358"/>
        <v>1</v>
      </c>
      <c r="AE1031" s="102" t="str">
        <f t="shared" si="350"/>
        <v>20171129</v>
      </c>
      <c r="AF1031" s="102" t="str">
        <f t="shared" si="351"/>
        <v/>
      </c>
      <c r="AG1031" s="102">
        <f t="shared" si="359"/>
        <v>0</v>
      </c>
      <c r="AH1031" s="102"/>
      <c r="AI1031" s="102"/>
      <c r="AJ1031" s="102"/>
      <c r="AK1031" s="102"/>
      <c r="AL1031" s="102"/>
    </row>
    <row r="1032" spans="1:38" s="101" customFormat="1" x14ac:dyDescent="0.25">
      <c r="A1032" s="100">
        <f t="shared" si="352"/>
        <v>142</v>
      </c>
      <c r="B1032" s="100">
        <f t="shared" si="340"/>
        <v>68319</v>
      </c>
      <c r="C1032" s="100" t="str">
        <f t="shared" si="341"/>
        <v>20171129</v>
      </c>
      <c r="D1032" s="100">
        <v>2017</v>
      </c>
      <c r="E1032" s="100">
        <v>11</v>
      </c>
      <c r="F1032" s="100">
        <v>29</v>
      </c>
      <c r="G1032" s="100">
        <v>18</v>
      </c>
      <c r="H1032" s="100">
        <v>58</v>
      </c>
      <c r="I1032" s="100">
        <v>39</v>
      </c>
      <c r="J1032" s="100">
        <v>385</v>
      </c>
      <c r="K1032" s="100" t="s">
        <v>37</v>
      </c>
      <c r="L1032" s="100">
        <v>1</v>
      </c>
      <c r="M1032" s="100" t="s">
        <v>21</v>
      </c>
      <c r="N1032" s="100" t="s">
        <v>27</v>
      </c>
      <c r="O1032" s="100">
        <v>5</v>
      </c>
      <c r="P1032" s="100" t="str">
        <f t="shared" si="346"/>
        <v/>
      </c>
      <c r="Q1032" s="100" t="str">
        <f t="shared" si="360"/>
        <v/>
      </c>
      <c r="R1032" s="100" t="str">
        <f t="shared" si="356"/>
        <v/>
      </c>
      <c r="S1032" s="100" t="str">
        <f t="shared" si="347"/>
        <v/>
      </c>
      <c r="T1032" s="100">
        <f t="shared" si="342"/>
        <v>15</v>
      </c>
      <c r="U1032" s="100">
        <f t="shared" si="343"/>
        <v>10</v>
      </c>
      <c r="V1032" s="100" t="str">
        <f t="shared" si="344"/>
        <v/>
      </c>
      <c r="W1032" s="100" t="str">
        <f t="shared" si="348"/>
        <v/>
      </c>
      <c r="X1032" s="100" t="str">
        <f t="shared" si="357"/>
        <v/>
      </c>
      <c r="Y1032" s="100" t="str">
        <f t="shared" si="353"/>
        <v/>
      </c>
      <c r="Z1032" s="100" t="str">
        <f t="shared" si="349"/>
        <v/>
      </c>
      <c r="AA1032" s="100" t="str">
        <f t="shared" si="354"/>
        <v/>
      </c>
      <c r="AB1032" s="100" t="str">
        <f t="shared" si="355"/>
        <v/>
      </c>
      <c r="AC1032" s="100" t="str">
        <f t="shared" si="345"/>
        <v/>
      </c>
      <c r="AD1032" s="100" t="str">
        <f t="shared" si="358"/>
        <v/>
      </c>
      <c r="AE1032" s="100" t="str">
        <f t="shared" si="350"/>
        <v/>
      </c>
      <c r="AF1032" s="100" t="str">
        <f t="shared" si="351"/>
        <v/>
      </c>
      <c r="AG1032" s="100" t="str">
        <f t="shared" si="359"/>
        <v/>
      </c>
      <c r="AH1032" s="100"/>
      <c r="AI1032" s="100"/>
      <c r="AJ1032" s="100"/>
      <c r="AK1032" s="100"/>
      <c r="AL1032" s="100"/>
    </row>
    <row r="1033" spans="1:38" s="101" customFormat="1" x14ac:dyDescent="0.25">
      <c r="A1033" s="100">
        <f t="shared" si="352"/>
        <v>142</v>
      </c>
      <c r="B1033" s="100">
        <f t="shared" si="340"/>
        <v>68319</v>
      </c>
      <c r="C1033" s="100" t="str">
        <f t="shared" si="341"/>
        <v>20171129</v>
      </c>
      <c r="D1033" s="100">
        <v>2017</v>
      </c>
      <c r="E1033" s="100">
        <v>11</v>
      </c>
      <c r="F1033" s="100">
        <v>29</v>
      </c>
      <c r="G1033" s="100">
        <v>18</v>
      </c>
      <c r="H1033" s="100">
        <v>58</v>
      </c>
      <c r="I1033" s="100">
        <v>39</v>
      </c>
      <c r="J1033" s="100">
        <v>400</v>
      </c>
      <c r="K1033" s="100" t="s">
        <v>37</v>
      </c>
      <c r="L1033" s="100">
        <v>1</v>
      </c>
      <c r="M1033" s="100" t="s">
        <v>21</v>
      </c>
      <c r="N1033" s="100" t="s">
        <v>27</v>
      </c>
      <c r="O1033" s="100">
        <v>2</v>
      </c>
      <c r="P1033" s="100" t="str">
        <f t="shared" si="346"/>
        <v/>
      </c>
      <c r="Q1033" s="100" t="str">
        <f t="shared" si="360"/>
        <v/>
      </c>
      <c r="R1033" s="100" t="str">
        <f t="shared" si="356"/>
        <v/>
      </c>
      <c r="S1033" s="100" t="str">
        <f t="shared" si="347"/>
        <v/>
      </c>
      <c r="T1033" s="100">
        <f t="shared" si="342"/>
        <v>26</v>
      </c>
      <c r="U1033" s="100">
        <f t="shared" si="343"/>
        <v>24</v>
      </c>
      <c r="V1033" s="100" t="str">
        <f t="shared" si="344"/>
        <v/>
      </c>
      <c r="W1033" s="100" t="str">
        <f t="shared" si="348"/>
        <v/>
      </c>
      <c r="X1033" s="100" t="str">
        <f t="shared" si="357"/>
        <v/>
      </c>
      <c r="Y1033" s="100" t="str">
        <f t="shared" si="353"/>
        <v/>
      </c>
      <c r="Z1033" s="100" t="str">
        <f t="shared" si="349"/>
        <v/>
      </c>
      <c r="AA1033" s="100" t="str">
        <f t="shared" si="354"/>
        <v/>
      </c>
      <c r="AB1033" s="100" t="str">
        <f t="shared" si="355"/>
        <v/>
      </c>
      <c r="AC1033" s="100" t="str">
        <f t="shared" si="345"/>
        <v/>
      </c>
      <c r="AD1033" s="100" t="str">
        <f t="shared" si="358"/>
        <v/>
      </c>
      <c r="AE1033" s="100" t="str">
        <f t="shared" si="350"/>
        <v/>
      </c>
      <c r="AF1033" s="100" t="str">
        <f t="shared" si="351"/>
        <v/>
      </c>
      <c r="AG1033" s="100" t="str">
        <f t="shared" si="359"/>
        <v/>
      </c>
      <c r="AH1033" s="100"/>
      <c r="AI1033" s="100"/>
      <c r="AJ1033" s="100"/>
      <c r="AK1033" s="100"/>
      <c r="AL1033" s="100"/>
    </row>
    <row r="1034" spans="1:38" s="101" customFormat="1" x14ac:dyDescent="0.25">
      <c r="A1034" s="100">
        <f t="shared" si="352"/>
        <v>142</v>
      </c>
      <c r="B1034" s="100">
        <f t="shared" si="340"/>
        <v>68319</v>
      </c>
      <c r="C1034" s="100" t="str">
        <f t="shared" si="341"/>
        <v>20171129</v>
      </c>
      <c r="D1034" s="100">
        <v>2017</v>
      </c>
      <c r="E1034" s="100">
        <v>11</v>
      </c>
      <c r="F1034" s="100">
        <v>29</v>
      </c>
      <c r="G1034" s="100">
        <v>18</v>
      </c>
      <c r="H1034" s="100">
        <v>58</v>
      </c>
      <c r="I1034" s="100">
        <v>39</v>
      </c>
      <c r="J1034" s="100">
        <v>426</v>
      </c>
      <c r="K1034" s="100" t="s">
        <v>37</v>
      </c>
      <c r="L1034" s="100">
        <v>1</v>
      </c>
      <c r="M1034" s="100" t="s">
        <v>21</v>
      </c>
      <c r="N1034" s="100" t="s">
        <v>27</v>
      </c>
      <c r="O1034" s="100">
        <v>2</v>
      </c>
      <c r="P1034" s="100" t="str">
        <f t="shared" si="346"/>
        <v/>
      </c>
      <c r="Q1034" s="100" t="str">
        <f t="shared" si="360"/>
        <v/>
      </c>
      <c r="R1034" s="100" t="str">
        <f t="shared" si="356"/>
        <v/>
      </c>
      <c r="S1034" s="100" t="str">
        <f t="shared" si="347"/>
        <v/>
      </c>
      <c r="T1034" s="100">
        <f t="shared" si="342"/>
        <v>28</v>
      </c>
      <c r="U1034" s="100">
        <f t="shared" si="343"/>
        <v>26</v>
      </c>
      <c r="V1034" s="100" t="str">
        <f t="shared" si="344"/>
        <v/>
      </c>
      <c r="W1034" s="100" t="str">
        <f t="shared" si="348"/>
        <v/>
      </c>
      <c r="X1034" s="100" t="str">
        <f t="shared" si="357"/>
        <v/>
      </c>
      <c r="Y1034" s="100" t="str">
        <f t="shared" si="353"/>
        <v/>
      </c>
      <c r="Z1034" s="100" t="str">
        <f t="shared" si="349"/>
        <v/>
      </c>
      <c r="AA1034" s="100" t="str">
        <f t="shared" si="354"/>
        <v/>
      </c>
      <c r="AB1034" s="100" t="str">
        <f t="shared" si="355"/>
        <v/>
      </c>
      <c r="AC1034" s="100" t="str">
        <f t="shared" si="345"/>
        <v/>
      </c>
      <c r="AD1034" s="100" t="str">
        <f t="shared" si="358"/>
        <v/>
      </c>
      <c r="AE1034" s="100" t="str">
        <f t="shared" si="350"/>
        <v/>
      </c>
      <c r="AF1034" s="100" t="str">
        <f t="shared" si="351"/>
        <v/>
      </c>
      <c r="AG1034" s="100" t="str">
        <f t="shared" si="359"/>
        <v/>
      </c>
      <c r="AH1034" s="100"/>
      <c r="AI1034" s="100"/>
      <c r="AJ1034" s="100"/>
      <c r="AK1034" s="100"/>
      <c r="AL1034" s="100"/>
    </row>
    <row r="1035" spans="1:38" s="101" customFormat="1" x14ac:dyDescent="0.25">
      <c r="A1035" s="100">
        <f t="shared" si="352"/>
        <v>142</v>
      </c>
      <c r="B1035" s="100">
        <f t="shared" si="340"/>
        <v>68319</v>
      </c>
      <c r="C1035" s="100" t="str">
        <f t="shared" si="341"/>
        <v>20171129</v>
      </c>
      <c r="D1035" s="100">
        <v>2017</v>
      </c>
      <c r="E1035" s="100">
        <v>11</v>
      </c>
      <c r="F1035" s="100">
        <v>29</v>
      </c>
      <c r="G1035" s="100">
        <v>18</v>
      </c>
      <c r="H1035" s="100">
        <v>58</v>
      </c>
      <c r="I1035" s="100">
        <v>39</v>
      </c>
      <c r="J1035" s="100">
        <v>454</v>
      </c>
      <c r="K1035" s="100" t="s">
        <v>37</v>
      </c>
      <c r="L1035" s="100">
        <v>1</v>
      </c>
      <c r="M1035" s="100" t="s">
        <v>21</v>
      </c>
      <c r="N1035" s="100" t="s">
        <v>27</v>
      </c>
      <c r="O1035" s="100">
        <v>3</v>
      </c>
      <c r="P1035" s="100" t="str">
        <f t="shared" si="346"/>
        <v/>
      </c>
      <c r="Q1035" s="100" t="str">
        <f t="shared" si="360"/>
        <v/>
      </c>
      <c r="R1035" s="100" t="str">
        <f t="shared" si="356"/>
        <v/>
      </c>
      <c r="S1035" s="100" t="str">
        <f t="shared" si="347"/>
        <v/>
      </c>
      <c r="T1035" s="100">
        <f t="shared" si="342"/>
        <v>18</v>
      </c>
      <c r="U1035" s="100">
        <f t="shared" si="343"/>
        <v>15</v>
      </c>
      <c r="V1035" s="100" t="str">
        <f t="shared" si="344"/>
        <v/>
      </c>
      <c r="W1035" s="100" t="str">
        <f t="shared" si="348"/>
        <v/>
      </c>
      <c r="X1035" s="100" t="str">
        <f t="shared" si="357"/>
        <v/>
      </c>
      <c r="Y1035" s="100" t="str">
        <f t="shared" si="353"/>
        <v/>
      </c>
      <c r="Z1035" s="100" t="str">
        <f t="shared" si="349"/>
        <v/>
      </c>
      <c r="AA1035" s="100" t="str">
        <f t="shared" si="354"/>
        <v/>
      </c>
      <c r="AB1035" s="100" t="str">
        <f t="shared" si="355"/>
        <v/>
      </c>
      <c r="AC1035" s="100" t="str">
        <f t="shared" si="345"/>
        <v/>
      </c>
      <c r="AD1035" s="100" t="str">
        <f t="shared" si="358"/>
        <v/>
      </c>
      <c r="AE1035" s="100" t="str">
        <f t="shared" si="350"/>
        <v/>
      </c>
      <c r="AF1035" s="100" t="str">
        <f t="shared" si="351"/>
        <v/>
      </c>
      <c r="AG1035" s="100" t="str">
        <f t="shared" si="359"/>
        <v/>
      </c>
      <c r="AH1035" s="100"/>
      <c r="AI1035" s="100"/>
      <c r="AJ1035" s="100"/>
      <c r="AK1035" s="100"/>
      <c r="AL1035" s="100"/>
    </row>
    <row r="1036" spans="1:38" s="101" customFormat="1" x14ac:dyDescent="0.25">
      <c r="A1036" s="100">
        <f t="shared" si="352"/>
        <v>142</v>
      </c>
      <c r="B1036" s="100">
        <f t="shared" si="340"/>
        <v>68319</v>
      </c>
      <c r="C1036" s="100" t="str">
        <f t="shared" si="341"/>
        <v>20171129</v>
      </c>
      <c r="D1036" s="100">
        <v>2017</v>
      </c>
      <c r="E1036" s="100">
        <v>11</v>
      </c>
      <c r="F1036" s="100">
        <v>29</v>
      </c>
      <c r="G1036" s="100">
        <v>18</v>
      </c>
      <c r="H1036" s="100">
        <v>58</v>
      </c>
      <c r="I1036" s="100">
        <v>39</v>
      </c>
      <c r="J1036" s="100">
        <v>472</v>
      </c>
      <c r="K1036" s="100" t="s">
        <v>37</v>
      </c>
      <c r="L1036" s="100">
        <v>1</v>
      </c>
      <c r="M1036" s="100" t="s">
        <v>21</v>
      </c>
      <c r="N1036" s="100" t="s">
        <v>27</v>
      </c>
      <c r="O1036" s="100">
        <v>2</v>
      </c>
      <c r="P1036" s="100" t="str">
        <f t="shared" si="346"/>
        <v/>
      </c>
      <c r="Q1036" s="100">
        <f t="shared" si="360"/>
        <v>68319.473999999987</v>
      </c>
      <c r="R1036" s="100" t="str">
        <f t="shared" si="356"/>
        <v/>
      </c>
      <c r="S1036" s="100" t="str">
        <f t="shared" si="347"/>
        <v/>
      </c>
      <c r="T1036" s="100" t="str">
        <f t="shared" si="342"/>
        <v/>
      </c>
      <c r="U1036" s="100" t="str">
        <f t="shared" si="343"/>
        <v/>
      </c>
      <c r="V1036" s="100" t="str">
        <f t="shared" si="344"/>
        <v/>
      </c>
      <c r="W1036" s="100" t="str">
        <f t="shared" si="348"/>
        <v/>
      </c>
      <c r="X1036" s="100" t="str">
        <f t="shared" si="357"/>
        <v/>
      </c>
      <c r="Y1036" s="100" t="str">
        <f t="shared" si="353"/>
        <v/>
      </c>
      <c r="Z1036" s="100" t="str">
        <f t="shared" si="349"/>
        <v/>
      </c>
      <c r="AA1036" s="100" t="str">
        <f t="shared" si="354"/>
        <v/>
      </c>
      <c r="AB1036" s="100" t="str">
        <f t="shared" si="355"/>
        <v/>
      </c>
      <c r="AC1036" s="100" t="str">
        <f t="shared" si="345"/>
        <v/>
      </c>
      <c r="AD1036" s="100" t="str">
        <f t="shared" si="358"/>
        <v/>
      </c>
      <c r="AE1036" s="100" t="str">
        <f t="shared" si="350"/>
        <v/>
      </c>
      <c r="AF1036" s="100" t="str">
        <f t="shared" si="351"/>
        <v/>
      </c>
      <c r="AG1036" s="100" t="str">
        <f t="shared" si="359"/>
        <v/>
      </c>
      <c r="AH1036" s="100"/>
      <c r="AI1036" s="100"/>
      <c r="AJ1036" s="100"/>
      <c r="AK1036" s="100"/>
      <c r="AL1036" s="100"/>
    </row>
    <row r="1037" spans="1:38" s="101" customFormat="1" x14ac:dyDescent="0.25">
      <c r="A1037" s="102">
        <f t="shared" si="352"/>
        <v>143</v>
      </c>
      <c r="B1037" s="102">
        <f t="shared" si="340"/>
        <v>52753</v>
      </c>
      <c r="C1037" s="102" t="str">
        <f t="shared" si="341"/>
        <v>2017121</v>
      </c>
      <c r="D1037" s="102">
        <v>2017</v>
      </c>
      <c r="E1037" s="102">
        <v>12</v>
      </c>
      <c r="F1037" s="102">
        <v>1</v>
      </c>
      <c r="G1037" s="102">
        <v>14</v>
      </c>
      <c r="H1037" s="102">
        <v>39</v>
      </c>
      <c r="I1037" s="102">
        <v>13</v>
      </c>
      <c r="J1037" s="102">
        <v>581</v>
      </c>
      <c r="K1037" s="102" t="s">
        <v>37</v>
      </c>
      <c r="L1037" s="102">
        <v>1</v>
      </c>
      <c r="M1037" s="102" t="s">
        <v>21</v>
      </c>
      <c r="N1037" s="102" t="s">
        <v>27</v>
      </c>
      <c r="O1037" s="102">
        <v>2</v>
      </c>
      <c r="P1037" s="102">
        <f t="shared" si="346"/>
        <v>52753.580999999998</v>
      </c>
      <c r="Q1037" s="102">
        <f t="shared" si="360"/>
        <v>52753.582999999999</v>
      </c>
      <c r="R1037" s="102">
        <f t="shared" si="356"/>
        <v>52753.582999999999</v>
      </c>
      <c r="S1037" s="102">
        <f t="shared" si="347"/>
        <v>2.0000000004074536</v>
      </c>
      <c r="T1037" s="102" t="str">
        <f t="shared" si="342"/>
        <v/>
      </c>
      <c r="U1037" s="102" t="str">
        <f t="shared" si="343"/>
        <v/>
      </c>
      <c r="V1037" s="102" t="str">
        <f t="shared" si="344"/>
        <v/>
      </c>
      <c r="W1037" s="102">
        <f t="shared" si="348"/>
        <v>52753</v>
      </c>
      <c r="X1037" s="102">
        <f t="shared" si="357"/>
        <v>1</v>
      </c>
      <c r="Y1037" s="102" t="str">
        <f t="shared" si="353"/>
        <v/>
      </c>
      <c r="Z1037" s="102">
        <f t="shared" si="349"/>
        <v>0</v>
      </c>
      <c r="AA1037" s="102">
        <f t="shared" si="354"/>
        <v>0</v>
      </c>
      <c r="AB1037" s="102">
        <f t="shared" si="355"/>
        <v>1</v>
      </c>
      <c r="AC1037" s="102" t="str">
        <f t="shared" si="345"/>
        <v/>
      </c>
      <c r="AD1037" s="102">
        <f t="shared" si="358"/>
        <v>0</v>
      </c>
      <c r="AE1037" s="102" t="str">
        <f t="shared" si="350"/>
        <v/>
      </c>
      <c r="AF1037" s="102" t="str">
        <f t="shared" si="351"/>
        <v/>
      </c>
      <c r="AG1037" s="102">
        <f t="shared" si="359"/>
        <v>0</v>
      </c>
      <c r="AH1037" s="102"/>
      <c r="AI1037" s="102"/>
      <c r="AJ1037" s="102"/>
      <c r="AK1037" s="102"/>
      <c r="AL1037" s="102"/>
    </row>
    <row r="1038" spans="1:38" s="101" customFormat="1" x14ac:dyDescent="0.25">
      <c r="A1038" s="51">
        <f t="shared" si="352"/>
        <v>144</v>
      </c>
      <c r="B1038" s="51">
        <f t="shared" si="340"/>
        <v>53076</v>
      </c>
      <c r="C1038" s="51" t="str">
        <f t="shared" si="341"/>
        <v>2017121</v>
      </c>
      <c r="D1038" s="51">
        <v>2017</v>
      </c>
      <c r="E1038" s="51">
        <v>12</v>
      </c>
      <c r="F1038" s="51">
        <v>1</v>
      </c>
      <c r="G1038" s="51">
        <v>14</v>
      </c>
      <c r="H1038" s="51">
        <v>44</v>
      </c>
      <c r="I1038" s="51">
        <v>36</v>
      </c>
      <c r="J1038" s="51">
        <v>428</v>
      </c>
      <c r="K1038" s="51" t="s">
        <v>37</v>
      </c>
      <c r="L1038" s="51">
        <v>1</v>
      </c>
      <c r="M1038" s="51" t="s">
        <v>21</v>
      </c>
      <c r="N1038" s="51" t="s">
        <v>27</v>
      </c>
      <c r="O1038" s="51">
        <v>24</v>
      </c>
      <c r="P1038" s="51">
        <f t="shared" si="346"/>
        <v>53076.428</v>
      </c>
      <c r="Q1038" s="51" t="str">
        <f t="shared" si="360"/>
        <v/>
      </c>
      <c r="R1038" s="51">
        <f t="shared" si="356"/>
        <v>53077.017999999996</v>
      </c>
      <c r="S1038" s="51">
        <f t="shared" si="347"/>
        <v>589.99999999650754</v>
      </c>
      <c r="T1038" s="51">
        <f t="shared" si="342"/>
        <v>37</v>
      </c>
      <c r="U1038" s="51">
        <f t="shared" si="343"/>
        <v>13</v>
      </c>
      <c r="V1038" s="51" t="str">
        <f t="shared" si="344"/>
        <v/>
      </c>
      <c r="W1038" s="51">
        <f t="shared" si="348"/>
        <v>53076</v>
      </c>
      <c r="X1038" s="51">
        <f t="shared" si="357"/>
        <v>10</v>
      </c>
      <c r="Y1038" s="51">
        <f t="shared" si="353"/>
        <v>1</v>
      </c>
      <c r="Z1038" s="51">
        <f t="shared" si="349"/>
        <v>0</v>
      </c>
      <c r="AA1038" s="51">
        <f t="shared" si="354"/>
        <v>0</v>
      </c>
      <c r="AB1038" s="51">
        <f t="shared" si="355"/>
        <v>10</v>
      </c>
      <c r="AC1038" s="51" t="str">
        <f t="shared" si="345"/>
        <v/>
      </c>
      <c r="AD1038" s="51">
        <f t="shared" si="358"/>
        <v>0</v>
      </c>
      <c r="AE1038" s="51" t="str">
        <f t="shared" si="350"/>
        <v/>
      </c>
      <c r="AF1038" s="51" t="str">
        <f t="shared" si="351"/>
        <v/>
      </c>
      <c r="AG1038" s="51">
        <f t="shared" si="359"/>
        <v>0</v>
      </c>
      <c r="AH1038" s="51"/>
      <c r="AI1038" s="51" t="s">
        <v>93</v>
      </c>
      <c r="AJ1038" s="51"/>
      <c r="AK1038" s="51"/>
      <c r="AL1038" s="51"/>
    </row>
    <row r="1039" spans="1:38" s="101" customFormat="1" x14ac:dyDescent="0.25">
      <c r="A1039" s="50">
        <f t="shared" si="352"/>
        <v>144</v>
      </c>
      <c r="B1039" s="50">
        <f t="shared" si="340"/>
        <v>53076</v>
      </c>
      <c r="C1039" s="50" t="str">
        <f t="shared" si="341"/>
        <v>2017121</v>
      </c>
      <c r="D1039" s="50">
        <v>2017</v>
      </c>
      <c r="E1039" s="50">
        <v>12</v>
      </c>
      <c r="F1039" s="50">
        <v>1</v>
      </c>
      <c r="G1039" s="50">
        <v>14</v>
      </c>
      <c r="H1039" s="50">
        <v>44</v>
      </c>
      <c r="I1039" s="50">
        <v>36</v>
      </c>
      <c r="J1039" s="50">
        <v>465</v>
      </c>
      <c r="K1039" s="50" t="s">
        <v>37</v>
      </c>
      <c r="L1039" s="50">
        <v>1</v>
      </c>
      <c r="M1039" s="50" t="s">
        <v>21</v>
      </c>
      <c r="N1039" s="50" t="s">
        <v>27</v>
      </c>
      <c r="O1039" s="50">
        <v>12</v>
      </c>
      <c r="P1039" s="50" t="str">
        <f t="shared" si="346"/>
        <v/>
      </c>
      <c r="Q1039" s="50" t="str">
        <f t="shared" si="360"/>
        <v/>
      </c>
      <c r="R1039" s="50" t="str">
        <f t="shared" si="356"/>
        <v/>
      </c>
      <c r="S1039" s="50" t="str">
        <f t="shared" si="347"/>
        <v/>
      </c>
      <c r="T1039" s="50">
        <f t="shared" si="342"/>
        <v>45</v>
      </c>
      <c r="U1039" s="50">
        <f t="shared" si="343"/>
        <v>33</v>
      </c>
      <c r="V1039" s="50" t="str">
        <f t="shared" si="344"/>
        <v/>
      </c>
      <c r="W1039" s="50" t="str">
        <f t="shared" si="348"/>
        <v/>
      </c>
      <c r="X1039" s="50" t="str">
        <f t="shared" si="357"/>
        <v/>
      </c>
      <c r="Y1039" s="50" t="str">
        <f t="shared" si="353"/>
        <v/>
      </c>
      <c r="Z1039" s="50" t="str">
        <f t="shared" si="349"/>
        <v/>
      </c>
      <c r="AA1039" s="50" t="str">
        <f t="shared" si="354"/>
        <v/>
      </c>
      <c r="AB1039" s="50" t="str">
        <f t="shared" si="355"/>
        <v/>
      </c>
      <c r="AC1039" s="50" t="str">
        <f t="shared" si="345"/>
        <v/>
      </c>
      <c r="AD1039" s="50" t="str">
        <f t="shared" si="358"/>
        <v/>
      </c>
      <c r="AE1039" s="50" t="str">
        <f t="shared" si="350"/>
        <v/>
      </c>
      <c r="AF1039" s="50" t="str">
        <f t="shared" si="351"/>
        <v/>
      </c>
      <c r="AG1039" s="50" t="str">
        <f t="shared" si="359"/>
        <v/>
      </c>
      <c r="AH1039" s="50"/>
      <c r="AI1039" s="50"/>
      <c r="AJ1039" s="50"/>
      <c r="AK1039" s="50"/>
      <c r="AL1039" s="50"/>
    </row>
    <row r="1040" spans="1:38" s="101" customFormat="1" x14ac:dyDescent="0.25">
      <c r="A1040" s="50">
        <f t="shared" si="352"/>
        <v>144</v>
      </c>
      <c r="B1040" s="50">
        <f t="shared" si="340"/>
        <v>53076</v>
      </c>
      <c r="C1040" s="50" t="str">
        <f t="shared" si="341"/>
        <v>2017121</v>
      </c>
      <c r="D1040" s="50">
        <v>2017</v>
      </c>
      <c r="E1040" s="50">
        <v>12</v>
      </c>
      <c r="F1040" s="50">
        <v>1</v>
      </c>
      <c r="G1040" s="50">
        <v>14</v>
      </c>
      <c r="H1040" s="50">
        <v>44</v>
      </c>
      <c r="I1040" s="50">
        <v>36</v>
      </c>
      <c r="J1040" s="50">
        <v>469</v>
      </c>
      <c r="K1040" s="50" t="s">
        <v>29</v>
      </c>
      <c r="L1040" s="50">
        <v>1</v>
      </c>
      <c r="M1040" s="50" t="s">
        <v>21</v>
      </c>
      <c r="N1040" s="50" t="s">
        <v>27</v>
      </c>
      <c r="O1040" s="50">
        <v>0</v>
      </c>
      <c r="P1040" s="50" t="str">
        <f t="shared" si="346"/>
        <v/>
      </c>
      <c r="Q1040" s="50" t="str">
        <f t="shared" si="360"/>
        <v/>
      </c>
      <c r="R1040" s="50" t="str">
        <f t="shared" si="356"/>
        <v/>
      </c>
      <c r="S1040" s="50" t="str">
        <f t="shared" si="347"/>
        <v/>
      </c>
      <c r="T1040" s="50" t="str">
        <f t="shared" si="342"/>
        <v/>
      </c>
      <c r="U1040" s="50" t="str">
        <f t="shared" si="343"/>
        <v/>
      </c>
      <c r="V1040" s="50" t="str">
        <f t="shared" si="344"/>
        <v/>
      </c>
      <c r="W1040" s="50" t="str">
        <f t="shared" si="348"/>
        <v/>
      </c>
      <c r="X1040" s="50" t="str">
        <f t="shared" si="357"/>
        <v/>
      </c>
      <c r="Y1040" s="50" t="str">
        <f t="shared" si="353"/>
        <v/>
      </c>
      <c r="Z1040" s="50" t="str">
        <f t="shared" si="349"/>
        <v/>
      </c>
      <c r="AA1040" s="50" t="str">
        <f t="shared" si="354"/>
        <v/>
      </c>
      <c r="AB1040" s="50" t="str">
        <f t="shared" si="355"/>
        <v/>
      </c>
      <c r="AC1040" s="50" t="str">
        <f t="shared" si="345"/>
        <v/>
      </c>
      <c r="AD1040" s="50" t="str">
        <f t="shared" si="358"/>
        <v/>
      </c>
      <c r="AE1040" s="50" t="str">
        <f t="shared" si="350"/>
        <v/>
      </c>
      <c r="AF1040" s="50" t="str">
        <f t="shared" si="351"/>
        <v/>
      </c>
      <c r="AG1040" s="50" t="str">
        <f t="shared" si="359"/>
        <v/>
      </c>
      <c r="AH1040" s="50"/>
      <c r="AI1040" s="50"/>
      <c r="AJ1040" s="50"/>
      <c r="AK1040" s="50"/>
      <c r="AL1040" s="50"/>
    </row>
    <row r="1041" spans="1:38" s="101" customFormat="1" x14ac:dyDescent="0.25">
      <c r="A1041" s="50">
        <f t="shared" si="352"/>
        <v>144</v>
      </c>
      <c r="B1041" s="50">
        <f t="shared" si="340"/>
        <v>53076</v>
      </c>
      <c r="C1041" s="50" t="str">
        <f t="shared" si="341"/>
        <v>2017121</v>
      </c>
      <c r="D1041" s="50">
        <v>2017</v>
      </c>
      <c r="E1041" s="50">
        <v>12</v>
      </c>
      <c r="F1041" s="50">
        <v>1</v>
      </c>
      <c r="G1041" s="50">
        <v>14</v>
      </c>
      <c r="H1041" s="50">
        <v>44</v>
      </c>
      <c r="I1041" s="50">
        <v>36</v>
      </c>
      <c r="J1041" s="50">
        <v>510</v>
      </c>
      <c r="K1041" s="50" t="s">
        <v>37</v>
      </c>
      <c r="L1041" s="50">
        <v>1</v>
      </c>
      <c r="M1041" s="50" t="s">
        <v>21</v>
      </c>
      <c r="N1041" s="50" t="s">
        <v>27</v>
      </c>
      <c r="O1041" s="50">
        <v>13</v>
      </c>
      <c r="P1041" s="50" t="str">
        <f t="shared" si="346"/>
        <v/>
      </c>
      <c r="Q1041" s="50" t="str">
        <f t="shared" si="360"/>
        <v/>
      </c>
      <c r="R1041" s="50" t="str">
        <f t="shared" si="356"/>
        <v/>
      </c>
      <c r="S1041" s="50" t="str">
        <f t="shared" si="347"/>
        <v/>
      </c>
      <c r="T1041" s="50">
        <f t="shared" si="342"/>
        <v>75</v>
      </c>
      <c r="U1041" s="50">
        <f t="shared" si="343"/>
        <v>62</v>
      </c>
      <c r="V1041" s="50" t="str">
        <f t="shared" si="344"/>
        <v/>
      </c>
      <c r="W1041" s="50" t="str">
        <f t="shared" si="348"/>
        <v/>
      </c>
      <c r="X1041" s="50" t="str">
        <f t="shared" si="357"/>
        <v/>
      </c>
      <c r="Y1041" s="50" t="str">
        <f t="shared" si="353"/>
        <v/>
      </c>
      <c r="Z1041" s="50" t="str">
        <f t="shared" si="349"/>
        <v/>
      </c>
      <c r="AA1041" s="50" t="str">
        <f t="shared" si="354"/>
        <v/>
      </c>
      <c r="AB1041" s="50" t="str">
        <f t="shared" si="355"/>
        <v/>
      </c>
      <c r="AC1041" s="50" t="str">
        <f t="shared" si="345"/>
        <v/>
      </c>
      <c r="AD1041" s="50" t="str">
        <f t="shared" si="358"/>
        <v/>
      </c>
      <c r="AE1041" s="50" t="str">
        <f t="shared" si="350"/>
        <v/>
      </c>
      <c r="AF1041" s="50" t="str">
        <f t="shared" si="351"/>
        <v/>
      </c>
      <c r="AG1041" s="50" t="str">
        <f t="shared" si="359"/>
        <v/>
      </c>
      <c r="AH1041" s="50"/>
      <c r="AI1041" s="50"/>
      <c r="AJ1041" s="50"/>
      <c r="AK1041" s="50"/>
      <c r="AL1041" s="50"/>
    </row>
    <row r="1042" spans="1:38" s="101" customFormat="1" x14ac:dyDescent="0.25">
      <c r="A1042" s="50">
        <f t="shared" si="352"/>
        <v>144</v>
      </c>
      <c r="B1042" s="50">
        <f t="shared" si="340"/>
        <v>53076</v>
      </c>
      <c r="C1042" s="50" t="str">
        <f t="shared" si="341"/>
        <v>2017121</v>
      </c>
      <c r="D1042" s="50">
        <v>2017</v>
      </c>
      <c r="E1042" s="50">
        <v>12</v>
      </c>
      <c r="F1042" s="50">
        <v>1</v>
      </c>
      <c r="G1042" s="50">
        <v>14</v>
      </c>
      <c r="H1042" s="50">
        <v>44</v>
      </c>
      <c r="I1042" s="50">
        <v>36</v>
      </c>
      <c r="J1042" s="50">
        <v>585</v>
      </c>
      <c r="K1042" s="50" t="s">
        <v>26</v>
      </c>
      <c r="L1042" s="50">
        <v>1</v>
      </c>
      <c r="M1042" s="50" t="s">
        <v>21</v>
      </c>
      <c r="N1042" s="50" t="s">
        <v>27</v>
      </c>
      <c r="O1042" s="50">
        <v>17</v>
      </c>
      <c r="P1042" s="50" t="str">
        <f t="shared" si="346"/>
        <v/>
      </c>
      <c r="Q1042" s="50" t="str">
        <f t="shared" si="360"/>
        <v/>
      </c>
      <c r="R1042" s="50" t="str">
        <f t="shared" si="356"/>
        <v/>
      </c>
      <c r="S1042" s="50" t="str">
        <f t="shared" si="347"/>
        <v/>
      </c>
      <c r="T1042" s="50">
        <f t="shared" si="342"/>
        <v>141</v>
      </c>
      <c r="U1042" s="50">
        <f t="shared" si="343"/>
        <v>124</v>
      </c>
      <c r="V1042" s="50" t="str">
        <f t="shared" si="344"/>
        <v/>
      </c>
      <c r="W1042" s="50" t="str">
        <f t="shared" si="348"/>
        <v/>
      </c>
      <c r="X1042" s="50" t="str">
        <f t="shared" si="357"/>
        <v/>
      </c>
      <c r="Y1042" s="50" t="str">
        <f t="shared" si="353"/>
        <v/>
      </c>
      <c r="Z1042" s="50" t="str">
        <f t="shared" si="349"/>
        <v/>
      </c>
      <c r="AA1042" s="50" t="str">
        <f t="shared" si="354"/>
        <v/>
      </c>
      <c r="AB1042" s="50" t="str">
        <f t="shared" si="355"/>
        <v/>
      </c>
      <c r="AC1042" s="50" t="str">
        <f t="shared" si="345"/>
        <v/>
      </c>
      <c r="AD1042" s="50" t="str">
        <f t="shared" si="358"/>
        <v/>
      </c>
      <c r="AE1042" s="50" t="str">
        <f t="shared" si="350"/>
        <v/>
      </c>
      <c r="AF1042" s="50" t="str">
        <f t="shared" si="351"/>
        <v/>
      </c>
      <c r="AG1042" s="50" t="str">
        <f t="shared" si="359"/>
        <v/>
      </c>
      <c r="AH1042" s="50"/>
      <c r="AI1042" s="50"/>
      <c r="AJ1042" s="50"/>
      <c r="AK1042" s="50"/>
      <c r="AL1042" s="50"/>
    </row>
    <row r="1043" spans="1:38" s="101" customFormat="1" x14ac:dyDescent="0.25">
      <c r="A1043" s="50">
        <f t="shared" si="352"/>
        <v>144</v>
      </c>
      <c r="B1043" s="50">
        <f t="shared" si="340"/>
        <v>53076</v>
      </c>
      <c r="C1043" s="50" t="str">
        <f t="shared" si="341"/>
        <v>2017121</v>
      </c>
      <c r="D1043" s="50">
        <v>2017</v>
      </c>
      <c r="E1043" s="50">
        <v>12</v>
      </c>
      <c r="F1043" s="50">
        <v>1</v>
      </c>
      <c r="G1043" s="50">
        <v>14</v>
      </c>
      <c r="H1043" s="50">
        <v>44</v>
      </c>
      <c r="I1043" s="50">
        <v>36</v>
      </c>
      <c r="J1043" s="50">
        <v>613</v>
      </c>
      <c r="K1043" s="50" t="s">
        <v>78</v>
      </c>
      <c r="L1043" s="50"/>
      <c r="M1043" s="50" t="s">
        <v>21</v>
      </c>
      <c r="N1043" s="50" t="s">
        <v>27</v>
      </c>
      <c r="O1043" s="50">
        <v>0</v>
      </c>
      <c r="P1043" s="50" t="str">
        <f t="shared" si="346"/>
        <v/>
      </c>
      <c r="Q1043" s="50" t="str">
        <f t="shared" si="360"/>
        <v/>
      </c>
      <c r="R1043" s="50" t="str">
        <f t="shared" si="356"/>
        <v/>
      </c>
      <c r="S1043" s="50" t="str">
        <f t="shared" si="347"/>
        <v/>
      </c>
      <c r="T1043" s="50" t="str">
        <f t="shared" si="342"/>
        <v/>
      </c>
      <c r="U1043" s="50" t="str">
        <f t="shared" si="343"/>
        <v/>
      </c>
      <c r="V1043" s="50" t="str">
        <f t="shared" si="344"/>
        <v/>
      </c>
      <c r="W1043" s="50" t="str">
        <f t="shared" si="348"/>
        <v/>
      </c>
      <c r="X1043" s="50" t="str">
        <f t="shared" si="357"/>
        <v/>
      </c>
      <c r="Y1043" s="50" t="str">
        <f t="shared" si="353"/>
        <v/>
      </c>
      <c r="Z1043" s="50" t="str">
        <f t="shared" si="349"/>
        <v/>
      </c>
      <c r="AA1043" s="50" t="str">
        <f t="shared" si="354"/>
        <v/>
      </c>
      <c r="AB1043" s="50" t="str">
        <f t="shared" si="355"/>
        <v/>
      </c>
      <c r="AC1043" s="50" t="str">
        <f t="shared" si="345"/>
        <v/>
      </c>
      <c r="AD1043" s="50" t="str">
        <f t="shared" si="358"/>
        <v/>
      </c>
      <c r="AE1043" s="50" t="str">
        <f t="shared" si="350"/>
        <v/>
      </c>
      <c r="AF1043" s="50" t="str">
        <f t="shared" si="351"/>
        <v/>
      </c>
      <c r="AG1043" s="50" t="str">
        <f t="shared" si="359"/>
        <v/>
      </c>
      <c r="AH1043" s="50"/>
      <c r="AI1043" s="50"/>
      <c r="AJ1043" s="50"/>
      <c r="AK1043" s="50"/>
      <c r="AL1043" s="50"/>
    </row>
    <row r="1044" spans="1:38" s="101" customFormat="1" x14ac:dyDescent="0.25">
      <c r="A1044" s="50">
        <f t="shared" si="352"/>
        <v>144</v>
      </c>
      <c r="B1044" s="50">
        <f t="shared" si="340"/>
        <v>53076</v>
      </c>
      <c r="C1044" s="50" t="str">
        <f t="shared" si="341"/>
        <v>2017121</v>
      </c>
      <c r="D1044" s="50">
        <v>2017</v>
      </c>
      <c r="E1044" s="50">
        <v>12</v>
      </c>
      <c r="F1044" s="50">
        <v>1</v>
      </c>
      <c r="G1044" s="50">
        <v>14</v>
      </c>
      <c r="H1044" s="50">
        <v>44</v>
      </c>
      <c r="I1044" s="50">
        <v>36</v>
      </c>
      <c r="J1044" s="50">
        <v>720</v>
      </c>
      <c r="K1044" s="50" t="s">
        <v>78</v>
      </c>
      <c r="L1044" s="50"/>
      <c r="M1044" s="50" t="s">
        <v>21</v>
      </c>
      <c r="N1044" s="50" t="s">
        <v>27</v>
      </c>
      <c r="O1044" s="50">
        <v>0</v>
      </c>
      <c r="P1044" s="50" t="str">
        <f t="shared" si="346"/>
        <v/>
      </c>
      <c r="Q1044" s="50" t="str">
        <f t="shared" si="360"/>
        <v/>
      </c>
      <c r="R1044" s="50" t="str">
        <f t="shared" si="356"/>
        <v/>
      </c>
      <c r="S1044" s="50" t="str">
        <f t="shared" si="347"/>
        <v/>
      </c>
      <c r="T1044" s="50" t="str">
        <f t="shared" si="342"/>
        <v/>
      </c>
      <c r="U1044" s="50" t="str">
        <f t="shared" si="343"/>
        <v/>
      </c>
      <c r="V1044" s="50" t="str">
        <f t="shared" si="344"/>
        <v/>
      </c>
      <c r="W1044" s="50" t="str">
        <f t="shared" si="348"/>
        <v/>
      </c>
      <c r="X1044" s="50" t="str">
        <f t="shared" si="357"/>
        <v/>
      </c>
      <c r="Y1044" s="50" t="str">
        <f t="shared" si="353"/>
        <v/>
      </c>
      <c r="Z1044" s="50" t="str">
        <f t="shared" si="349"/>
        <v/>
      </c>
      <c r="AA1044" s="50" t="str">
        <f t="shared" si="354"/>
        <v/>
      </c>
      <c r="AB1044" s="50" t="str">
        <f t="shared" si="355"/>
        <v/>
      </c>
      <c r="AC1044" s="50" t="str">
        <f t="shared" si="345"/>
        <v/>
      </c>
      <c r="AD1044" s="50" t="str">
        <f t="shared" si="358"/>
        <v/>
      </c>
      <c r="AE1044" s="50" t="str">
        <f t="shared" si="350"/>
        <v/>
      </c>
      <c r="AF1044" s="50" t="str">
        <f t="shared" si="351"/>
        <v/>
      </c>
      <c r="AG1044" s="50" t="str">
        <f t="shared" si="359"/>
        <v/>
      </c>
      <c r="AH1044" s="50"/>
      <c r="AI1044" s="50"/>
      <c r="AJ1044" s="50"/>
      <c r="AK1044" s="50"/>
      <c r="AL1044" s="50"/>
    </row>
    <row r="1045" spans="1:38" s="101" customFormat="1" x14ac:dyDescent="0.25">
      <c r="A1045" s="50">
        <f t="shared" si="352"/>
        <v>144</v>
      </c>
      <c r="B1045" s="50">
        <f t="shared" si="340"/>
        <v>53076</v>
      </c>
      <c r="C1045" s="50" t="str">
        <f t="shared" si="341"/>
        <v>2017121</v>
      </c>
      <c r="D1045" s="50">
        <v>2017</v>
      </c>
      <c r="E1045" s="50">
        <v>12</v>
      </c>
      <c r="F1045" s="50">
        <v>1</v>
      </c>
      <c r="G1045" s="50">
        <v>14</v>
      </c>
      <c r="H1045" s="50">
        <v>44</v>
      </c>
      <c r="I1045" s="50">
        <v>36</v>
      </c>
      <c r="J1045" s="50">
        <v>726</v>
      </c>
      <c r="K1045" s="50" t="s">
        <v>37</v>
      </c>
      <c r="L1045" s="50">
        <v>1</v>
      </c>
      <c r="M1045" s="50" t="s">
        <v>21</v>
      </c>
      <c r="N1045" s="50" t="s">
        <v>27</v>
      </c>
      <c r="O1045" s="50">
        <v>41</v>
      </c>
      <c r="P1045" s="50" t="str">
        <f t="shared" si="346"/>
        <v/>
      </c>
      <c r="Q1045" s="50" t="str">
        <f t="shared" si="360"/>
        <v/>
      </c>
      <c r="R1045" s="50" t="str">
        <f t="shared" si="356"/>
        <v/>
      </c>
      <c r="S1045" s="50" t="str">
        <f t="shared" si="347"/>
        <v/>
      </c>
      <c r="T1045" s="50">
        <f t="shared" si="342"/>
        <v>48</v>
      </c>
      <c r="U1045" s="50">
        <f t="shared" si="343"/>
        <v>7</v>
      </c>
      <c r="V1045" s="50" t="str">
        <f t="shared" si="344"/>
        <v/>
      </c>
      <c r="W1045" s="50" t="str">
        <f t="shared" si="348"/>
        <v/>
      </c>
      <c r="X1045" s="50" t="str">
        <f t="shared" si="357"/>
        <v/>
      </c>
      <c r="Y1045" s="50" t="str">
        <f t="shared" si="353"/>
        <v/>
      </c>
      <c r="Z1045" s="50" t="str">
        <f t="shared" si="349"/>
        <v/>
      </c>
      <c r="AA1045" s="50" t="str">
        <f t="shared" si="354"/>
        <v/>
      </c>
      <c r="AB1045" s="50" t="str">
        <f t="shared" si="355"/>
        <v/>
      </c>
      <c r="AC1045" s="50" t="str">
        <f t="shared" si="345"/>
        <v/>
      </c>
      <c r="AD1045" s="50" t="str">
        <f t="shared" si="358"/>
        <v/>
      </c>
      <c r="AE1045" s="50" t="str">
        <f t="shared" si="350"/>
        <v/>
      </c>
      <c r="AF1045" s="50" t="str">
        <f t="shared" si="351"/>
        <v/>
      </c>
      <c r="AG1045" s="50" t="str">
        <f t="shared" si="359"/>
        <v/>
      </c>
      <c r="AH1045" s="50"/>
      <c r="AI1045" s="50"/>
      <c r="AJ1045" s="50"/>
      <c r="AK1045" s="50"/>
      <c r="AL1045" s="50"/>
    </row>
    <row r="1046" spans="1:38" s="103" customFormat="1" x14ac:dyDescent="0.25">
      <c r="A1046" s="50">
        <f t="shared" si="352"/>
        <v>144</v>
      </c>
      <c r="B1046" s="50">
        <f t="shared" si="340"/>
        <v>53076</v>
      </c>
      <c r="C1046" s="50" t="str">
        <f t="shared" si="341"/>
        <v>2017121</v>
      </c>
      <c r="D1046" s="50">
        <v>2017</v>
      </c>
      <c r="E1046" s="50">
        <v>12</v>
      </c>
      <c r="F1046" s="50">
        <v>1</v>
      </c>
      <c r="G1046" s="50">
        <v>14</v>
      </c>
      <c r="H1046" s="50">
        <v>44</v>
      </c>
      <c r="I1046" s="50">
        <v>36</v>
      </c>
      <c r="J1046" s="50">
        <v>774</v>
      </c>
      <c r="K1046" s="50" t="s">
        <v>37</v>
      </c>
      <c r="L1046" s="50">
        <v>1</v>
      </c>
      <c r="M1046" s="50" t="s">
        <v>21</v>
      </c>
      <c r="N1046" s="50" t="s">
        <v>27</v>
      </c>
      <c r="O1046" s="50">
        <v>9</v>
      </c>
      <c r="P1046" s="50" t="str">
        <f t="shared" si="346"/>
        <v/>
      </c>
      <c r="Q1046" s="50" t="str">
        <f t="shared" si="360"/>
        <v/>
      </c>
      <c r="R1046" s="50" t="str">
        <f t="shared" si="356"/>
        <v/>
      </c>
      <c r="S1046" s="50" t="str">
        <f t="shared" si="347"/>
        <v/>
      </c>
      <c r="T1046" s="50">
        <f t="shared" si="342"/>
        <v>90</v>
      </c>
      <c r="U1046" s="50">
        <f t="shared" si="343"/>
        <v>81</v>
      </c>
      <c r="V1046" s="50" t="str">
        <f t="shared" si="344"/>
        <v/>
      </c>
      <c r="W1046" s="50" t="str">
        <f t="shared" si="348"/>
        <v/>
      </c>
      <c r="X1046" s="50" t="str">
        <f t="shared" si="357"/>
        <v/>
      </c>
      <c r="Y1046" s="50" t="str">
        <f t="shared" si="353"/>
        <v/>
      </c>
      <c r="Z1046" s="50" t="str">
        <f t="shared" si="349"/>
        <v/>
      </c>
      <c r="AA1046" s="50" t="str">
        <f t="shared" si="354"/>
        <v/>
      </c>
      <c r="AB1046" s="50" t="str">
        <f t="shared" si="355"/>
        <v/>
      </c>
      <c r="AC1046" s="50" t="str">
        <f t="shared" si="345"/>
        <v/>
      </c>
      <c r="AD1046" s="50" t="str">
        <f t="shared" si="358"/>
        <v/>
      </c>
      <c r="AE1046" s="50" t="str">
        <f t="shared" si="350"/>
        <v/>
      </c>
      <c r="AF1046" s="50" t="str">
        <f t="shared" si="351"/>
        <v/>
      </c>
      <c r="AG1046" s="50" t="str">
        <f t="shared" si="359"/>
        <v/>
      </c>
      <c r="AH1046" s="50"/>
      <c r="AI1046" s="50"/>
      <c r="AJ1046" s="50"/>
      <c r="AK1046" s="50"/>
      <c r="AL1046" s="50"/>
    </row>
    <row r="1047" spans="1:38" s="101" customFormat="1" x14ac:dyDescent="0.25">
      <c r="A1047" s="50">
        <f t="shared" si="352"/>
        <v>144</v>
      </c>
      <c r="B1047" s="50">
        <f t="shared" si="340"/>
        <v>53076</v>
      </c>
      <c r="C1047" s="50" t="str">
        <f t="shared" si="341"/>
        <v>2017121</v>
      </c>
      <c r="D1047" s="50">
        <v>2017</v>
      </c>
      <c r="E1047" s="50">
        <v>12</v>
      </c>
      <c r="F1047" s="50">
        <v>1</v>
      </c>
      <c r="G1047" s="50">
        <v>14</v>
      </c>
      <c r="H1047" s="50">
        <v>44</v>
      </c>
      <c r="I1047" s="50">
        <v>36</v>
      </c>
      <c r="J1047" s="50">
        <v>864</v>
      </c>
      <c r="K1047" s="50" t="s">
        <v>37</v>
      </c>
      <c r="L1047" s="50">
        <v>1</v>
      </c>
      <c r="M1047" s="50" t="s">
        <v>21</v>
      </c>
      <c r="N1047" s="50" t="s">
        <v>27</v>
      </c>
      <c r="O1047" s="50">
        <v>34</v>
      </c>
      <c r="P1047" s="50" t="str">
        <f t="shared" si="346"/>
        <v/>
      </c>
      <c r="Q1047" s="50" t="str">
        <f t="shared" si="360"/>
        <v/>
      </c>
      <c r="R1047" s="50" t="str">
        <f t="shared" si="356"/>
        <v/>
      </c>
      <c r="S1047" s="50" t="str">
        <f t="shared" si="347"/>
        <v/>
      </c>
      <c r="T1047" s="50">
        <f t="shared" si="342"/>
        <v>103</v>
      </c>
      <c r="U1047" s="50">
        <f t="shared" si="343"/>
        <v>69</v>
      </c>
      <c r="V1047" s="50" t="str">
        <f t="shared" si="344"/>
        <v/>
      </c>
      <c r="W1047" s="50" t="str">
        <f t="shared" si="348"/>
        <v/>
      </c>
      <c r="X1047" s="50" t="str">
        <f t="shared" si="357"/>
        <v/>
      </c>
      <c r="Y1047" s="50" t="str">
        <f t="shared" si="353"/>
        <v/>
      </c>
      <c r="Z1047" s="50" t="str">
        <f t="shared" si="349"/>
        <v/>
      </c>
      <c r="AA1047" s="50" t="str">
        <f t="shared" si="354"/>
        <v/>
      </c>
      <c r="AB1047" s="50" t="str">
        <f t="shared" si="355"/>
        <v/>
      </c>
      <c r="AC1047" s="50" t="str">
        <f t="shared" si="345"/>
        <v/>
      </c>
      <c r="AD1047" s="50" t="str">
        <f t="shared" si="358"/>
        <v/>
      </c>
      <c r="AE1047" s="50" t="str">
        <f t="shared" si="350"/>
        <v/>
      </c>
      <c r="AF1047" s="50" t="str">
        <f t="shared" si="351"/>
        <v/>
      </c>
      <c r="AG1047" s="50" t="str">
        <f t="shared" si="359"/>
        <v/>
      </c>
      <c r="AH1047" s="50"/>
      <c r="AI1047" s="50"/>
      <c r="AJ1047" s="50"/>
      <c r="AK1047" s="50"/>
      <c r="AL1047" s="50"/>
    </row>
    <row r="1048" spans="1:38" s="101" customFormat="1" x14ac:dyDescent="0.25">
      <c r="A1048" s="50">
        <f t="shared" si="352"/>
        <v>144</v>
      </c>
      <c r="B1048" s="50">
        <f t="shared" si="340"/>
        <v>53076</v>
      </c>
      <c r="C1048" s="50" t="str">
        <f t="shared" si="341"/>
        <v>2017121</v>
      </c>
      <c r="D1048" s="50">
        <v>2017</v>
      </c>
      <c r="E1048" s="50">
        <v>12</v>
      </c>
      <c r="F1048" s="50">
        <v>1</v>
      </c>
      <c r="G1048" s="50">
        <v>14</v>
      </c>
      <c r="H1048" s="50">
        <v>44</v>
      </c>
      <c r="I1048" s="50">
        <v>36</v>
      </c>
      <c r="J1048" s="50">
        <v>967</v>
      </c>
      <c r="K1048" s="50" t="s">
        <v>37</v>
      </c>
      <c r="L1048" s="50">
        <v>1</v>
      </c>
      <c r="M1048" s="50" t="s">
        <v>21</v>
      </c>
      <c r="N1048" s="50" t="s">
        <v>27</v>
      </c>
      <c r="O1048" s="50">
        <v>11</v>
      </c>
      <c r="P1048" s="50" t="str">
        <f t="shared" si="346"/>
        <v/>
      </c>
      <c r="Q1048" s="50" t="str">
        <f t="shared" si="360"/>
        <v/>
      </c>
      <c r="R1048" s="50" t="str">
        <f t="shared" si="356"/>
        <v/>
      </c>
      <c r="S1048" s="50" t="str">
        <f t="shared" si="347"/>
        <v/>
      </c>
      <c r="T1048" s="50">
        <f t="shared" si="342"/>
        <v>31</v>
      </c>
      <c r="U1048" s="50">
        <f t="shared" si="343"/>
        <v>20</v>
      </c>
      <c r="V1048" s="50" t="str">
        <f t="shared" si="344"/>
        <v/>
      </c>
      <c r="W1048" s="50" t="str">
        <f t="shared" si="348"/>
        <v/>
      </c>
      <c r="X1048" s="50" t="str">
        <f t="shared" si="357"/>
        <v/>
      </c>
      <c r="Y1048" s="50" t="str">
        <f t="shared" si="353"/>
        <v/>
      </c>
      <c r="Z1048" s="50" t="str">
        <f t="shared" si="349"/>
        <v/>
      </c>
      <c r="AA1048" s="50" t="str">
        <f t="shared" si="354"/>
        <v/>
      </c>
      <c r="AB1048" s="50" t="str">
        <f t="shared" si="355"/>
        <v/>
      </c>
      <c r="AC1048" s="50" t="str">
        <f t="shared" si="345"/>
        <v/>
      </c>
      <c r="AD1048" s="50" t="str">
        <f t="shared" si="358"/>
        <v/>
      </c>
      <c r="AE1048" s="50" t="str">
        <f t="shared" si="350"/>
        <v/>
      </c>
      <c r="AF1048" s="50" t="str">
        <f t="shared" si="351"/>
        <v/>
      </c>
      <c r="AG1048" s="50" t="str">
        <f t="shared" si="359"/>
        <v/>
      </c>
      <c r="AH1048" s="50"/>
      <c r="AI1048" s="50"/>
      <c r="AJ1048" s="50"/>
      <c r="AK1048" s="50"/>
      <c r="AL1048" s="50"/>
    </row>
    <row r="1049" spans="1:38" s="101" customFormat="1" x14ac:dyDescent="0.25">
      <c r="A1049" s="50">
        <f t="shared" si="352"/>
        <v>144</v>
      </c>
      <c r="B1049" s="50">
        <f t="shared" si="340"/>
        <v>53076</v>
      </c>
      <c r="C1049" s="50" t="str">
        <f t="shared" si="341"/>
        <v>2017121</v>
      </c>
      <c r="D1049" s="50">
        <v>2017</v>
      </c>
      <c r="E1049" s="50">
        <v>12</v>
      </c>
      <c r="F1049" s="50">
        <v>1</v>
      </c>
      <c r="G1049" s="50">
        <v>14</v>
      </c>
      <c r="H1049" s="50">
        <v>44</v>
      </c>
      <c r="I1049" s="50">
        <v>36</v>
      </c>
      <c r="J1049" s="50">
        <v>998</v>
      </c>
      <c r="K1049" s="50" t="s">
        <v>37</v>
      </c>
      <c r="L1049" s="50">
        <v>1</v>
      </c>
      <c r="M1049" s="50" t="s">
        <v>21</v>
      </c>
      <c r="N1049" s="50" t="s">
        <v>27</v>
      </c>
      <c r="O1049" s="50">
        <v>2</v>
      </c>
      <c r="P1049" s="50" t="str">
        <f t="shared" si="346"/>
        <v/>
      </c>
      <c r="Q1049" s="50" t="str">
        <f t="shared" si="360"/>
        <v/>
      </c>
      <c r="R1049" s="50" t="str">
        <f t="shared" si="356"/>
        <v/>
      </c>
      <c r="S1049" s="50" t="str">
        <f t="shared" si="347"/>
        <v/>
      </c>
      <c r="T1049" s="50">
        <f t="shared" si="342"/>
        <v>13</v>
      </c>
      <c r="U1049" s="50">
        <f t="shared" si="343"/>
        <v>11</v>
      </c>
      <c r="V1049" s="50" t="str">
        <f t="shared" si="344"/>
        <v/>
      </c>
      <c r="W1049" s="50" t="str">
        <f t="shared" si="348"/>
        <v/>
      </c>
      <c r="X1049" s="50" t="str">
        <f t="shared" si="357"/>
        <v/>
      </c>
      <c r="Y1049" s="50" t="str">
        <f t="shared" si="353"/>
        <v/>
      </c>
      <c r="Z1049" s="50" t="str">
        <f t="shared" si="349"/>
        <v/>
      </c>
      <c r="AA1049" s="50" t="str">
        <f t="shared" si="354"/>
        <v/>
      </c>
      <c r="AB1049" s="50" t="str">
        <f t="shared" si="355"/>
        <v/>
      </c>
      <c r="AC1049" s="50" t="str">
        <f t="shared" si="345"/>
        <v/>
      </c>
      <c r="AD1049" s="50" t="str">
        <f t="shared" si="358"/>
        <v/>
      </c>
      <c r="AE1049" s="50" t="str">
        <f t="shared" si="350"/>
        <v/>
      </c>
      <c r="AF1049" s="50" t="str">
        <f t="shared" si="351"/>
        <v/>
      </c>
      <c r="AG1049" s="50" t="str">
        <f t="shared" si="359"/>
        <v/>
      </c>
      <c r="AH1049" s="50"/>
      <c r="AI1049" s="50"/>
      <c r="AJ1049" s="50"/>
      <c r="AK1049" s="50"/>
      <c r="AL1049" s="50"/>
    </row>
    <row r="1050" spans="1:38" s="101" customFormat="1" x14ac:dyDescent="0.25">
      <c r="A1050" s="50">
        <f t="shared" si="352"/>
        <v>144</v>
      </c>
      <c r="B1050" s="50">
        <f t="shared" si="340"/>
        <v>53077</v>
      </c>
      <c r="C1050" s="50" t="str">
        <f t="shared" si="341"/>
        <v>2017121</v>
      </c>
      <c r="D1050" s="50">
        <v>2017</v>
      </c>
      <c r="E1050" s="50">
        <v>12</v>
      </c>
      <c r="F1050" s="50">
        <v>1</v>
      </c>
      <c r="G1050" s="50">
        <v>14</v>
      </c>
      <c r="H1050" s="50">
        <v>44</v>
      </c>
      <c r="I1050" s="50">
        <v>37</v>
      </c>
      <c r="J1050" s="50">
        <v>11</v>
      </c>
      <c r="K1050" s="50" t="s">
        <v>37</v>
      </c>
      <c r="L1050" s="50">
        <v>1</v>
      </c>
      <c r="M1050" s="50" t="s">
        <v>21</v>
      </c>
      <c r="N1050" s="50" t="s">
        <v>27</v>
      </c>
      <c r="O1050" s="50">
        <v>7</v>
      </c>
      <c r="P1050" s="50" t="str">
        <f t="shared" si="346"/>
        <v/>
      </c>
      <c r="Q1050" s="50">
        <f t="shared" si="360"/>
        <v>53077.017999999996</v>
      </c>
      <c r="R1050" s="50" t="str">
        <f t="shared" si="356"/>
        <v/>
      </c>
      <c r="S1050" s="50" t="str">
        <f t="shared" si="347"/>
        <v/>
      </c>
      <c r="T1050" s="50" t="str">
        <f t="shared" si="342"/>
        <v/>
      </c>
      <c r="U1050" s="50" t="str">
        <f t="shared" si="343"/>
        <v/>
      </c>
      <c r="V1050" s="50" t="str">
        <f t="shared" si="344"/>
        <v/>
      </c>
      <c r="W1050" s="50" t="str">
        <f t="shared" si="348"/>
        <v/>
      </c>
      <c r="X1050" s="50" t="str">
        <f t="shared" si="357"/>
        <v/>
      </c>
      <c r="Y1050" s="50" t="str">
        <f t="shared" si="353"/>
        <v/>
      </c>
      <c r="Z1050" s="50" t="str">
        <f t="shared" si="349"/>
        <v/>
      </c>
      <c r="AA1050" s="50" t="str">
        <f t="shared" si="354"/>
        <v/>
      </c>
      <c r="AB1050" s="50" t="str">
        <f t="shared" si="355"/>
        <v/>
      </c>
      <c r="AC1050" s="50" t="str">
        <f t="shared" si="345"/>
        <v/>
      </c>
      <c r="AD1050" s="50" t="str">
        <f t="shared" si="358"/>
        <v/>
      </c>
      <c r="AE1050" s="50" t="str">
        <f t="shared" si="350"/>
        <v/>
      </c>
      <c r="AF1050" s="50" t="str">
        <f t="shared" si="351"/>
        <v/>
      </c>
      <c r="AG1050" s="50" t="str">
        <f t="shared" si="359"/>
        <v/>
      </c>
      <c r="AH1050" s="50"/>
      <c r="AI1050" s="50"/>
      <c r="AJ1050" s="50"/>
      <c r="AK1050" s="50"/>
      <c r="AL1050" s="50"/>
    </row>
    <row r="1051" spans="1:38" s="101" customFormat="1" x14ac:dyDescent="0.25">
      <c r="A1051" s="102">
        <f t="shared" si="352"/>
        <v>145</v>
      </c>
      <c r="B1051" s="102">
        <f t="shared" si="340"/>
        <v>53150</v>
      </c>
      <c r="C1051" s="102" t="str">
        <f t="shared" si="341"/>
        <v>2017121</v>
      </c>
      <c r="D1051" s="102">
        <v>2017</v>
      </c>
      <c r="E1051" s="102">
        <v>12</v>
      </c>
      <c r="F1051" s="102">
        <v>1</v>
      </c>
      <c r="G1051" s="102">
        <v>14</v>
      </c>
      <c r="H1051" s="102">
        <v>45</v>
      </c>
      <c r="I1051" s="102">
        <v>50</v>
      </c>
      <c r="J1051" s="102">
        <v>361</v>
      </c>
      <c r="K1051" s="102" t="s">
        <v>37</v>
      </c>
      <c r="L1051" s="102">
        <v>1</v>
      </c>
      <c r="M1051" s="102" t="s">
        <v>21</v>
      </c>
      <c r="N1051" s="102" t="s">
        <v>27</v>
      </c>
      <c r="O1051" s="102">
        <v>14</v>
      </c>
      <c r="P1051" s="102">
        <f t="shared" si="346"/>
        <v>53150.360999999997</v>
      </c>
      <c r="Q1051" s="102" t="str">
        <f t="shared" si="360"/>
        <v/>
      </c>
      <c r="R1051" s="102">
        <f t="shared" si="356"/>
        <v>53150.909999999996</v>
      </c>
      <c r="S1051" s="102">
        <f t="shared" si="347"/>
        <v>548.99999999906868</v>
      </c>
      <c r="T1051" s="102">
        <f t="shared" si="342"/>
        <v>26</v>
      </c>
      <c r="U1051" s="102">
        <f t="shared" si="343"/>
        <v>12</v>
      </c>
      <c r="V1051" s="102" t="str">
        <f t="shared" si="344"/>
        <v/>
      </c>
      <c r="W1051" s="102">
        <f t="shared" si="348"/>
        <v>53150</v>
      </c>
      <c r="X1051" s="102">
        <f t="shared" si="357"/>
        <v>12</v>
      </c>
      <c r="Y1051" s="102">
        <f t="shared" si="353"/>
        <v>1</v>
      </c>
      <c r="Z1051" s="102">
        <f t="shared" si="349"/>
        <v>0</v>
      </c>
      <c r="AA1051" s="102">
        <f t="shared" si="354"/>
        <v>0</v>
      </c>
      <c r="AB1051" s="102">
        <f t="shared" si="355"/>
        <v>12</v>
      </c>
      <c r="AC1051" s="102" t="str">
        <f t="shared" si="345"/>
        <v/>
      </c>
      <c r="AD1051" s="102">
        <f t="shared" si="358"/>
        <v>0</v>
      </c>
      <c r="AE1051" s="102" t="str">
        <f t="shared" si="350"/>
        <v/>
      </c>
      <c r="AF1051" s="102" t="str">
        <f t="shared" si="351"/>
        <v/>
      </c>
      <c r="AG1051" s="102">
        <f t="shared" si="359"/>
        <v>0</v>
      </c>
      <c r="AH1051" s="102"/>
      <c r="AI1051" s="102"/>
      <c r="AJ1051" s="102"/>
      <c r="AK1051" s="102"/>
      <c r="AL1051" s="102"/>
    </row>
    <row r="1052" spans="1:38" s="103" customFormat="1" x14ac:dyDescent="0.25">
      <c r="A1052" s="100">
        <f t="shared" si="352"/>
        <v>145</v>
      </c>
      <c r="B1052" s="100">
        <f t="shared" si="340"/>
        <v>53150</v>
      </c>
      <c r="C1052" s="100" t="str">
        <f t="shared" si="341"/>
        <v>2017121</v>
      </c>
      <c r="D1052" s="100">
        <v>2017</v>
      </c>
      <c r="E1052" s="100">
        <v>12</v>
      </c>
      <c r="F1052" s="100">
        <v>1</v>
      </c>
      <c r="G1052" s="100">
        <v>14</v>
      </c>
      <c r="H1052" s="100">
        <v>45</v>
      </c>
      <c r="I1052" s="100">
        <v>50</v>
      </c>
      <c r="J1052" s="100">
        <v>387</v>
      </c>
      <c r="K1052" s="100" t="s">
        <v>37</v>
      </c>
      <c r="L1052" s="100">
        <v>1</v>
      </c>
      <c r="M1052" s="100" t="s">
        <v>21</v>
      </c>
      <c r="N1052" s="100" t="s">
        <v>27</v>
      </c>
      <c r="O1052" s="100">
        <v>4</v>
      </c>
      <c r="P1052" s="100" t="str">
        <f t="shared" si="346"/>
        <v/>
      </c>
      <c r="Q1052" s="100" t="str">
        <f t="shared" si="360"/>
        <v/>
      </c>
      <c r="R1052" s="100" t="str">
        <f t="shared" si="356"/>
        <v/>
      </c>
      <c r="S1052" s="100" t="str">
        <f t="shared" si="347"/>
        <v/>
      </c>
      <c r="T1052" s="100">
        <f t="shared" si="342"/>
        <v>29</v>
      </c>
      <c r="U1052" s="100">
        <f t="shared" si="343"/>
        <v>25</v>
      </c>
      <c r="V1052" s="100" t="str">
        <f t="shared" si="344"/>
        <v/>
      </c>
      <c r="W1052" s="100" t="str">
        <f t="shared" si="348"/>
        <v/>
      </c>
      <c r="X1052" s="100" t="str">
        <f t="shared" si="357"/>
        <v/>
      </c>
      <c r="Y1052" s="100" t="str">
        <f t="shared" si="353"/>
        <v/>
      </c>
      <c r="Z1052" s="100" t="str">
        <f t="shared" si="349"/>
        <v/>
      </c>
      <c r="AA1052" s="100" t="str">
        <f t="shared" si="354"/>
        <v/>
      </c>
      <c r="AB1052" s="100" t="str">
        <f t="shared" si="355"/>
        <v/>
      </c>
      <c r="AC1052" s="100" t="str">
        <f t="shared" si="345"/>
        <v/>
      </c>
      <c r="AD1052" s="100" t="str">
        <f t="shared" si="358"/>
        <v/>
      </c>
      <c r="AE1052" s="100" t="str">
        <f t="shared" si="350"/>
        <v/>
      </c>
      <c r="AF1052" s="100" t="str">
        <f t="shared" si="351"/>
        <v/>
      </c>
      <c r="AG1052" s="100" t="str">
        <f t="shared" si="359"/>
        <v/>
      </c>
      <c r="AH1052" s="100"/>
      <c r="AI1052" s="100"/>
      <c r="AJ1052" s="100"/>
      <c r="AK1052" s="100"/>
      <c r="AL1052" s="100"/>
    </row>
    <row r="1053" spans="1:38" s="103" customFormat="1" x14ac:dyDescent="0.25">
      <c r="A1053" s="100">
        <f t="shared" si="352"/>
        <v>145</v>
      </c>
      <c r="B1053" s="100">
        <f t="shared" si="340"/>
        <v>53150</v>
      </c>
      <c r="C1053" s="100" t="str">
        <f t="shared" si="341"/>
        <v>2017121</v>
      </c>
      <c r="D1053" s="100">
        <v>2017</v>
      </c>
      <c r="E1053" s="100">
        <v>12</v>
      </c>
      <c r="F1053" s="100">
        <v>1</v>
      </c>
      <c r="G1053" s="100">
        <v>14</v>
      </c>
      <c r="H1053" s="100">
        <v>45</v>
      </c>
      <c r="I1053" s="100">
        <v>50</v>
      </c>
      <c r="J1053" s="100">
        <v>416</v>
      </c>
      <c r="K1053" s="100" t="s">
        <v>37</v>
      </c>
      <c r="L1053" s="100">
        <v>1</v>
      </c>
      <c r="M1053" s="100" t="s">
        <v>21</v>
      </c>
      <c r="N1053" s="100" t="s">
        <v>27</v>
      </c>
      <c r="O1053" s="100">
        <f>419-416</f>
        <v>3</v>
      </c>
      <c r="P1053" s="100" t="str">
        <f t="shared" si="346"/>
        <v/>
      </c>
      <c r="Q1053" s="100" t="str">
        <f t="shared" si="360"/>
        <v/>
      </c>
      <c r="R1053" s="100" t="str">
        <f t="shared" si="356"/>
        <v/>
      </c>
      <c r="S1053" s="100" t="str">
        <f t="shared" si="347"/>
        <v/>
      </c>
      <c r="T1053" s="100">
        <f t="shared" si="342"/>
        <v>29</v>
      </c>
      <c r="U1053" s="100">
        <f t="shared" si="343"/>
        <v>26</v>
      </c>
      <c r="V1053" s="100" t="str">
        <f t="shared" si="344"/>
        <v/>
      </c>
      <c r="W1053" s="100" t="str">
        <f t="shared" si="348"/>
        <v/>
      </c>
      <c r="X1053" s="100" t="str">
        <f t="shared" si="357"/>
        <v/>
      </c>
      <c r="Y1053" s="100" t="str">
        <f t="shared" si="353"/>
        <v/>
      </c>
      <c r="Z1053" s="100" t="str">
        <f t="shared" si="349"/>
        <v/>
      </c>
      <c r="AA1053" s="100" t="str">
        <f t="shared" si="354"/>
        <v/>
      </c>
      <c r="AB1053" s="100" t="str">
        <f t="shared" si="355"/>
        <v/>
      </c>
      <c r="AC1053" s="100" t="str">
        <f t="shared" si="345"/>
        <v/>
      </c>
      <c r="AD1053" s="100" t="str">
        <f t="shared" si="358"/>
        <v/>
      </c>
      <c r="AE1053" s="100" t="str">
        <f t="shared" si="350"/>
        <v/>
      </c>
      <c r="AF1053" s="100" t="str">
        <f t="shared" si="351"/>
        <v/>
      </c>
      <c r="AG1053" s="100" t="str">
        <f t="shared" si="359"/>
        <v/>
      </c>
      <c r="AH1053" s="100"/>
      <c r="AI1053" s="100"/>
      <c r="AJ1053" s="100"/>
      <c r="AK1053" s="100"/>
      <c r="AL1053" s="100"/>
    </row>
    <row r="1054" spans="1:38" s="101" customFormat="1" x14ac:dyDescent="0.25">
      <c r="A1054" s="100">
        <f t="shared" si="352"/>
        <v>145</v>
      </c>
      <c r="B1054" s="100">
        <f t="shared" si="340"/>
        <v>53150</v>
      </c>
      <c r="C1054" s="100" t="str">
        <f t="shared" si="341"/>
        <v>2017121</v>
      </c>
      <c r="D1054" s="100">
        <v>2017</v>
      </c>
      <c r="E1054" s="100">
        <v>12</v>
      </c>
      <c r="F1054" s="100">
        <v>1</v>
      </c>
      <c r="G1054" s="100">
        <v>14</v>
      </c>
      <c r="H1054" s="100">
        <v>45</v>
      </c>
      <c r="I1054" s="100">
        <v>50</v>
      </c>
      <c r="J1054" s="100">
        <v>445</v>
      </c>
      <c r="K1054" s="100" t="s">
        <v>37</v>
      </c>
      <c r="L1054" s="100">
        <v>1</v>
      </c>
      <c r="M1054" s="100" t="s">
        <v>21</v>
      </c>
      <c r="N1054" s="100" t="s">
        <v>27</v>
      </c>
      <c r="O1054" s="100">
        <f>448-445</f>
        <v>3</v>
      </c>
      <c r="P1054" s="100" t="str">
        <f t="shared" si="346"/>
        <v/>
      </c>
      <c r="Q1054" s="100" t="str">
        <f t="shared" si="360"/>
        <v/>
      </c>
      <c r="R1054" s="100" t="str">
        <f t="shared" si="356"/>
        <v/>
      </c>
      <c r="S1054" s="100" t="str">
        <f t="shared" si="347"/>
        <v/>
      </c>
      <c r="T1054" s="100">
        <f t="shared" si="342"/>
        <v>61</v>
      </c>
      <c r="U1054" s="100">
        <f t="shared" si="343"/>
        <v>58</v>
      </c>
      <c r="V1054" s="100" t="str">
        <f t="shared" si="344"/>
        <v/>
      </c>
      <c r="W1054" s="100" t="str">
        <f t="shared" si="348"/>
        <v/>
      </c>
      <c r="X1054" s="100" t="str">
        <f t="shared" si="357"/>
        <v/>
      </c>
      <c r="Y1054" s="100" t="str">
        <f t="shared" si="353"/>
        <v/>
      </c>
      <c r="Z1054" s="100" t="str">
        <f t="shared" si="349"/>
        <v/>
      </c>
      <c r="AA1054" s="100" t="str">
        <f t="shared" si="354"/>
        <v/>
      </c>
      <c r="AB1054" s="100" t="str">
        <f t="shared" si="355"/>
        <v/>
      </c>
      <c r="AC1054" s="100" t="str">
        <f t="shared" si="345"/>
        <v/>
      </c>
      <c r="AD1054" s="100" t="str">
        <f t="shared" si="358"/>
        <v/>
      </c>
      <c r="AE1054" s="100" t="str">
        <f t="shared" si="350"/>
        <v/>
      </c>
      <c r="AF1054" s="100" t="str">
        <f t="shared" si="351"/>
        <v/>
      </c>
      <c r="AG1054" s="100" t="str">
        <f t="shared" si="359"/>
        <v/>
      </c>
      <c r="AH1054" s="100"/>
      <c r="AI1054" s="100"/>
      <c r="AJ1054" s="100"/>
      <c r="AK1054" s="100"/>
      <c r="AL1054" s="100"/>
    </row>
    <row r="1055" spans="1:38" s="101" customFormat="1" x14ac:dyDescent="0.25">
      <c r="A1055" s="100">
        <f t="shared" si="352"/>
        <v>145</v>
      </c>
      <c r="B1055" s="100">
        <f t="shared" ref="B1055:B1118" si="361">I1055+(H1055*60)+(G1055*3600)</f>
        <v>53150</v>
      </c>
      <c r="C1055" s="100" t="str">
        <f t="shared" ref="C1055:C1118" si="362">CONCATENATE(D1055,E1055,F1055)</f>
        <v>2017121</v>
      </c>
      <c r="D1055" s="100">
        <v>2017</v>
      </c>
      <c r="E1055" s="100">
        <v>12</v>
      </c>
      <c r="F1055" s="100">
        <v>1</v>
      </c>
      <c r="G1055" s="100">
        <v>14</v>
      </c>
      <c r="H1055" s="100">
        <v>45</v>
      </c>
      <c r="I1055" s="100">
        <v>50</v>
      </c>
      <c r="J1055" s="100">
        <v>506</v>
      </c>
      <c r="K1055" s="100" t="s">
        <v>37</v>
      </c>
      <c r="L1055" s="100">
        <v>1</v>
      </c>
      <c r="M1055" s="100" t="s">
        <v>21</v>
      </c>
      <c r="N1055" s="100" t="s">
        <v>27</v>
      </c>
      <c r="O1055" s="100">
        <f>509-506</f>
        <v>3</v>
      </c>
      <c r="P1055" s="100" t="str">
        <f t="shared" si="346"/>
        <v/>
      </c>
      <c r="Q1055" s="100" t="str">
        <f t="shared" si="360"/>
        <v/>
      </c>
      <c r="R1055" s="100" t="str">
        <f t="shared" si="356"/>
        <v/>
      </c>
      <c r="S1055" s="100" t="str">
        <f t="shared" si="347"/>
        <v/>
      </c>
      <c r="T1055" s="100">
        <f t="shared" ref="T1055:T1118" si="363">IF(A1055=A1056,IF(K1055="Stroke",IF(K1056="Stroke",IF((J1056-J1055)&lt;0,1000+J1056-J1055,J1056-J1055),IF(A1057=A1055,IF(K1057="stroke",IF((J1057-J1055)&lt;0,1000+J1057-J1055,J1057-J1055),IF(A1058=A1055,IF(K1058="stroke",IF((J1058-J1055)&lt;0,1000+J1058-J1055,J1058-J1055),IF(A1059=A1055,IF(K1059="stroke",IF((J1059-J1055)&lt;0,1000+J1059-J1055,J1059-J1055),IF(A1060=A1055,IF(K1060="stroke",IF((J1060-J1055)&lt;0,1000+J1060-J1055,J1060-J1055),IF(A1061=A1055,IF(K1061="Stroke",IF((J1061-J1055)&lt;0,1000+J1061-J1055,J1061-J1055),IF(A1062=A1055,IF(K1062="stroke",IF((J1062-J1055)&lt;0,1000+J1062-J1055,J1057-J1055),IF(A1063=A1055,IF(K1063="stroke",IF((J1063-J1055)&lt;0,1000+J1063-J1055,J1063-J1055),IF(A1064=A1055,IF(K1064="stroke",IF((J1064-J1055)&lt;0,1000+J1064-J1055,J1064-J1055),IF(A1065=A1055,IF(K1065="stroke",IF((J1065-J1055)&lt;0,1000+J1065-J1055,J1065-J1055),""),"")),"")),"")),"")),"")),"")),"")),"")),"")),""),"")</f>
        <v>18</v>
      </c>
      <c r="U1055" s="100">
        <f t="shared" ref="U1055:U1118" si="364">IF(A1055=A1056,IF(K1055="Stroke",IF(K1056="Stroke",IF(L1056=L1055,T1055-O1055,""),IF(A1057=A1055,IF(K1057="stroke",IF(L1057=L1055,T1055-O1055,""),IF(A1058=A1055,IF(K1058="stroke",IF(L1058=L1055,T1055-O1055,""),IF(A1059=A1055,IF(K1059="stroke",IF(L1059=L1055,T1055-O1055,""),IF(A1060=A1055,IF(K1060="stroke",IF(L1060=L1055,T1055-O1055,""),""),"")),"")),"")),"")),""),"")</f>
        <v>15</v>
      </c>
      <c r="V1055" s="100" t="str">
        <f t="shared" ref="V1055:V1118" si="365">IF(A1055=A1056,IF(K1055="SRS",IF(K1056="SRS",IF((J1056-J1055)&lt;0,1000+J1056-J1055,J1056-J1055),IF(A1057=A1055,IF(K1057="SRS",IF((J1057-J1055)&lt;0,1000+J1057-J1055,J1057-J1055),IF(A1058=A1055,IF(K1058="SRS",IF((J1058-J1055)&lt;0,1000+J1058-J1055,J1058-J1055),IF(A1059=A1055,IF(K1059="SRS",IF((J1059-J1055)&lt;0,1000+J1059-J1055,J1059-J1055),IF(A1060=A1055,IF(K1060="SRS",IF((J1060-J1055)&lt;0,1000+J1060-J1055,J1060-J1055),""),"")),"")),"")),"")),""),"")</f>
        <v/>
      </c>
      <c r="W1055" s="100" t="str">
        <f t="shared" si="348"/>
        <v/>
      </c>
      <c r="X1055" s="100" t="str">
        <f t="shared" si="357"/>
        <v/>
      </c>
      <c r="Y1055" s="100" t="str">
        <f t="shared" si="353"/>
        <v/>
      </c>
      <c r="Z1055" s="100" t="str">
        <f t="shared" si="349"/>
        <v/>
      </c>
      <c r="AA1055" s="100" t="str">
        <f t="shared" si="354"/>
        <v/>
      </c>
      <c r="AB1055" s="100" t="str">
        <f t="shared" si="355"/>
        <v/>
      </c>
      <c r="AC1055" s="100" t="str">
        <f t="shared" ref="AC1055:AC1118" si="366">IF(A1055&lt;&gt;A1054,IF(A1055=A1056,IF(K1056="stroke",IF(M1055="positive",IF(M1056="negative",SUM(AA1055:AB1055),""),""),""),""),"")</f>
        <v/>
      </c>
      <c r="AD1055" s="100" t="str">
        <f t="shared" si="358"/>
        <v/>
      </c>
      <c r="AE1055" s="100" t="str">
        <f t="shared" si="350"/>
        <v/>
      </c>
      <c r="AF1055" s="100" t="str">
        <f t="shared" si="351"/>
        <v/>
      </c>
      <c r="AG1055" s="100" t="str">
        <f t="shared" si="359"/>
        <v/>
      </c>
      <c r="AH1055" s="100"/>
      <c r="AI1055" s="100"/>
      <c r="AJ1055" s="100"/>
      <c r="AK1055" s="100"/>
      <c r="AL1055" s="100"/>
    </row>
    <row r="1056" spans="1:38" s="101" customFormat="1" x14ac:dyDescent="0.25">
      <c r="A1056" s="100">
        <f t="shared" si="352"/>
        <v>145</v>
      </c>
      <c r="B1056" s="100">
        <f t="shared" si="361"/>
        <v>53150</v>
      </c>
      <c r="C1056" s="100" t="str">
        <f t="shared" si="362"/>
        <v>2017121</v>
      </c>
      <c r="D1056" s="100">
        <v>2017</v>
      </c>
      <c r="E1056" s="100">
        <v>12</v>
      </c>
      <c r="F1056" s="100">
        <v>1</v>
      </c>
      <c r="G1056" s="100">
        <v>14</v>
      </c>
      <c r="H1056" s="100">
        <v>45</v>
      </c>
      <c r="I1056" s="100">
        <v>50</v>
      </c>
      <c r="J1056" s="100">
        <v>524</v>
      </c>
      <c r="K1056" s="100" t="s">
        <v>37</v>
      </c>
      <c r="L1056" s="100">
        <v>1</v>
      </c>
      <c r="M1056" s="100" t="s">
        <v>21</v>
      </c>
      <c r="N1056" s="100" t="s">
        <v>27</v>
      </c>
      <c r="O1056" s="100">
        <f>525-524</f>
        <v>1</v>
      </c>
      <c r="P1056" s="100" t="str">
        <f t="shared" ref="P1056:P1119" si="367">IF(A1056&lt;&gt;A1055,(B1056+J1056*0.001),"")</f>
        <v/>
      </c>
      <c r="Q1056" s="100" t="str">
        <f t="shared" si="360"/>
        <v/>
      </c>
      <c r="R1056" s="100" t="str">
        <f t="shared" si="356"/>
        <v/>
      </c>
      <c r="S1056" s="100" t="str">
        <f t="shared" ref="S1056:S1119" si="368">IF(AND(P1056&lt;&gt;"",R1056&lt;&gt;""),(R1056-P1056)/0.001,"")</f>
        <v/>
      </c>
      <c r="T1056" s="100">
        <f t="shared" si="363"/>
        <v>47</v>
      </c>
      <c r="U1056" s="100">
        <f t="shared" si="364"/>
        <v>46</v>
      </c>
      <c r="V1056" s="100" t="str">
        <f t="shared" si="365"/>
        <v/>
      </c>
      <c r="W1056" s="100" t="str">
        <f t="shared" ref="W1056:W1119" si="369">IF(A1056&lt;&gt;A1055,B1056,"")</f>
        <v/>
      </c>
      <c r="X1056" s="100" t="str">
        <f t="shared" si="357"/>
        <v/>
      </c>
      <c r="Y1056" s="100" t="str">
        <f t="shared" si="353"/>
        <v/>
      </c>
      <c r="Z1056" s="100" t="str">
        <f t="shared" ref="Z1056:Z1119" si="370">IF(AA1056="","",COUNTIFS(AA1056,0,AB1056,0,AC1056,"",AD1056,0))</f>
        <v/>
      </c>
      <c r="AA1056" s="100" t="str">
        <f t="shared" si="354"/>
        <v/>
      </c>
      <c r="AB1056" s="100" t="str">
        <f t="shared" si="355"/>
        <v/>
      </c>
      <c r="AC1056" s="100" t="str">
        <f t="shared" si="366"/>
        <v/>
      </c>
      <c r="AD1056" s="100" t="str">
        <f t="shared" si="358"/>
        <v/>
      </c>
      <c r="AE1056" s="100" t="str">
        <f t="shared" ref="AE1056:AE1119" si="371">IF(K1056="up",C1056,"")</f>
        <v/>
      </c>
      <c r="AF1056" s="100" t="str">
        <f t="shared" ref="AF1056:AF1119" si="372">IF(AD1056="","",IF(AD1056&gt;0,IF(AA1056&gt;0,"yes",""),""))</f>
        <v/>
      </c>
      <c r="AG1056" s="100" t="str">
        <f t="shared" si="359"/>
        <v/>
      </c>
      <c r="AH1056" s="100"/>
      <c r="AI1056" s="100"/>
      <c r="AJ1056" s="100"/>
      <c r="AK1056" s="100"/>
      <c r="AL1056" s="100"/>
    </row>
    <row r="1057" spans="1:38" s="101" customFormat="1" x14ac:dyDescent="0.25">
      <c r="A1057" s="100">
        <f t="shared" ref="A1057:A1120" si="373">IF(B1057=B1056,A1056,IF(B1057=(B1056+1),A1056,(A1056+1)))</f>
        <v>145</v>
      </c>
      <c r="B1057" s="100">
        <f t="shared" si="361"/>
        <v>53150</v>
      </c>
      <c r="C1057" s="100" t="str">
        <f t="shared" si="362"/>
        <v>2017121</v>
      </c>
      <c r="D1057" s="100">
        <v>2017</v>
      </c>
      <c r="E1057" s="100">
        <v>12</v>
      </c>
      <c r="F1057" s="100">
        <v>1</v>
      </c>
      <c r="G1057" s="100">
        <v>14</v>
      </c>
      <c r="H1057" s="100">
        <v>45</v>
      </c>
      <c r="I1057" s="100">
        <v>50</v>
      </c>
      <c r="J1057" s="100">
        <v>571</v>
      </c>
      <c r="K1057" s="100" t="s">
        <v>37</v>
      </c>
      <c r="L1057" s="100">
        <v>1</v>
      </c>
      <c r="M1057" s="100" t="s">
        <v>21</v>
      </c>
      <c r="N1057" s="100" t="s">
        <v>27</v>
      </c>
      <c r="O1057" s="100">
        <f>574-571</f>
        <v>3</v>
      </c>
      <c r="P1057" s="100" t="str">
        <f t="shared" si="367"/>
        <v/>
      </c>
      <c r="Q1057" s="100" t="str">
        <f t="shared" si="360"/>
        <v/>
      </c>
      <c r="R1057" s="100" t="str">
        <f t="shared" si="356"/>
        <v/>
      </c>
      <c r="S1057" s="100" t="str">
        <f t="shared" si="368"/>
        <v/>
      </c>
      <c r="T1057" s="100">
        <f t="shared" si="363"/>
        <v>34</v>
      </c>
      <c r="U1057" s="100">
        <f t="shared" si="364"/>
        <v>31</v>
      </c>
      <c r="V1057" s="100" t="str">
        <f t="shared" si="365"/>
        <v/>
      </c>
      <c r="W1057" s="100" t="str">
        <f t="shared" si="369"/>
        <v/>
      </c>
      <c r="X1057" s="100" t="str">
        <f t="shared" si="357"/>
        <v/>
      </c>
      <c r="Y1057" s="100" t="str">
        <f t="shared" ref="Y1057:Y1120" si="374">IF(X1057&lt;&gt;"",IF(X1057=1,"",COUNTIFS($O$2:$O$1413,"&gt;40",$A$2:$A$1413,A1057)),"")</f>
        <v/>
      </c>
      <c r="Z1057" s="100" t="str">
        <f t="shared" si="370"/>
        <v/>
      </c>
      <c r="AA1057" s="100" t="str">
        <f t="shared" ref="AA1057:AA1120" si="375">IF(X1057&lt;&gt;"",COUNTIFS($M$2:$M$1413,"Positive",$K$2:$K$1413,"stroke",A$2:A$1413,A1057),"")</f>
        <v/>
      </c>
      <c r="AB1057" s="100" t="str">
        <f t="shared" ref="AB1057:AB1120" si="376">IF(X1057&lt;&gt;"",COUNTIFS($M$2:$M$1413,"Negative",$K$2:$K$1413,"stroke",A$2:A$1413,A1057),"")</f>
        <v/>
      </c>
      <c r="AC1057" s="100" t="str">
        <f t="shared" si="366"/>
        <v/>
      </c>
      <c r="AD1057" s="100" t="str">
        <f t="shared" si="358"/>
        <v/>
      </c>
      <c r="AE1057" s="100" t="str">
        <f t="shared" si="371"/>
        <v/>
      </c>
      <c r="AF1057" s="100" t="str">
        <f t="shared" si="372"/>
        <v/>
      </c>
      <c r="AG1057" s="100" t="str">
        <f t="shared" si="359"/>
        <v/>
      </c>
      <c r="AH1057" s="100"/>
      <c r="AI1057" s="100"/>
      <c r="AJ1057" s="100"/>
      <c r="AK1057" s="100"/>
      <c r="AL1057" s="100"/>
    </row>
    <row r="1058" spans="1:38" s="101" customFormat="1" x14ac:dyDescent="0.25">
      <c r="A1058" s="100">
        <f t="shared" si="373"/>
        <v>145</v>
      </c>
      <c r="B1058" s="100">
        <f t="shared" si="361"/>
        <v>53150</v>
      </c>
      <c r="C1058" s="100" t="str">
        <f t="shared" si="362"/>
        <v>2017121</v>
      </c>
      <c r="D1058" s="100">
        <v>2017</v>
      </c>
      <c r="E1058" s="100">
        <v>12</v>
      </c>
      <c r="F1058" s="100">
        <v>1</v>
      </c>
      <c r="G1058" s="100">
        <v>14</v>
      </c>
      <c r="H1058" s="100">
        <v>45</v>
      </c>
      <c r="I1058" s="100">
        <v>50</v>
      </c>
      <c r="J1058" s="100">
        <v>605</v>
      </c>
      <c r="K1058" s="100" t="s">
        <v>37</v>
      </c>
      <c r="L1058" s="100">
        <v>1</v>
      </c>
      <c r="M1058" s="100" t="s">
        <v>21</v>
      </c>
      <c r="N1058" s="100" t="s">
        <v>27</v>
      </c>
      <c r="O1058" s="100">
        <f>608-605</f>
        <v>3</v>
      </c>
      <c r="P1058" s="100" t="str">
        <f t="shared" si="367"/>
        <v/>
      </c>
      <c r="Q1058" s="100" t="str">
        <f t="shared" si="360"/>
        <v/>
      </c>
      <c r="R1058" s="100" t="str">
        <f t="shared" ref="R1058:R1121" si="377">IF(A1058&lt;&gt;A1057,LOOKUP(A1058,A$2:A$1413,Q$2:Q$1413),"")</f>
        <v/>
      </c>
      <c r="S1058" s="100" t="str">
        <f t="shared" si="368"/>
        <v/>
      </c>
      <c r="T1058" s="100">
        <f t="shared" si="363"/>
        <v>33</v>
      </c>
      <c r="U1058" s="100">
        <f t="shared" si="364"/>
        <v>30</v>
      </c>
      <c r="V1058" s="100" t="str">
        <f t="shared" si="365"/>
        <v/>
      </c>
      <c r="W1058" s="100" t="str">
        <f t="shared" si="369"/>
        <v/>
      </c>
      <c r="X1058" s="100" t="str">
        <f t="shared" ref="X1058:X1121" si="378">IF(A1058&lt;&gt;A1057,COUNTIFS($K$2:$K$1413,$K$2,$A$2:$A$1413,A1058),"")</f>
        <v/>
      </c>
      <c r="Y1058" s="100" t="str">
        <f t="shared" si="374"/>
        <v/>
      </c>
      <c r="Z1058" s="100" t="str">
        <f t="shared" si="370"/>
        <v/>
      </c>
      <c r="AA1058" s="100" t="str">
        <f t="shared" si="375"/>
        <v/>
      </c>
      <c r="AB1058" s="100" t="str">
        <f t="shared" si="376"/>
        <v/>
      </c>
      <c r="AC1058" s="100" t="str">
        <f t="shared" si="366"/>
        <v/>
      </c>
      <c r="AD1058" s="100" t="str">
        <f t="shared" ref="AD1058:AD1121" si="379">IF(A1058=A1057,"",COUNTIFS(A:A,A1058,K:K,"up"))</f>
        <v/>
      </c>
      <c r="AE1058" s="100" t="str">
        <f t="shared" si="371"/>
        <v/>
      </c>
      <c r="AF1058" s="100" t="str">
        <f t="shared" si="372"/>
        <v/>
      </c>
      <c r="AG1058" s="100" t="str">
        <f t="shared" ref="AG1058:AG1121" si="380">IF(A1058=A1057,"",COUNTIFS(A:A,A1058,K:K,"SRS"))</f>
        <v/>
      </c>
      <c r="AH1058" s="100"/>
      <c r="AI1058" s="100"/>
      <c r="AJ1058" s="100"/>
      <c r="AK1058" s="100"/>
      <c r="AL1058" s="100"/>
    </row>
    <row r="1059" spans="1:38" s="101" customFormat="1" x14ac:dyDescent="0.25">
      <c r="A1059" s="100">
        <f t="shared" si="373"/>
        <v>145</v>
      </c>
      <c r="B1059" s="100">
        <f t="shared" si="361"/>
        <v>53150</v>
      </c>
      <c r="C1059" s="100" t="str">
        <f t="shared" si="362"/>
        <v>2017121</v>
      </c>
      <c r="D1059" s="100">
        <v>2017</v>
      </c>
      <c r="E1059" s="100">
        <v>12</v>
      </c>
      <c r="F1059" s="100">
        <v>1</v>
      </c>
      <c r="G1059" s="100">
        <v>14</v>
      </c>
      <c r="H1059" s="100">
        <v>45</v>
      </c>
      <c r="I1059" s="100">
        <v>50</v>
      </c>
      <c r="J1059" s="100">
        <v>638</v>
      </c>
      <c r="K1059" s="100" t="s">
        <v>37</v>
      </c>
      <c r="L1059" s="100">
        <v>1</v>
      </c>
      <c r="M1059" s="100" t="s">
        <v>21</v>
      </c>
      <c r="N1059" s="100" t="s">
        <v>27</v>
      </c>
      <c r="O1059" s="100">
        <f>644-638</f>
        <v>6</v>
      </c>
      <c r="P1059" s="100" t="str">
        <f t="shared" si="367"/>
        <v/>
      </c>
      <c r="Q1059" s="100" t="str">
        <f t="shared" si="360"/>
        <v/>
      </c>
      <c r="R1059" s="100" t="str">
        <f t="shared" si="377"/>
        <v/>
      </c>
      <c r="S1059" s="100" t="str">
        <f t="shared" si="368"/>
        <v/>
      </c>
      <c r="T1059" s="100">
        <f t="shared" si="363"/>
        <v>29</v>
      </c>
      <c r="U1059" s="100">
        <f t="shared" si="364"/>
        <v>23</v>
      </c>
      <c r="V1059" s="100" t="str">
        <f t="shared" si="365"/>
        <v/>
      </c>
      <c r="W1059" s="100" t="str">
        <f t="shared" si="369"/>
        <v/>
      </c>
      <c r="X1059" s="100" t="str">
        <f t="shared" si="378"/>
        <v/>
      </c>
      <c r="Y1059" s="100" t="str">
        <f t="shared" si="374"/>
        <v/>
      </c>
      <c r="Z1059" s="100" t="str">
        <f t="shared" si="370"/>
        <v/>
      </c>
      <c r="AA1059" s="100" t="str">
        <f t="shared" si="375"/>
        <v/>
      </c>
      <c r="AB1059" s="100" t="str">
        <f t="shared" si="376"/>
        <v/>
      </c>
      <c r="AC1059" s="100" t="str">
        <f t="shared" si="366"/>
        <v/>
      </c>
      <c r="AD1059" s="100" t="str">
        <f t="shared" si="379"/>
        <v/>
      </c>
      <c r="AE1059" s="100" t="str">
        <f t="shared" si="371"/>
        <v/>
      </c>
      <c r="AF1059" s="100" t="str">
        <f t="shared" si="372"/>
        <v/>
      </c>
      <c r="AG1059" s="100" t="str">
        <f t="shared" si="380"/>
        <v/>
      </c>
      <c r="AH1059" s="100"/>
      <c r="AI1059" s="100"/>
      <c r="AJ1059" s="100"/>
      <c r="AK1059" s="100"/>
      <c r="AL1059" s="100"/>
    </row>
    <row r="1060" spans="1:38" s="103" customFormat="1" x14ac:dyDescent="0.25">
      <c r="A1060" s="100">
        <f t="shared" si="373"/>
        <v>145</v>
      </c>
      <c r="B1060" s="100">
        <f t="shared" si="361"/>
        <v>53150</v>
      </c>
      <c r="C1060" s="100" t="str">
        <f t="shared" si="362"/>
        <v>2017121</v>
      </c>
      <c r="D1060" s="100">
        <v>2017</v>
      </c>
      <c r="E1060" s="100">
        <v>12</v>
      </c>
      <c r="F1060" s="100">
        <v>1</v>
      </c>
      <c r="G1060" s="100">
        <v>14</v>
      </c>
      <c r="H1060" s="100">
        <v>45</v>
      </c>
      <c r="I1060" s="100">
        <v>50</v>
      </c>
      <c r="J1060" s="100">
        <v>667</v>
      </c>
      <c r="K1060" s="100" t="s">
        <v>37</v>
      </c>
      <c r="L1060" s="100">
        <v>1</v>
      </c>
      <c r="M1060" s="100" t="s">
        <v>21</v>
      </c>
      <c r="N1060" s="100" t="s">
        <v>27</v>
      </c>
      <c r="O1060" s="100">
        <f>673-667</f>
        <v>6</v>
      </c>
      <c r="P1060" s="100" t="str">
        <f t="shared" si="367"/>
        <v/>
      </c>
      <c r="Q1060" s="100" t="str">
        <f t="shared" si="360"/>
        <v/>
      </c>
      <c r="R1060" s="100" t="str">
        <f t="shared" si="377"/>
        <v/>
      </c>
      <c r="S1060" s="100" t="str">
        <f t="shared" si="368"/>
        <v/>
      </c>
      <c r="T1060" s="100">
        <f t="shared" si="363"/>
        <v>29</v>
      </c>
      <c r="U1060" s="100">
        <f t="shared" si="364"/>
        <v>23</v>
      </c>
      <c r="V1060" s="100" t="str">
        <f t="shared" si="365"/>
        <v/>
      </c>
      <c r="W1060" s="100" t="str">
        <f t="shared" si="369"/>
        <v/>
      </c>
      <c r="X1060" s="100" t="str">
        <f t="shared" si="378"/>
        <v/>
      </c>
      <c r="Y1060" s="100" t="str">
        <f t="shared" si="374"/>
        <v/>
      </c>
      <c r="Z1060" s="100" t="str">
        <f t="shared" si="370"/>
        <v/>
      </c>
      <c r="AA1060" s="100" t="str">
        <f t="shared" si="375"/>
        <v/>
      </c>
      <c r="AB1060" s="100" t="str">
        <f t="shared" si="376"/>
        <v/>
      </c>
      <c r="AC1060" s="100" t="str">
        <f t="shared" si="366"/>
        <v/>
      </c>
      <c r="AD1060" s="100" t="str">
        <f t="shared" si="379"/>
        <v/>
      </c>
      <c r="AE1060" s="100" t="str">
        <f t="shared" si="371"/>
        <v/>
      </c>
      <c r="AF1060" s="100" t="str">
        <f t="shared" si="372"/>
        <v/>
      </c>
      <c r="AG1060" s="100" t="str">
        <f t="shared" si="380"/>
        <v/>
      </c>
      <c r="AH1060" s="100"/>
      <c r="AI1060" s="100"/>
      <c r="AJ1060" s="100"/>
      <c r="AK1060" s="100"/>
      <c r="AL1060" s="100"/>
    </row>
    <row r="1061" spans="1:38" s="101" customFormat="1" x14ac:dyDescent="0.25">
      <c r="A1061" s="100">
        <f t="shared" si="373"/>
        <v>145</v>
      </c>
      <c r="B1061" s="100">
        <f t="shared" si="361"/>
        <v>53150</v>
      </c>
      <c r="C1061" s="100" t="str">
        <f t="shared" si="362"/>
        <v>2017121</v>
      </c>
      <c r="D1061" s="100">
        <v>2017</v>
      </c>
      <c r="E1061" s="100">
        <v>12</v>
      </c>
      <c r="F1061" s="100">
        <v>1</v>
      </c>
      <c r="G1061" s="100">
        <v>14</v>
      </c>
      <c r="H1061" s="100">
        <v>45</v>
      </c>
      <c r="I1061" s="100">
        <v>50</v>
      </c>
      <c r="J1061" s="100">
        <v>696</v>
      </c>
      <c r="K1061" s="100" t="s">
        <v>37</v>
      </c>
      <c r="L1061" s="100">
        <v>1</v>
      </c>
      <c r="M1061" s="100" t="s">
        <v>21</v>
      </c>
      <c r="N1061" s="100" t="s">
        <v>27</v>
      </c>
      <c r="O1061" s="100">
        <f>869-696</f>
        <v>173</v>
      </c>
      <c r="P1061" s="100" t="str">
        <f t="shared" si="367"/>
        <v/>
      </c>
      <c r="Q1061" s="100" t="str">
        <f t="shared" si="360"/>
        <v/>
      </c>
      <c r="R1061" s="100" t="str">
        <f t="shared" si="377"/>
        <v/>
      </c>
      <c r="S1061" s="100" t="str">
        <f t="shared" si="368"/>
        <v/>
      </c>
      <c r="T1061" s="100">
        <f t="shared" si="363"/>
        <v>209</v>
      </c>
      <c r="U1061" s="100">
        <f t="shared" si="364"/>
        <v>36</v>
      </c>
      <c r="V1061" s="100" t="str">
        <f t="shared" si="365"/>
        <v/>
      </c>
      <c r="W1061" s="100" t="str">
        <f t="shared" si="369"/>
        <v/>
      </c>
      <c r="X1061" s="100" t="str">
        <f t="shared" si="378"/>
        <v/>
      </c>
      <c r="Y1061" s="100" t="str">
        <f t="shared" si="374"/>
        <v/>
      </c>
      <c r="Z1061" s="100" t="str">
        <f t="shared" si="370"/>
        <v/>
      </c>
      <c r="AA1061" s="100" t="str">
        <f t="shared" si="375"/>
        <v/>
      </c>
      <c r="AB1061" s="100" t="str">
        <f t="shared" si="376"/>
        <v/>
      </c>
      <c r="AC1061" s="100" t="str">
        <f t="shared" si="366"/>
        <v/>
      </c>
      <c r="AD1061" s="100" t="str">
        <f t="shared" si="379"/>
        <v/>
      </c>
      <c r="AE1061" s="100" t="str">
        <f t="shared" si="371"/>
        <v/>
      </c>
      <c r="AF1061" s="100" t="str">
        <f t="shared" si="372"/>
        <v/>
      </c>
      <c r="AG1061" s="100" t="str">
        <f t="shared" si="380"/>
        <v/>
      </c>
      <c r="AH1061" s="100"/>
      <c r="AI1061" s="100"/>
      <c r="AJ1061" s="100"/>
      <c r="AK1061" s="100"/>
      <c r="AL1061" s="100"/>
    </row>
    <row r="1062" spans="1:38" s="101" customFormat="1" x14ac:dyDescent="0.25">
      <c r="A1062" s="100">
        <f t="shared" si="373"/>
        <v>145</v>
      </c>
      <c r="B1062" s="100">
        <f t="shared" si="361"/>
        <v>53150</v>
      </c>
      <c r="C1062" s="100" t="str">
        <f t="shared" si="362"/>
        <v>2017121</v>
      </c>
      <c r="D1062" s="100">
        <v>2017</v>
      </c>
      <c r="E1062" s="100">
        <v>12</v>
      </c>
      <c r="F1062" s="100">
        <v>1</v>
      </c>
      <c r="G1062" s="100">
        <v>14</v>
      </c>
      <c r="H1062" s="100">
        <v>45</v>
      </c>
      <c r="I1062" s="100">
        <v>50</v>
      </c>
      <c r="J1062" s="100">
        <v>905</v>
      </c>
      <c r="K1062" s="100" t="s">
        <v>37</v>
      </c>
      <c r="L1062" s="100">
        <v>1</v>
      </c>
      <c r="M1062" s="100" t="s">
        <v>21</v>
      </c>
      <c r="N1062" s="100" t="s">
        <v>27</v>
      </c>
      <c r="O1062" s="100">
        <f>910-905</f>
        <v>5</v>
      </c>
      <c r="P1062" s="100" t="str">
        <f t="shared" si="367"/>
        <v/>
      </c>
      <c r="Q1062" s="100">
        <f t="shared" si="360"/>
        <v>53150.909999999996</v>
      </c>
      <c r="R1062" s="100" t="str">
        <f t="shared" si="377"/>
        <v/>
      </c>
      <c r="S1062" s="100" t="str">
        <f t="shared" si="368"/>
        <v/>
      </c>
      <c r="T1062" s="100" t="str">
        <f t="shared" si="363"/>
        <v/>
      </c>
      <c r="U1062" s="100" t="str">
        <f t="shared" si="364"/>
        <v/>
      </c>
      <c r="V1062" s="100" t="str">
        <f t="shared" si="365"/>
        <v/>
      </c>
      <c r="W1062" s="100" t="str">
        <f t="shared" si="369"/>
        <v/>
      </c>
      <c r="X1062" s="100" t="str">
        <f t="shared" si="378"/>
        <v/>
      </c>
      <c r="Y1062" s="100" t="str">
        <f t="shared" si="374"/>
        <v/>
      </c>
      <c r="Z1062" s="100" t="str">
        <f t="shared" si="370"/>
        <v/>
      </c>
      <c r="AA1062" s="100" t="str">
        <f t="shared" si="375"/>
        <v/>
      </c>
      <c r="AB1062" s="100" t="str">
        <f t="shared" si="376"/>
        <v/>
      </c>
      <c r="AC1062" s="100" t="str">
        <f t="shared" si="366"/>
        <v/>
      </c>
      <c r="AD1062" s="100" t="str">
        <f t="shared" si="379"/>
        <v/>
      </c>
      <c r="AE1062" s="100" t="str">
        <f t="shared" si="371"/>
        <v/>
      </c>
      <c r="AF1062" s="100" t="str">
        <f t="shared" si="372"/>
        <v/>
      </c>
      <c r="AG1062" s="100" t="str">
        <f t="shared" si="380"/>
        <v/>
      </c>
      <c r="AH1062" s="100"/>
      <c r="AI1062" s="100"/>
      <c r="AJ1062" s="100"/>
      <c r="AK1062" s="100"/>
      <c r="AL1062" s="100"/>
    </row>
    <row r="1063" spans="1:38" s="101" customFormat="1" x14ac:dyDescent="0.25">
      <c r="A1063" s="102">
        <f t="shared" si="373"/>
        <v>146</v>
      </c>
      <c r="B1063" s="102">
        <f t="shared" si="361"/>
        <v>53211</v>
      </c>
      <c r="C1063" s="102" t="str">
        <f t="shared" si="362"/>
        <v>2017121</v>
      </c>
      <c r="D1063" s="102">
        <v>2017</v>
      </c>
      <c r="E1063" s="102">
        <v>12</v>
      </c>
      <c r="F1063" s="102">
        <v>1</v>
      </c>
      <c r="G1063" s="102">
        <v>14</v>
      </c>
      <c r="H1063" s="102">
        <v>46</v>
      </c>
      <c r="I1063" s="102">
        <v>51</v>
      </c>
      <c r="J1063" s="102">
        <v>151</v>
      </c>
      <c r="K1063" s="102" t="s">
        <v>37</v>
      </c>
      <c r="L1063" s="102">
        <v>1</v>
      </c>
      <c r="M1063" s="102" t="s">
        <v>21</v>
      </c>
      <c r="N1063" s="102" t="s">
        <v>27</v>
      </c>
      <c r="O1063" s="102">
        <f>158-151</f>
        <v>7</v>
      </c>
      <c r="P1063" s="102">
        <f t="shared" si="367"/>
        <v>53211.150999999998</v>
      </c>
      <c r="Q1063" s="102" t="str">
        <f t="shared" si="360"/>
        <v/>
      </c>
      <c r="R1063" s="102">
        <f t="shared" si="377"/>
        <v>53211.86</v>
      </c>
      <c r="S1063" s="102">
        <f t="shared" si="368"/>
        <v>709.00000000256114</v>
      </c>
      <c r="T1063" s="102">
        <f t="shared" si="363"/>
        <v>55</v>
      </c>
      <c r="U1063" s="102">
        <f t="shared" si="364"/>
        <v>48</v>
      </c>
      <c r="V1063" s="102" t="str">
        <f t="shared" si="365"/>
        <v/>
      </c>
      <c r="W1063" s="102">
        <f t="shared" si="369"/>
        <v>53211</v>
      </c>
      <c r="X1063" s="102">
        <f t="shared" si="378"/>
        <v>10</v>
      </c>
      <c r="Y1063" s="102">
        <f t="shared" si="374"/>
        <v>3</v>
      </c>
      <c r="Z1063" s="102">
        <f t="shared" si="370"/>
        <v>0</v>
      </c>
      <c r="AA1063" s="102">
        <f t="shared" si="375"/>
        <v>0</v>
      </c>
      <c r="AB1063" s="102">
        <f t="shared" si="376"/>
        <v>10</v>
      </c>
      <c r="AC1063" s="102" t="str">
        <f t="shared" si="366"/>
        <v/>
      </c>
      <c r="AD1063" s="102">
        <f t="shared" si="379"/>
        <v>0</v>
      </c>
      <c r="AE1063" s="102" t="str">
        <f t="shared" si="371"/>
        <v/>
      </c>
      <c r="AF1063" s="102" t="str">
        <f t="shared" si="372"/>
        <v/>
      </c>
      <c r="AG1063" s="102">
        <f t="shared" si="380"/>
        <v>0</v>
      </c>
      <c r="AH1063" s="102"/>
      <c r="AI1063" s="102"/>
      <c r="AJ1063" s="102"/>
      <c r="AK1063" s="102"/>
      <c r="AL1063" s="102"/>
    </row>
    <row r="1064" spans="1:38" s="101" customFormat="1" x14ac:dyDescent="0.25">
      <c r="A1064" s="100">
        <f t="shared" si="373"/>
        <v>146</v>
      </c>
      <c r="B1064" s="100">
        <f t="shared" si="361"/>
        <v>53211</v>
      </c>
      <c r="C1064" s="100" t="str">
        <f t="shared" si="362"/>
        <v>2017121</v>
      </c>
      <c r="D1064" s="100">
        <v>2017</v>
      </c>
      <c r="E1064" s="100">
        <v>12</v>
      </c>
      <c r="F1064" s="100">
        <v>1</v>
      </c>
      <c r="G1064" s="100">
        <v>14</v>
      </c>
      <c r="H1064" s="100">
        <v>46</v>
      </c>
      <c r="I1064" s="100">
        <v>51</v>
      </c>
      <c r="J1064" s="100">
        <v>206</v>
      </c>
      <c r="K1064" s="100" t="s">
        <v>37</v>
      </c>
      <c r="L1064" s="100">
        <v>1</v>
      </c>
      <c r="M1064" s="100" t="s">
        <v>21</v>
      </c>
      <c r="N1064" s="100" t="s">
        <v>27</v>
      </c>
      <c r="O1064" s="100">
        <f>220-206</f>
        <v>14</v>
      </c>
      <c r="P1064" s="100" t="str">
        <f t="shared" si="367"/>
        <v/>
      </c>
      <c r="Q1064" s="100" t="str">
        <f t="shared" si="360"/>
        <v/>
      </c>
      <c r="R1064" s="100" t="str">
        <f t="shared" si="377"/>
        <v/>
      </c>
      <c r="S1064" s="100" t="str">
        <f t="shared" si="368"/>
        <v/>
      </c>
      <c r="T1064" s="100">
        <f t="shared" si="363"/>
        <v>100</v>
      </c>
      <c r="U1064" s="100">
        <f t="shared" si="364"/>
        <v>86</v>
      </c>
      <c r="V1064" s="100" t="str">
        <f t="shared" si="365"/>
        <v/>
      </c>
      <c r="W1064" s="100" t="str">
        <f t="shared" si="369"/>
        <v/>
      </c>
      <c r="X1064" s="100" t="str">
        <f t="shared" si="378"/>
        <v/>
      </c>
      <c r="Y1064" s="100" t="str">
        <f t="shared" si="374"/>
        <v/>
      </c>
      <c r="Z1064" s="100" t="str">
        <f t="shared" si="370"/>
        <v/>
      </c>
      <c r="AA1064" s="100" t="str">
        <f t="shared" si="375"/>
        <v/>
      </c>
      <c r="AB1064" s="100" t="str">
        <f t="shared" si="376"/>
        <v/>
      </c>
      <c r="AC1064" s="100" t="str">
        <f t="shared" si="366"/>
        <v/>
      </c>
      <c r="AD1064" s="100" t="str">
        <f t="shared" si="379"/>
        <v/>
      </c>
      <c r="AE1064" s="100" t="str">
        <f t="shared" si="371"/>
        <v/>
      </c>
      <c r="AF1064" s="100" t="str">
        <f t="shared" si="372"/>
        <v/>
      </c>
      <c r="AG1064" s="100" t="str">
        <f t="shared" si="380"/>
        <v/>
      </c>
      <c r="AH1064" s="100"/>
      <c r="AI1064" s="100"/>
      <c r="AJ1064" s="100"/>
      <c r="AK1064" s="100"/>
      <c r="AL1064" s="100"/>
    </row>
    <row r="1065" spans="1:38" s="101" customFormat="1" x14ac:dyDescent="0.25">
      <c r="A1065" s="100">
        <f t="shared" si="373"/>
        <v>146</v>
      </c>
      <c r="B1065" s="100">
        <f t="shared" si="361"/>
        <v>53211</v>
      </c>
      <c r="C1065" s="100" t="str">
        <f t="shared" si="362"/>
        <v>2017121</v>
      </c>
      <c r="D1065" s="100">
        <v>2017</v>
      </c>
      <c r="E1065" s="100">
        <v>12</v>
      </c>
      <c r="F1065" s="100">
        <v>1</v>
      </c>
      <c r="G1065" s="100">
        <v>14</v>
      </c>
      <c r="H1065" s="100">
        <v>46</v>
      </c>
      <c r="I1065" s="100">
        <v>51</v>
      </c>
      <c r="J1065" s="100">
        <v>306</v>
      </c>
      <c r="K1065" s="100" t="s">
        <v>37</v>
      </c>
      <c r="L1065" s="100">
        <v>1</v>
      </c>
      <c r="M1065" s="100" t="s">
        <v>21</v>
      </c>
      <c r="N1065" s="100" t="s">
        <v>27</v>
      </c>
      <c r="O1065" s="100">
        <f>315-306</f>
        <v>9</v>
      </c>
      <c r="P1065" s="100" t="str">
        <f t="shared" si="367"/>
        <v/>
      </c>
      <c r="Q1065" s="100" t="str">
        <f t="shared" si="360"/>
        <v/>
      </c>
      <c r="R1065" s="100" t="str">
        <f t="shared" si="377"/>
        <v/>
      </c>
      <c r="S1065" s="100" t="str">
        <f t="shared" si="368"/>
        <v/>
      </c>
      <c r="T1065" s="100">
        <f t="shared" si="363"/>
        <v>62</v>
      </c>
      <c r="U1065" s="100">
        <f t="shared" si="364"/>
        <v>53</v>
      </c>
      <c r="V1065" s="100" t="str">
        <f t="shared" si="365"/>
        <v/>
      </c>
      <c r="W1065" s="100" t="str">
        <f t="shared" si="369"/>
        <v/>
      </c>
      <c r="X1065" s="100" t="str">
        <f t="shared" si="378"/>
        <v/>
      </c>
      <c r="Y1065" s="100" t="str">
        <f t="shared" si="374"/>
        <v/>
      </c>
      <c r="Z1065" s="100" t="str">
        <f t="shared" si="370"/>
        <v/>
      </c>
      <c r="AA1065" s="100" t="str">
        <f t="shared" si="375"/>
        <v/>
      </c>
      <c r="AB1065" s="100" t="str">
        <f t="shared" si="376"/>
        <v/>
      </c>
      <c r="AC1065" s="100" t="str">
        <f t="shared" si="366"/>
        <v/>
      </c>
      <c r="AD1065" s="100" t="str">
        <f t="shared" si="379"/>
        <v/>
      </c>
      <c r="AE1065" s="100" t="str">
        <f t="shared" si="371"/>
        <v/>
      </c>
      <c r="AF1065" s="100" t="str">
        <f t="shared" si="372"/>
        <v/>
      </c>
      <c r="AG1065" s="100" t="str">
        <f t="shared" si="380"/>
        <v/>
      </c>
      <c r="AH1065" s="100"/>
      <c r="AI1065" s="100"/>
      <c r="AJ1065" s="100"/>
      <c r="AK1065" s="100"/>
      <c r="AL1065" s="100"/>
    </row>
    <row r="1066" spans="1:38" s="101" customFormat="1" x14ac:dyDescent="0.25">
      <c r="A1066" s="100">
        <f t="shared" si="373"/>
        <v>146</v>
      </c>
      <c r="B1066" s="100">
        <f t="shared" si="361"/>
        <v>53211</v>
      </c>
      <c r="C1066" s="100" t="str">
        <f t="shared" si="362"/>
        <v>2017121</v>
      </c>
      <c r="D1066" s="100">
        <v>2017</v>
      </c>
      <c r="E1066" s="100">
        <v>12</v>
      </c>
      <c r="F1066" s="100">
        <v>1</v>
      </c>
      <c r="G1066" s="100">
        <v>14</v>
      </c>
      <c r="H1066" s="100">
        <v>46</v>
      </c>
      <c r="I1066" s="100">
        <v>51</v>
      </c>
      <c r="J1066" s="100">
        <v>368</v>
      </c>
      <c r="K1066" s="100" t="s">
        <v>37</v>
      </c>
      <c r="L1066" s="100">
        <v>1</v>
      </c>
      <c r="M1066" s="100" t="s">
        <v>21</v>
      </c>
      <c r="N1066" s="100" t="s">
        <v>27</v>
      </c>
      <c r="O1066" s="100">
        <f>457-368</f>
        <v>89</v>
      </c>
      <c r="P1066" s="100" t="str">
        <f t="shared" si="367"/>
        <v/>
      </c>
      <c r="Q1066" s="100" t="str">
        <f t="shared" si="360"/>
        <v/>
      </c>
      <c r="R1066" s="100" t="str">
        <f t="shared" si="377"/>
        <v/>
      </c>
      <c r="S1066" s="100" t="str">
        <f t="shared" si="368"/>
        <v/>
      </c>
      <c r="T1066" s="100">
        <f t="shared" si="363"/>
        <v>128</v>
      </c>
      <c r="U1066" s="100">
        <f t="shared" si="364"/>
        <v>39</v>
      </c>
      <c r="V1066" s="100" t="str">
        <f t="shared" si="365"/>
        <v/>
      </c>
      <c r="W1066" s="100" t="str">
        <f t="shared" si="369"/>
        <v/>
      </c>
      <c r="X1066" s="100" t="str">
        <f t="shared" si="378"/>
        <v/>
      </c>
      <c r="Y1066" s="100" t="str">
        <f t="shared" si="374"/>
        <v/>
      </c>
      <c r="Z1066" s="100" t="str">
        <f t="shared" si="370"/>
        <v/>
      </c>
      <c r="AA1066" s="100" t="str">
        <f t="shared" si="375"/>
        <v/>
      </c>
      <c r="AB1066" s="100" t="str">
        <f t="shared" si="376"/>
        <v/>
      </c>
      <c r="AC1066" s="100" t="str">
        <f t="shared" si="366"/>
        <v/>
      </c>
      <c r="AD1066" s="100" t="str">
        <f t="shared" si="379"/>
        <v/>
      </c>
      <c r="AE1066" s="100" t="str">
        <f t="shared" si="371"/>
        <v/>
      </c>
      <c r="AF1066" s="100" t="str">
        <f t="shared" si="372"/>
        <v/>
      </c>
      <c r="AG1066" s="100" t="str">
        <f t="shared" si="380"/>
        <v/>
      </c>
      <c r="AH1066" s="100"/>
      <c r="AI1066" s="100"/>
      <c r="AJ1066" s="100"/>
      <c r="AK1066" s="100"/>
      <c r="AL1066" s="100"/>
    </row>
    <row r="1067" spans="1:38" s="101" customFormat="1" x14ac:dyDescent="0.25">
      <c r="A1067" s="100">
        <f t="shared" si="373"/>
        <v>146</v>
      </c>
      <c r="B1067" s="100">
        <f t="shared" si="361"/>
        <v>53211</v>
      </c>
      <c r="C1067" s="100" t="str">
        <f t="shared" si="362"/>
        <v>2017121</v>
      </c>
      <c r="D1067" s="100">
        <v>2017</v>
      </c>
      <c r="E1067" s="100">
        <v>12</v>
      </c>
      <c r="F1067" s="100">
        <v>1</v>
      </c>
      <c r="G1067" s="100">
        <v>14</v>
      </c>
      <c r="H1067" s="100">
        <v>46</v>
      </c>
      <c r="I1067" s="100">
        <v>51</v>
      </c>
      <c r="J1067" s="100">
        <v>496</v>
      </c>
      <c r="K1067" s="100" t="s">
        <v>37</v>
      </c>
      <c r="L1067" s="100">
        <v>1</v>
      </c>
      <c r="M1067" s="100" t="s">
        <v>21</v>
      </c>
      <c r="N1067" s="100" t="s">
        <v>27</v>
      </c>
      <c r="O1067" s="100">
        <f>608-496</f>
        <v>112</v>
      </c>
      <c r="P1067" s="100" t="str">
        <f t="shared" si="367"/>
        <v/>
      </c>
      <c r="Q1067" s="100" t="str">
        <f t="shared" si="360"/>
        <v/>
      </c>
      <c r="R1067" s="100" t="str">
        <f t="shared" si="377"/>
        <v/>
      </c>
      <c r="S1067" s="100" t="str">
        <f t="shared" si="368"/>
        <v/>
      </c>
      <c r="T1067" s="100">
        <f t="shared" si="363"/>
        <v>154</v>
      </c>
      <c r="U1067" s="100">
        <f t="shared" si="364"/>
        <v>42</v>
      </c>
      <c r="V1067" s="100" t="str">
        <f t="shared" si="365"/>
        <v/>
      </c>
      <c r="W1067" s="100" t="str">
        <f t="shared" si="369"/>
        <v/>
      </c>
      <c r="X1067" s="100" t="str">
        <f t="shared" si="378"/>
        <v/>
      </c>
      <c r="Y1067" s="100" t="str">
        <f t="shared" si="374"/>
        <v/>
      </c>
      <c r="Z1067" s="100" t="str">
        <f t="shared" si="370"/>
        <v/>
      </c>
      <c r="AA1067" s="100" t="str">
        <f t="shared" si="375"/>
        <v/>
      </c>
      <c r="AB1067" s="100" t="str">
        <f t="shared" si="376"/>
        <v/>
      </c>
      <c r="AC1067" s="100" t="str">
        <f t="shared" si="366"/>
        <v/>
      </c>
      <c r="AD1067" s="100" t="str">
        <f t="shared" si="379"/>
        <v/>
      </c>
      <c r="AE1067" s="100" t="str">
        <f t="shared" si="371"/>
        <v/>
      </c>
      <c r="AF1067" s="100" t="str">
        <f t="shared" si="372"/>
        <v/>
      </c>
      <c r="AG1067" s="100" t="str">
        <f t="shared" si="380"/>
        <v/>
      </c>
      <c r="AH1067" s="100"/>
      <c r="AI1067" s="100"/>
      <c r="AJ1067" s="100"/>
      <c r="AK1067" s="100"/>
      <c r="AL1067" s="100"/>
    </row>
    <row r="1068" spans="1:38" s="101" customFormat="1" x14ac:dyDescent="0.25">
      <c r="A1068" s="100">
        <f t="shared" si="373"/>
        <v>146</v>
      </c>
      <c r="B1068" s="100">
        <f t="shared" si="361"/>
        <v>53211</v>
      </c>
      <c r="C1068" s="100" t="str">
        <f t="shared" si="362"/>
        <v>2017121</v>
      </c>
      <c r="D1068" s="100">
        <v>2017</v>
      </c>
      <c r="E1068" s="100">
        <v>12</v>
      </c>
      <c r="F1068" s="100">
        <v>1</v>
      </c>
      <c r="G1068" s="100">
        <v>14</v>
      </c>
      <c r="H1068" s="100">
        <v>46</v>
      </c>
      <c r="I1068" s="100">
        <v>51</v>
      </c>
      <c r="J1068" s="100">
        <v>650</v>
      </c>
      <c r="K1068" s="100" t="s">
        <v>37</v>
      </c>
      <c r="L1068" s="100">
        <v>1</v>
      </c>
      <c r="M1068" s="100" t="s">
        <v>21</v>
      </c>
      <c r="N1068" s="100" t="s">
        <v>27</v>
      </c>
      <c r="O1068" s="100">
        <f>664-650</f>
        <v>14</v>
      </c>
      <c r="P1068" s="100" t="str">
        <f t="shared" si="367"/>
        <v/>
      </c>
      <c r="Q1068" s="100" t="str">
        <f t="shared" si="360"/>
        <v/>
      </c>
      <c r="R1068" s="100" t="str">
        <f t="shared" si="377"/>
        <v/>
      </c>
      <c r="S1068" s="100" t="str">
        <f t="shared" si="368"/>
        <v/>
      </c>
      <c r="T1068" s="100">
        <f t="shared" si="363"/>
        <v>76</v>
      </c>
      <c r="U1068" s="100">
        <f t="shared" si="364"/>
        <v>62</v>
      </c>
      <c r="V1068" s="100" t="str">
        <f t="shared" si="365"/>
        <v/>
      </c>
      <c r="W1068" s="100" t="str">
        <f t="shared" si="369"/>
        <v/>
      </c>
      <c r="X1068" s="100" t="str">
        <f t="shared" si="378"/>
        <v/>
      </c>
      <c r="Y1068" s="100" t="str">
        <f t="shared" si="374"/>
        <v/>
      </c>
      <c r="Z1068" s="100" t="str">
        <f t="shared" si="370"/>
        <v/>
      </c>
      <c r="AA1068" s="100" t="str">
        <f t="shared" si="375"/>
        <v/>
      </c>
      <c r="AB1068" s="100" t="str">
        <f t="shared" si="376"/>
        <v/>
      </c>
      <c r="AC1068" s="100" t="str">
        <f t="shared" si="366"/>
        <v/>
      </c>
      <c r="AD1068" s="100" t="str">
        <f t="shared" si="379"/>
        <v/>
      </c>
      <c r="AE1068" s="100" t="str">
        <f t="shared" si="371"/>
        <v/>
      </c>
      <c r="AF1068" s="100" t="str">
        <f t="shared" si="372"/>
        <v/>
      </c>
      <c r="AG1068" s="100" t="str">
        <f t="shared" si="380"/>
        <v/>
      </c>
      <c r="AH1068" s="100"/>
      <c r="AI1068" s="100"/>
      <c r="AJ1068" s="100"/>
      <c r="AK1068" s="100"/>
      <c r="AL1068" s="100"/>
    </row>
    <row r="1069" spans="1:38" s="103" customFormat="1" x14ac:dyDescent="0.25">
      <c r="A1069" s="100">
        <f t="shared" si="373"/>
        <v>146</v>
      </c>
      <c r="B1069" s="100">
        <f t="shared" si="361"/>
        <v>53211</v>
      </c>
      <c r="C1069" s="100" t="str">
        <f t="shared" si="362"/>
        <v>2017121</v>
      </c>
      <c r="D1069" s="100">
        <v>2017</v>
      </c>
      <c r="E1069" s="100">
        <v>12</v>
      </c>
      <c r="F1069" s="100">
        <v>1</v>
      </c>
      <c r="G1069" s="100">
        <v>14</v>
      </c>
      <c r="H1069" s="100">
        <v>46</v>
      </c>
      <c r="I1069" s="100">
        <v>51</v>
      </c>
      <c r="J1069" s="100">
        <v>726</v>
      </c>
      <c r="K1069" s="100" t="s">
        <v>37</v>
      </c>
      <c r="L1069" s="100">
        <v>1</v>
      </c>
      <c r="M1069" s="100" t="s">
        <v>21</v>
      </c>
      <c r="N1069" s="100" t="s">
        <v>27</v>
      </c>
      <c r="O1069" s="100">
        <v>49</v>
      </c>
      <c r="P1069" s="100" t="str">
        <f t="shared" si="367"/>
        <v/>
      </c>
      <c r="Q1069" s="100" t="str">
        <f t="shared" si="360"/>
        <v/>
      </c>
      <c r="R1069" s="100" t="str">
        <f t="shared" si="377"/>
        <v/>
      </c>
      <c r="S1069" s="100" t="str">
        <f t="shared" si="368"/>
        <v/>
      </c>
      <c r="T1069" s="100">
        <f t="shared" si="363"/>
        <v>51</v>
      </c>
      <c r="U1069" s="100">
        <f t="shared" si="364"/>
        <v>2</v>
      </c>
      <c r="V1069" s="100" t="str">
        <f t="shared" si="365"/>
        <v/>
      </c>
      <c r="W1069" s="100" t="str">
        <f t="shared" si="369"/>
        <v/>
      </c>
      <c r="X1069" s="100" t="str">
        <f t="shared" si="378"/>
        <v/>
      </c>
      <c r="Y1069" s="100" t="str">
        <f t="shared" si="374"/>
        <v/>
      </c>
      <c r="Z1069" s="100" t="str">
        <f t="shared" si="370"/>
        <v/>
      </c>
      <c r="AA1069" s="100" t="str">
        <f t="shared" si="375"/>
        <v/>
      </c>
      <c r="AB1069" s="100" t="str">
        <f t="shared" si="376"/>
        <v/>
      </c>
      <c r="AC1069" s="100" t="str">
        <f t="shared" si="366"/>
        <v/>
      </c>
      <c r="AD1069" s="100" t="str">
        <f t="shared" si="379"/>
        <v/>
      </c>
      <c r="AE1069" s="100" t="str">
        <f t="shared" si="371"/>
        <v/>
      </c>
      <c r="AF1069" s="100" t="str">
        <f t="shared" si="372"/>
        <v/>
      </c>
      <c r="AG1069" s="100" t="str">
        <f t="shared" si="380"/>
        <v/>
      </c>
      <c r="AH1069" s="100"/>
      <c r="AI1069" s="100"/>
      <c r="AJ1069" s="100"/>
      <c r="AK1069" s="100"/>
      <c r="AL1069" s="100"/>
    </row>
    <row r="1070" spans="1:38" s="103" customFormat="1" x14ac:dyDescent="0.25">
      <c r="A1070" s="100">
        <f t="shared" si="373"/>
        <v>146</v>
      </c>
      <c r="B1070" s="100">
        <f t="shared" si="361"/>
        <v>53211</v>
      </c>
      <c r="C1070" s="100" t="str">
        <f t="shared" si="362"/>
        <v>2017121</v>
      </c>
      <c r="D1070" s="100">
        <v>2017</v>
      </c>
      <c r="E1070" s="100">
        <v>12</v>
      </c>
      <c r="F1070" s="100">
        <v>1</v>
      </c>
      <c r="G1070" s="100">
        <v>14</v>
      </c>
      <c r="H1070" s="100">
        <v>46</v>
      </c>
      <c r="I1070" s="100">
        <v>51</v>
      </c>
      <c r="J1070" s="100">
        <v>777</v>
      </c>
      <c r="K1070" s="100" t="s">
        <v>37</v>
      </c>
      <c r="L1070" s="100">
        <v>1</v>
      </c>
      <c r="M1070" s="100" t="s">
        <v>21</v>
      </c>
      <c r="N1070" s="100" t="s">
        <v>27</v>
      </c>
      <c r="O1070" s="100">
        <f>783-777</f>
        <v>6</v>
      </c>
      <c r="P1070" s="100" t="str">
        <f t="shared" si="367"/>
        <v/>
      </c>
      <c r="Q1070" s="100" t="str">
        <f t="shared" si="360"/>
        <v/>
      </c>
      <c r="R1070" s="100" t="str">
        <f t="shared" si="377"/>
        <v/>
      </c>
      <c r="S1070" s="100" t="str">
        <f t="shared" si="368"/>
        <v/>
      </c>
      <c r="T1070" s="100">
        <f t="shared" si="363"/>
        <v>50</v>
      </c>
      <c r="U1070" s="100">
        <f t="shared" si="364"/>
        <v>44</v>
      </c>
      <c r="V1070" s="100" t="str">
        <f t="shared" si="365"/>
        <v/>
      </c>
      <c r="W1070" s="100" t="str">
        <f t="shared" si="369"/>
        <v/>
      </c>
      <c r="X1070" s="100" t="str">
        <f t="shared" si="378"/>
        <v/>
      </c>
      <c r="Y1070" s="100" t="str">
        <f t="shared" si="374"/>
        <v/>
      </c>
      <c r="Z1070" s="100" t="str">
        <f t="shared" si="370"/>
        <v/>
      </c>
      <c r="AA1070" s="100" t="str">
        <f t="shared" si="375"/>
        <v/>
      </c>
      <c r="AB1070" s="100" t="str">
        <f t="shared" si="376"/>
        <v/>
      </c>
      <c r="AC1070" s="100" t="str">
        <f t="shared" si="366"/>
        <v/>
      </c>
      <c r="AD1070" s="100" t="str">
        <f t="shared" si="379"/>
        <v/>
      </c>
      <c r="AE1070" s="100" t="str">
        <f t="shared" si="371"/>
        <v/>
      </c>
      <c r="AF1070" s="100" t="str">
        <f t="shared" si="372"/>
        <v/>
      </c>
      <c r="AG1070" s="100" t="str">
        <f t="shared" si="380"/>
        <v/>
      </c>
      <c r="AH1070" s="100"/>
      <c r="AI1070" s="100"/>
      <c r="AJ1070" s="100"/>
      <c r="AK1070" s="100"/>
      <c r="AL1070" s="100"/>
    </row>
    <row r="1071" spans="1:38" s="101" customFormat="1" x14ac:dyDescent="0.25">
      <c r="A1071" s="100">
        <f t="shared" si="373"/>
        <v>146</v>
      </c>
      <c r="B1071" s="100">
        <f t="shared" si="361"/>
        <v>53211</v>
      </c>
      <c r="C1071" s="100" t="str">
        <f t="shared" si="362"/>
        <v>2017121</v>
      </c>
      <c r="D1071" s="100">
        <v>2017</v>
      </c>
      <c r="E1071" s="100">
        <v>12</v>
      </c>
      <c r="F1071" s="100">
        <v>1</v>
      </c>
      <c r="G1071" s="100">
        <v>14</v>
      </c>
      <c r="H1071" s="100">
        <v>46</v>
      </c>
      <c r="I1071" s="100">
        <v>51</v>
      </c>
      <c r="J1071" s="100">
        <v>827</v>
      </c>
      <c r="K1071" s="100" t="s">
        <v>37</v>
      </c>
      <c r="L1071" s="100">
        <v>1</v>
      </c>
      <c r="M1071" s="100" t="s">
        <v>21</v>
      </c>
      <c r="N1071" s="100" t="s">
        <v>27</v>
      </c>
      <c r="O1071" s="100">
        <f>831-827</f>
        <v>4</v>
      </c>
      <c r="P1071" s="100" t="str">
        <f t="shared" si="367"/>
        <v/>
      </c>
      <c r="Q1071" s="100" t="str">
        <f t="shared" si="360"/>
        <v/>
      </c>
      <c r="R1071" s="100" t="str">
        <f t="shared" si="377"/>
        <v/>
      </c>
      <c r="S1071" s="100" t="str">
        <f t="shared" si="368"/>
        <v/>
      </c>
      <c r="T1071" s="100">
        <f t="shared" si="363"/>
        <v>26</v>
      </c>
      <c r="U1071" s="100">
        <f t="shared" si="364"/>
        <v>22</v>
      </c>
      <c r="V1071" s="100" t="str">
        <f t="shared" si="365"/>
        <v/>
      </c>
      <c r="W1071" s="100" t="str">
        <f t="shared" si="369"/>
        <v/>
      </c>
      <c r="X1071" s="100" t="str">
        <f t="shared" si="378"/>
        <v/>
      </c>
      <c r="Y1071" s="100" t="str">
        <f t="shared" si="374"/>
        <v/>
      </c>
      <c r="Z1071" s="100" t="str">
        <f t="shared" si="370"/>
        <v/>
      </c>
      <c r="AA1071" s="100" t="str">
        <f t="shared" si="375"/>
        <v/>
      </c>
      <c r="AB1071" s="100" t="str">
        <f t="shared" si="376"/>
        <v/>
      </c>
      <c r="AC1071" s="100" t="str">
        <f t="shared" si="366"/>
        <v/>
      </c>
      <c r="AD1071" s="100" t="str">
        <f t="shared" si="379"/>
        <v/>
      </c>
      <c r="AE1071" s="100" t="str">
        <f t="shared" si="371"/>
        <v/>
      </c>
      <c r="AF1071" s="100" t="str">
        <f t="shared" si="372"/>
        <v/>
      </c>
      <c r="AG1071" s="100" t="str">
        <f t="shared" si="380"/>
        <v/>
      </c>
      <c r="AH1071" s="100"/>
      <c r="AI1071" s="100"/>
      <c r="AJ1071" s="100"/>
      <c r="AK1071" s="100"/>
      <c r="AL1071" s="100"/>
    </row>
    <row r="1072" spans="1:38" s="101" customFormat="1" x14ac:dyDescent="0.25">
      <c r="A1072" s="100">
        <f t="shared" si="373"/>
        <v>146</v>
      </c>
      <c r="B1072" s="100">
        <f t="shared" si="361"/>
        <v>53211</v>
      </c>
      <c r="C1072" s="100" t="str">
        <f t="shared" si="362"/>
        <v>2017121</v>
      </c>
      <c r="D1072" s="100">
        <v>2017</v>
      </c>
      <c r="E1072" s="100">
        <v>12</v>
      </c>
      <c r="F1072" s="100">
        <v>1</v>
      </c>
      <c r="G1072" s="100">
        <v>14</v>
      </c>
      <c r="H1072" s="100">
        <v>46</v>
      </c>
      <c r="I1072" s="100">
        <v>51</v>
      </c>
      <c r="J1072" s="100">
        <v>853</v>
      </c>
      <c r="K1072" s="100" t="s">
        <v>37</v>
      </c>
      <c r="L1072" s="100">
        <v>1</v>
      </c>
      <c r="M1072" s="100" t="s">
        <v>21</v>
      </c>
      <c r="N1072" s="100" t="s">
        <v>27</v>
      </c>
      <c r="O1072" s="100">
        <f>860-853</f>
        <v>7</v>
      </c>
      <c r="P1072" s="100" t="str">
        <f t="shared" si="367"/>
        <v/>
      </c>
      <c r="Q1072" s="100">
        <f t="shared" si="360"/>
        <v>53211.86</v>
      </c>
      <c r="R1072" s="100" t="str">
        <f t="shared" si="377"/>
        <v/>
      </c>
      <c r="S1072" s="100" t="str">
        <f t="shared" si="368"/>
        <v/>
      </c>
      <c r="T1072" s="100" t="str">
        <f t="shared" si="363"/>
        <v/>
      </c>
      <c r="U1072" s="100" t="str">
        <f t="shared" si="364"/>
        <v/>
      </c>
      <c r="V1072" s="100" t="str">
        <f t="shared" si="365"/>
        <v/>
      </c>
      <c r="W1072" s="100" t="str">
        <f t="shared" si="369"/>
        <v/>
      </c>
      <c r="X1072" s="100" t="str">
        <f t="shared" si="378"/>
        <v/>
      </c>
      <c r="Y1072" s="100" t="str">
        <f t="shared" si="374"/>
        <v/>
      </c>
      <c r="Z1072" s="100" t="str">
        <f t="shared" si="370"/>
        <v/>
      </c>
      <c r="AA1072" s="100" t="str">
        <f t="shared" si="375"/>
        <v/>
      </c>
      <c r="AB1072" s="100" t="str">
        <f t="shared" si="376"/>
        <v/>
      </c>
      <c r="AC1072" s="100" t="str">
        <f t="shared" si="366"/>
        <v/>
      </c>
      <c r="AD1072" s="100" t="str">
        <f t="shared" si="379"/>
        <v/>
      </c>
      <c r="AE1072" s="100" t="str">
        <f t="shared" si="371"/>
        <v/>
      </c>
      <c r="AF1072" s="100" t="str">
        <f t="shared" si="372"/>
        <v/>
      </c>
      <c r="AG1072" s="100" t="str">
        <f t="shared" si="380"/>
        <v/>
      </c>
      <c r="AH1072" s="100"/>
      <c r="AI1072" s="100"/>
      <c r="AJ1072" s="100"/>
      <c r="AK1072" s="100"/>
      <c r="AL1072" s="100"/>
    </row>
    <row r="1073" spans="1:38" s="101" customFormat="1" x14ac:dyDescent="0.25">
      <c r="A1073" s="58">
        <f t="shared" si="373"/>
        <v>147</v>
      </c>
      <c r="B1073" s="58">
        <f t="shared" si="361"/>
        <v>53249</v>
      </c>
      <c r="C1073" s="51" t="str">
        <f t="shared" si="362"/>
        <v>2017121</v>
      </c>
      <c r="D1073" s="51">
        <v>2017</v>
      </c>
      <c r="E1073" s="51">
        <v>12</v>
      </c>
      <c r="F1073" s="51">
        <v>1</v>
      </c>
      <c r="G1073" s="51">
        <v>14</v>
      </c>
      <c r="H1073" s="51">
        <v>47</v>
      </c>
      <c r="I1073" s="51">
        <v>29</v>
      </c>
      <c r="J1073" s="51">
        <v>473</v>
      </c>
      <c r="K1073" s="51" t="s">
        <v>37</v>
      </c>
      <c r="L1073" s="51">
        <v>1</v>
      </c>
      <c r="M1073" s="51" t="s">
        <v>21</v>
      </c>
      <c r="N1073" s="51" t="s">
        <v>27</v>
      </c>
      <c r="O1073" s="51">
        <v>11</v>
      </c>
      <c r="P1073" s="51">
        <f t="shared" si="367"/>
        <v>53249.472999999998</v>
      </c>
      <c r="Q1073" s="51" t="str">
        <f t="shared" si="360"/>
        <v/>
      </c>
      <c r="R1073" s="51">
        <f t="shared" si="377"/>
        <v>53249.925999999999</v>
      </c>
      <c r="S1073" s="51">
        <f t="shared" si="368"/>
        <v>453.00000000133878</v>
      </c>
      <c r="T1073" s="51">
        <f t="shared" si="363"/>
        <v>48</v>
      </c>
      <c r="U1073" s="51" t="str">
        <f t="shared" si="364"/>
        <v/>
      </c>
      <c r="V1073" s="51" t="str">
        <f t="shared" si="365"/>
        <v/>
      </c>
      <c r="W1073" s="51">
        <f t="shared" si="369"/>
        <v>53249</v>
      </c>
      <c r="X1073" s="51">
        <f t="shared" si="378"/>
        <v>4</v>
      </c>
      <c r="Y1073" s="51">
        <f t="shared" si="374"/>
        <v>0</v>
      </c>
      <c r="Z1073" s="51">
        <f t="shared" si="370"/>
        <v>0</v>
      </c>
      <c r="AA1073" s="51">
        <f t="shared" si="375"/>
        <v>0</v>
      </c>
      <c r="AB1073" s="51">
        <f t="shared" si="376"/>
        <v>4</v>
      </c>
      <c r="AC1073" s="51" t="str">
        <f t="shared" si="366"/>
        <v/>
      </c>
      <c r="AD1073" s="51">
        <f t="shared" si="379"/>
        <v>0</v>
      </c>
      <c r="AE1073" s="51" t="str">
        <f t="shared" si="371"/>
        <v/>
      </c>
      <c r="AF1073" s="51" t="str">
        <f t="shared" si="372"/>
        <v/>
      </c>
      <c r="AG1073" s="51">
        <f t="shared" si="380"/>
        <v>0</v>
      </c>
      <c r="AH1073" s="51"/>
      <c r="AI1073" s="51"/>
      <c r="AJ1073" s="51"/>
      <c r="AK1073" s="51"/>
      <c r="AL1073" s="51"/>
    </row>
    <row r="1074" spans="1:38" s="101" customFormat="1" x14ac:dyDescent="0.25">
      <c r="A1074" s="61">
        <f t="shared" si="373"/>
        <v>147</v>
      </c>
      <c r="B1074" s="61">
        <f t="shared" si="361"/>
        <v>53249</v>
      </c>
      <c r="C1074" s="50" t="str">
        <f t="shared" si="362"/>
        <v>2017121</v>
      </c>
      <c r="D1074" s="50">
        <v>2017</v>
      </c>
      <c r="E1074" s="50">
        <v>12</v>
      </c>
      <c r="F1074" s="50">
        <v>1</v>
      </c>
      <c r="G1074" s="50">
        <v>14</v>
      </c>
      <c r="H1074" s="50">
        <v>47</v>
      </c>
      <c r="I1074" s="50">
        <v>29</v>
      </c>
      <c r="J1074" s="50">
        <v>521</v>
      </c>
      <c r="K1074" s="50" t="s">
        <v>37</v>
      </c>
      <c r="L1074" s="50">
        <v>2</v>
      </c>
      <c r="M1074" s="50" t="s">
        <v>21</v>
      </c>
      <c r="N1074" s="50" t="s">
        <v>27</v>
      </c>
      <c r="O1074" s="50">
        <v>16</v>
      </c>
      <c r="P1074" s="50" t="str">
        <f t="shared" si="367"/>
        <v/>
      </c>
      <c r="Q1074" s="50" t="str">
        <f t="shared" si="360"/>
        <v/>
      </c>
      <c r="R1074" s="50" t="str">
        <f t="shared" si="377"/>
        <v/>
      </c>
      <c r="S1074" s="50" t="str">
        <f t="shared" si="368"/>
        <v/>
      </c>
      <c r="T1074" s="50">
        <f t="shared" si="363"/>
        <v>33</v>
      </c>
      <c r="U1074" s="50">
        <f t="shared" si="364"/>
        <v>17</v>
      </c>
      <c r="V1074" s="50" t="str">
        <f t="shared" si="365"/>
        <v/>
      </c>
      <c r="W1074" s="50" t="str">
        <f t="shared" si="369"/>
        <v/>
      </c>
      <c r="X1074" s="50" t="str">
        <f t="shared" si="378"/>
        <v/>
      </c>
      <c r="Y1074" s="50" t="str">
        <f t="shared" si="374"/>
        <v/>
      </c>
      <c r="Z1074" s="50" t="str">
        <f t="shared" si="370"/>
        <v/>
      </c>
      <c r="AA1074" s="50" t="str">
        <f t="shared" si="375"/>
        <v/>
      </c>
      <c r="AB1074" s="50" t="str">
        <f t="shared" si="376"/>
        <v/>
      </c>
      <c r="AC1074" s="50" t="str">
        <f t="shared" si="366"/>
        <v/>
      </c>
      <c r="AD1074" s="50" t="str">
        <f t="shared" si="379"/>
        <v/>
      </c>
      <c r="AE1074" s="50" t="str">
        <f t="shared" si="371"/>
        <v/>
      </c>
      <c r="AF1074" s="50" t="str">
        <f t="shared" si="372"/>
        <v/>
      </c>
      <c r="AG1074" s="50" t="str">
        <f t="shared" si="380"/>
        <v/>
      </c>
      <c r="AH1074" s="50"/>
      <c r="AI1074" s="50"/>
      <c r="AJ1074" s="50"/>
      <c r="AK1074" s="50"/>
      <c r="AL1074" s="50"/>
    </row>
    <row r="1075" spans="1:38" s="101" customFormat="1" x14ac:dyDescent="0.25">
      <c r="A1075" s="50">
        <f t="shared" si="373"/>
        <v>147</v>
      </c>
      <c r="B1075" s="50">
        <f t="shared" si="361"/>
        <v>53249</v>
      </c>
      <c r="C1075" s="50" t="str">
        <f t="shared" si="362"/>
        <v>2017121</v>
      </c>
      <c r="D1075" s="50">
        <v>2017</v>
      </c>
      <c r="E1075" s="50">
        <v>12</v>
      </c>
      <c r="F1075" s="50">
        <v>1</v>
      </c>
      <c r="G1075" s="50">
        <v>14</v>
      </c>
      <c r="H1075" s="50">
        <v>47</v>
      </c>
      <c r="I1075" s="50">
        <v>29</v>
      </c>
      <c r="J1075" s="50">
        <v>554</v>
      </c>
      <c r="K1075" s="50" t="s">
        <v>37</v>
      </c>
      <c r="L1075" s="50">
        <v>2</v>
      </c>
      <c r="M1075" s="50" t="s">
        <v>21</v>
      </c>
      <c r="N1075" s="50" t="s">
        <v>27</v>
      </c>
      <c r="O1075" s="50">
        <v>17</v>
      </c>
      <c r="P1075" s="50" t="str">
        <f t="shared" si="367"/>
        <v/>
      </c>
      <c r="Q1075" s="50" t="str">
        <f t="shared" si="360"/>
        <v/>
      </c>
      <c r="R1075" s="50" t="str">
        <f t="shared" si="377"/>
        <v/>
      </c>
      <c r="S1075" s="50" t="str">
        <f t="shared" si="368"/>
        <v/>
      </c>
      <c r="T1075" s="50">
        <f t="shared" si="363"/>
        <v>348</v>
      </c>
      <c r="U1075" s="50" t="str">
        <f t="shared" si="364"/>
        <v/>
      </c>
      <c r="V1075" s="50" t="str">
        <f t="shared" si="365"/>
        <v/>
      </c>
      <c r="W1075" s="50" t="str">
        <f t="shared" si="369"/>
        <v/>
      </c>
      <c r="X1075" s="50" t="str">
        <f t="shared" si="378"/>
        <v/>
      </c>
      <c r="Y1075" s="50" t="str">
        <f t="shared" si="374"/>
        <v/>
      </c>
      <c r="Z1075" s="50" t="str">
        <f t="shared" si="370"/>
        <v/>
      </c>
      <c r="AA1075" s="50" t="str">
        <f t="shared" si="375"/>
        <v/>
      </c>
      <c r="AB1075" s="50" t="str">
        <f t="shared" si="376"/>
        <v/>
      </c>
      <c r="AC1075" s="50" t="str">
        <f t="shared" si="366"/>
        <v/>
      </c>
      <c r="AD1075" s="50" t="str">
        <f t="shared" si="379"/>
        <v/>
      </c>
      <c r="AE1075" s="50" t="str">
        <f t="shared" si="371"/>
        <v/>
      </c>
      <c r="AF1075" s="50" t="str">
        <f t="shared" si="372"/>
        <v/>
      </c>
      <c r="AG1075" s="50" t="str">
        <f t="shared" si="380"/>
        <v/>
      </c>
      <c r="AH1075" s="50"/>
      <c r="AI1075" s="50" t="s">
        <v>94</v>
      </c>
      <c r="AJ1075" s="50"/>
      <c r="AK1075" s="50"/>
      <c r="AL1075" s="50"/>
    </row>
    <row r="1076" spans="1:38" s="101" customFormat="1" x14ac:dyDescent="0.25">
      <c r="A1076" s="50">
        <f t="shared" si="373"/>
        <v>147</v>
      </c>
      <c r="B1076" s="50">
        <f t="shared" si="361"/>
        <v>53249</v>
      </c>
      <c r="C1076" s="50" t="str">
        <f t="shared" si="362"/>
        <v>2017121</v>
      </c>
      <c r="D1076" s="50">
        <v>2017</v>
      </c>
      <c r="E1076" s="50">
        <v>12</v>
      </c>
      <c r="F1076" s="50">
        <v>1</v>
      </c>
      <c r="G1076" s="50">
        <v>14</v>
      </c>
      <c r="H1076" s="50">
        <v>47</v>
      </c>
      <c r="I1076" s="50">
        <v>29</v>
      </c>
      <c r="J1076" s="50">
        <v>902</v>
      </c>
      <c r="K1076" s="50" t="s">
        <v>37</v>
      </c>
      <c r="L1076" s="50">
        <v>3</v>
      </c>
      <c r="M1076" s="50" t="s">
        <v>21</v>
      </c>
      <c r="N1076" s="50" t="s">
        <v>27</v>
      </c>
      <c r="O1076" s="50">
        <v>24</v>
      </c>
      <c r="P1076" s="50" t="str">
        <f t="shared" si="367"/>
        <v/>
      </c>
      <c r="Q1076" s="50">
        <f t="shared" si="360"/>
        <v>53249.925999999999</v>
      </c>
      <c r="R1076" s="50" t="str">
        <f t="shared" si="377"/>
        <v/>
      </c>
      <c r="S1076" s="50" t="str">
        <f t="shared" si="368"/>
        <v/>
      </c>
      <c r="T1076" s="50" t="str">
        <f t="shared" si="363"/>
        <v/>
      </c>
      <c r="U1076" s="50" t="str">
        <f t="shared" si="364"/>
        <v/>
      </c>
      <c r="V1076" s="50" t="str">
        <f t="shared" si="365"/>
        <v/>
      </c>
      <c r="W1076" s="50" t="str">
        <f t="shared" si="369"/>
        <v/>
      </c>
      <c r="X1076" s="50" t="str">
        <f t="shared" si="378"/>
        <v/>
      </c>
      <c r="Y1076" s="50" t="str">
        <f t="shared" si="374"/>
        <v/>
      </c>
      <c r="Z1076" s="50" t="str">
        <f t="shared" si="370"/>
        <v/>
      </c>
      <c r="AA1076" s="50" t="str">
        <f t="shared" si="375"/>
        <v/>
      </c>
      <c r="AB1076" s="50" t="str">
        <f t="shared" si="376"/>
        <v/>
      </c>
      <c r="AC1076" s="50" t="str">
        <f t="shared" si="366"/>
        <v/>
      </c>
      <c r="AD1076" s="50" t="str">
        <f t="shared" si="379"/>
        <v/>
      </c>
      <c r="AE1076" s="50" t="str">
        <f t="shared" si="371"/>
        <v/>
      </c>
      <c r="AF1076" s="50" t="str">
        <f t="shared" si="372"/>
        <v/>
      </c>
      <c r="AG1076" s="50" t="str">
        <f t="shared" si="380"/>
        <v/>
      </c>
      <c r="AH1076" s="50"/>
      <c r="AI1076" s="50" t="s">
        <v>95</v>
      </c>
      <c r="AJ1076" s="50"/>
      <c r="AK1076" s="50"/>
      <c r="AL1076" s="50"/>
    </row>
    <row r="1077" spans="1:38" s="101" customFormat="1" x14ac:dyDescent="0.25">
      <c r="A1077" s="102">
        <f t="shared" si="373"/>
        <v>148</v>
      </c>
      <c r="B1077" s="102">
        <f t="shared" si="361"/>
        <v>53410</v>
      </c>
      <c r="C1077" s="102" t="str">
        <f t="shared" si="362"/>
        <v>2017121</v>
      </c>
      <c r="D1077" s="102">
        <v>2017</v>
      </c>
      <c r="E1077" s="102">
        <v>12</v>
      </c>
      <c r="F1077" s="102">
        <v>1</v>
      </c>
      <c r="G1077" s="102">
        <v>14</v>
      </c>
      <c r="H1077" s="102">
        <v>50</v>
      </c>
      <c r="I1077" s="102">
        <v>10</v>
      </c>
      <c r="J1077" s="102">
        <v>700</v>
      </c>
      <c r="K1077" s="102" t="s">
        <v>37</v>
      </c>
      <c r="L1077" s="102">
        <v>1</v>
      </c>
      <c r="M1077" s="102" t="s">
        <v>21</v>
      </c>
      <c r="N1077" s="102" t="s">
        <v>27</v>
      </c>
      <c r="O1077" s="102">
        <f>707-700</f>
        <v>7</v>
      </c>
      <c r="P1077" s="102">
        <f t="shared" si="367"/>
        <v>53410.7</v>
      </c>
      <c r="Q1077" s="102">
        <f t="shared" si="360"/>
        <v>53410.706999999995</v>
      </c>
      <c r="R1077" s="102">
        <f t="shared" si="377"/>
        <v>53410.706999999995</v>
      </c>
      <c r="S1077" s="115">
        <f t="shared" si="368"/>
        <v>6.9999999977881089</v>
      </c>
      <c r="T1077" s="102" t="str">
        <f t="shared" si="363"/>
        <v/>
      </c>
      <c r="U1077" s="102" t="str">
        <f t="shared" si="364"/>
        <v/>
      </c>
      <c r="V1077" s="102" t="str">
        <f t="shared" si="365"/>
        <v/>
      </c>
      <c r="W1077" s="102">
        <f t="shared" si="369"/>
        <v>53410</v>
      </c>
      <c r="X1077" s="102">
        <f t="shared" si="378"/>
        <v>1</v>
      </c>
      <c r="Y1077" s="102" t="str">
        <f t="shared" si="374"/>
        <v/>
      </c>
      <c r="Z1077" s="102">
        <f t="shared" si="370"/>
        <v>0</v>
      </c>
      <c r="AA1077" s="102">
        <f t="shared" si="375"/>
        <v>0</v>
      </c>
      <c r="AB1077" s="102">
        <f t="shared" si="376"/>
        <v>1</v>
      </c>
      <c r="AC1077" s="102" t="str">
        <f t="shared" si="366"/>
        <v/>
      </c>
      <c r="AD1077" s="102">
        <f t="shared" si="379"/>
        <v>0</v>
      </c>
      <c r="AE1077" s="102" t="str">
        <f t="shared" si="371"/>
        <v/>
      </c>
      <c r="AF1077" s="102" t="str">
        <f t="shared" si="372"/>
        <v/>
      </c>
      <c r="AG1077" s="102">
        <f t="shared" si="380"/>
        <v>0</v>
      </c>
      <c r="AH1077" s="102"/>
      <c r="AI1077" s="102"/>
      <c r="AJ1077" s="102"/>
      <c r="AK1077" s="102"/>
      <c r="AL1077" s="102"/>
    </row>
    <row r="1078" spans="1:38" s="101" customFormat="1" x14ac:dyDescent="0.25">
      <c r="A1078" s="102">
        <f t="shared" si="373"/>
        <v>149</v>
      </c>
      <c r="B1078" s="102">
        <f t="shared" si="361"/>
        <v>53473</v>
      </c>
      <c r="C1078" s="102" t="str">
        <f t="shared" si="362"/>
        <v>2017121</v>
      </c>
      <c r="D1078" s="102">
        <v>2017</v>
      </c>
      <c r="E1078" s="102">
        <v>12</v>
      </c>
      <c r="F1078" s="102">
        <v>1</v>
      </c>
      <c r="G1078" s="102">
        <v>14</v>
      </c>
      <c r="H1078" s="102">
        <v>51</v>
      </c>
      <c r="I1078" s="102">
        <v>13</v>
      </c>
      <c r="J1078" s="102">
        <v>300</v>
      </c>
      <c r="K1078" s="102" t="s">
        <v>37</v>
      </c>
      <c r="L1078" s="102">
        <v>1</v>
      </c>
      <c r="M1078" s="102" t="s">
        <v>21</v>
      </c>
      <c r="N1078" s="102" t="s">
        <v>27</v>
      </c>
      <c r="O1078" s="102">
        <f>306-300</f>
        <v>6</v>
      </c>
      <c r="P1078" s="102">
        <f t="shared" si="367"/>
        <v>53473.3</v>
      </c>
      <c r="Q1078" s="102" t="str">
        <f t="shared" si="360"/>
        <v/>
      </c>
      <c r="R1078" s="102">
        <f t="shared" si="377"/>
        <v>53473.771999999997</v>
      </c>
      <c r="S1078" s="102">
        <f t="shared" si="368"/>
        <v>471.99999999429565</v>
      </c>
      <c r="T1078" s="102">
        <f t="shared" si="363"/>
        <v>24</v>
      </c>
      <c r="U1078" s="102">
        <f t="shared" si="364"/>
        <v>18</v>
      </c>
      <c r="V1078" s="102" t="str">
        <f t="shared" si="365"/>
        <v/>
      </c>
      <c r="W1078" s="102">
        <f t="shared" si="369"/>
        <v>53473</v>
      </c>
      <c r="X1078" s="102">
        <f t="shared" si="378"/>
        <v>6</v>
      </c>
      <c r="Y1078" s="102">
        <f t="shared" si="374"/>
        <v>2</v>
      </c>
      <c r="Z1078" s="102">
        <f t="shared" si="370"/>
        <v>0</v>
      </c>
      <c r="AA1078" s="102">
        <f t="shared" si="375"/>
        <v>0</v>
      </c>
      <c r="AB1078" s="102">
        <f t="shared" si="376"/>
        <v>6</v>
      </c>
      <c r="AC1078" s="102" t="str">
        <f t="shared" si="366"/>
        <v/>
      </c>
      <c r="AD1078" s="102">
        <f t="shared" si="379"/>
        <v>0</v>
      </c>
      <c r="AE1078" s="102" t="str">
        <f t="shared" si="371"/>
        <v/>
      </c>
      <c r="AF1078" s="102" t="str">
        <f t="shared" si="372"/>
        <v/>
      </c>
      <c r="AG1078" s="102">
        <f t="shared" si="380"/>
        <v>0</v>
      </c>
      <c r="AH1078" s="102"/>
      <c r="AI1078" s="102" t="s">
        <v>234</v>
      </c>
      <c r="AJ1078" s="102"/>
      <c r="AK1078" s="102"/>
      <c r="AL1078" s="102"/>
    </row>
    <row r="1079" spans="1:38" s="101" customFormat="1" x14ac:dyDescent="0.25">
      <c r="A1079" s="100">
        <f t="shared" si="373"/>
        <v>149</v>
      </c>
      <c r="B1079" s="100">
        <f t="shared" si="361"/>
        <v>53473</v>
      </c>
      <c r="C1079" s="100" t="str">
        <f t="shared" si="362"/>
        <v>2017121</v>
      </c>
      <c r="D1079" s="100">
        <v>2017</v>
      </c>
      <c r="E1079" s="100">
        <v>12</v>
      </c>
      <c r="F1079" s="100">
        <v>1</v>
      </c>
      <c r="G1079" s="100">
        <v>14</v>
      </c>
      <c r="H1079" s="100">
        <v>51</v>
      </c>
      <c r="I1079" s="100">
        <v>13</v>
      </c>
      <c r="J1079" s="100">
        <v>324</v>
      </c>
      <c r="K1079" s="100" t="s">
        <v>37</v>
      </c>
      <c r="L1079" s="100">
        <v>1</v>
      </c>
      <c r="M1079" s="100" t="s">
        <v>21</v>
      </c>
      <c r="N1079" s="100" t="s">
        <v>27</v>
      </c>
      <c r="O1079" s="100">
        <f>383-324</f>
        <v>59</v>
      </c>
      <c r="P1079" s="100" t="str">
        <f t="shared" si="367"/>
        <v/>
      </c>
      <c r="Q1079" s="100" t="str">
        <f t="shared" si="360"/>
        <v/>
      </c>
      <c r="R1079" s="100" t="str">
        <f t="shared" si="377"/>
        <v/>
      </c>
      <c r="S1079" s="100" t="str">
        <f t="shared" si="368"/>
        <v/>
      </c>
      <c r="T1079" s="100">
        <f t="shared" si="363"/>
        <v>154</v>
      </c>
      <c r="U1079" s="100">
        <f t="shared" si="364"/>
        <v>95</v>
      </c>
      <c r="V1079" s="100" t="str">
        <f t="shared" si="365"/>
        <v/>
      </c>
      <c r="W1079" s="100" t="str">
        <f t="shared" si="369"/>
        <v/>
      </c>
      <c r="X1079" s="100" t="str">
        <f t="shared" si="378"/>
        <v/>
      </c>
      <c r="Y1079" s="100" t="str">
        <f t="shared" si="374"/>
        <v/>
      </c>
      <c r="Z1079" s="100" t="str">
        <f t="shared" si="370"/>
        <v/>
      </c>
      <c r="AA1079" s="100" t="str">
        <f t="shared" si="375"/>
        <v/>
      </c>
      <c r="AB1079" s="100" t="str">
        <f t="shared" si="376"/>
        <v/>
      </c>
      <c r="AC1079" s="100" t="str">
        <f t="shared" si="366"/>
        <v/>
      </c>
      <c r="AD1079" s="100" t="str">
        <f t="shared" si="379"/>
        <v/>
      </c>
      <c r="AE1079" s="100" t="str">
        <f t="shared" si="371"/>
        <v/>
      </c>
      <c r="AF1079" s="100" t="str">
        <f t="shared" si="372"/>
        <v/>
      </c>
      <c r="AG1079" s="100" t="str">
        <f t="shared" si="380"/>
        <v/>
      </c>
      <c r="AH1079" s="100"/>
      <c r="AI1079" s="100"/>
      <c r="AJ1079" s="100"/>
      <c r="AK1079" s="100"/>
      <c r="AL1079" s="100"/>
    </row>
    <row r="1080" spans="1:38" s="101" customFormat="1" x14ac:dyDescent="0.25">
      <c r="A1080" s="100">
        <f t="shared" si="373"/>
        <v>149</v>
      </c>
      <c r="B1080" s="100">
        <f t="shared" si="361"/>
        <v>53473</v>
      </c>
      <c r="C1080" s="100" t="str">
        <f t="shared" si="362"/>
        <v>2017121</v>
      </c>
      <c r="D1080" s="100">
        <v>2017</v>
      </c>
      <c r="E1080" s="100">
        <v>12</v>
      </c>
      <c r="F1080" s="100">
        <v>1</v>
      </c>
      <c r="G1080" s="100">
        <v>14</v>
      </c>
      <c r="H1080" s="100">
        <v>51</v>
      </c>
      <c r="I1080" s="100">
        <v>13</v>
      </c>
      <c r="J1080" s="100">
        <v>478</v>
      </c>
      <c r="K1080" s="100" t="s">
        <v>37</v>
      </c>
      <c r="L1080" s="100">
        <v>1</v>
      </c>
      <c r="M1080" s="100" t="s">
        <v>21</v>
      </c>
      <c r="N1080" s="100" t="s">
        <v>27</v>
      </c>
      <c r="O1080" s="100">
        <f>485-478</f>
        <v>7</v>
      </c>
      <c r="P1080" s="100" t="str">
        <f t="shared" si="367"/>
        <v/>
      </c>
      <c r="Q1080" s="100" t="str">
        <f t="shared" si="360"/>
        <v/>
      </c>
      <c r="R1080" s="100" t="str">
        <f t="shared" si="377"/>
        <v/>
      </c>
      <c r="S1080" s="100" t="str">
        <f t="shared" si="368"/>
        <v/>
      </c>
      <c r="T1080" s="100">
        <f t="shared" si="363"/>
        <v>60</v>
      </c>
      <c r="U1080" s="100">
        <f t="shared" si="364"/>
        <v>53</v>
      </c>
      <c r="V1080" s="100" t="str">
        <f t="shared" si="365"/>
        <v/>
      </c>
      <c r="W1080" s="100" t="str">
        <f t="shared" si="369"/>
        <v/>
      </c>
      <c r="X1080" s="100" t="str">
        <f t="shared" si="378"/>
        <v/>
      </c>
      <c r="Y1080" s="100" t="str">
        <f t="shared" si="374"/>
        <v/>
      </c>
      <c r="Z1080" s="100" t="str">
        <f t="shared" si="370"/>
        <v/>
      </c>
      <c r="AA1080" s="100" t="str">
        <f t="shared" si="375"/>
        <v/>
      </c>
      <c r="AB1080" s="100" t="str">
        <f t="shared" si="376"/>
        <v/>
      </c>
      <c r="AC1080" s="100" t="str">
        <f t="shared" si="366"/>
        <v/>
      </c>
      <c r="AD1080" s="100" t="str">
        <f t="shared" si="379"/>
        <v/>
      </c>
      <c r="AE1080" s="100" t="str">
        <f t="shared" si="371"/>
        <v/>
      </c>
      <c r="AF1080" s="100" t="str">
        <f t="shared" si="372"/>
        <v/>
      </c>
      <c r="AG1080" s="100" t="str">
        <f t="shared" si="380"/>
        <v/>
      </c>
      <c r="AH1080" s="100"/>
      <c r="AI1080" s="100"/>
      <c r="AJ1080" s="100"/>
      <c r="AK1080" s="100"/>
      <c r="AL1080" s="100"/>
    </row>
    <row r="1081" spans="1:38" s="101" customFormat="1" x14ac:dyDescent="0.25">
      <c r="A1081" s="100">
        <f t="shared" si="373"/>
        <v>149</v>
      </c>
      <c r="B1081" s="100">
        <f t="shared" si="361"/>
        <v>53473</v>
      </c>
      <c r="C1081" s="100" t="str">
        <f t="shared" si="362"/>
        <v>2017121</v>
      </c>
      <c r="D1081" s="100">
        <v>2017</v>
      </c>
      <c r="E1081" s="100">
        <v>12</v>
      </c>
      <c r="F1081" s="100">
        <v>1</v>
      </c>
      <c r="G1081" s="100">
        <v>14</v>
      </c>
      <c r="H1081" s="100">
        <v>51</v>
      </c>
      <c r="I1081" s="100">
        <v>13</v>
      </c>
      <c r="J1081" s="100">
        <v>538</v>
      </c>
      <c r="K1081" s="100" t="s">
        <v>37</v>
      </c>
      <c r="L1081" s="100">
        <v>1</v>
      </c>
      <c r="M1081" s="100" t="s">
        <v>21</v>
      </c>
      <c r="N1081" s="100" t="s">
        <v>27</v>
      </c>
      <c r="O1081" s="100">
        <f>544-538</f>
        <v>6</v>
      </c>
      <c r="P1081" s="100" t="str">
        <f t="shared" si="367"/>
        <v/>
      </c>
      <c r="Q1081" s="100" t="str">
        <f t="shared" si="360"/>
        <v/>
      </c>
      <c r="R1081" s="100" t="str">
        <f t="shared" si="377"/>
        <v/>
      </c>
      <c r="S1081" s="100" t="str">
        <f t="shared" si="368"/>
        <v/>
      </c>
      <c r="T1081" s="100">
        <f t="shared" si="363"/>
        <v>33</v>
      </c>
      <c r="U1081" s="100">
        <f t="shared" si="364"/>
        <v>27</v>
      </c>
      <c r="V1081" s="100" t="str">
        <f t="shared" si="365"/>
        <v/>
      </c>
      <c r="W1081" s="100" t="str">
        <f t="shared" si="369"/>
        <v/>
      </c>
      <c r="X1081" s="100" t="str">
        <f t="shared" si="378"/>
        <v/>
      </c>
      <c r="Y1081" s="100" t="str">
        <f t="shared" si="374"/>
        <v/>
      </c>
      <c r="Z1081" s="100" t="str">
        <f t="shared" si="370"/>
        <v/>
      </c>
      <c r="AA1081" s="100" t="str">
        <f t="shared" si="375"/>
        <v/>
      </c>
      <c r="AB1081" s="100" t="str">
        <f t="shared" si="376"/>
        <v/>
      </c>
      <c r="AC1081" s="100" t="str">
        <f t="shared" si="366"/>
        <v/>
      </c>
      <c r="AD1081" s="100" t="str">
        <f t="shared" si="379"/>
        <v/>
      </c>
      <c r="AE1081" s="100" t="str">
        <f t="shared" si="371"/>
        <v/>
      </c>
      <c r="AF1081" s="100" t="str">
        <f t="shared" si="372"/>
        <v/>
      </c>
      <c r="AG1081" s="100" t="str">
        <f t="shared" si="380"/>
        <v/>
      </c>
      <c r="AH1081" s="100"/>
      <c r="AI1081" s="100"/>
      <c r="AJ1081" s="100"/>
      <c r="AK1081" s="100"/>
      <c r="AL1081" s="100"/>
    </row>
    <row r="1082" spans="1:38" s="103" customFormat="1" x14ac:dyDescent="0.25">
      <c r="A1082" s="100">
        <f t="shared" si="373"/>
        <v>149</v>
      </c>
      <c r="B1082" s="100">
        <f t="shared" si="361"/>
        <v>53473</v>
      </c>
      <c r="C1082" s="100" t="str">
        <f t="shared" si="362"/>
        <v>2017121</v>
      </c>
      <c r="D1082" s="100">
        <v>2017</v>
      </c>
      <c r="E1082" s="100">
        <v>12</v>
      </c>
      <c r="F1082" s="100">
        <v>1</v>
      </c>
      <c r="G1082" s="100">
        <v>14</v>
      </c>
      <c r="H1082" s="100">
        <v>51</v>
      </c>
      <c r="I1082" s="100">
        <v>13</v>
      </c>
      <c r="J1082" s="100">
        <v>571</v>
      </c>
      <c r="K1082" s="100" t="s">
        <v>37</v>
      </c>
      <c r="L1082" s="100">
        <v>1</v>
      </c>
      <c r="M1082" s="100" t="s">
        <v>21</v>
      </c>
      <c r="N1082" s="100" t="s">
        <v>27</v>
      </c>
      <c r="O1082" s="100">
        <f>728-571</f>
        <v>157</v>
      </c>
      <c r="P1082" s="100" t="str">
        <f t="shared" si="367"/>
        <v/>
      </c>
      <c r="Q1082" s="100" t="str">
        <f t="shared" si="360"/>
        <v/>
      </c>
      <c r="R1082" s="100" t="str">
        <f t="shared" si="377"/>
        <v/>
      </c>
      <c r="S1082" s="100" t="str">
        <f t="shared" si="368"/>
        <v/>
      </c>
      <c r="T1082" s="100">
        <f t="shared" si="363"/>
        <v>198</v>
      </c>
      <c r="U1082" s="100">
        <f t="shared" si="364"/>
        <v>41</v>
      </c>
      <c r="V1082" s="100" t="str">
        <f t="shared" si="365"/>
        <v/>
      </c>
      <c r="W1082" s="100" t="str">
        <f t="shared" si="369"/>
        <v/>
      </c>
      <c r="X1082" s="100" t="str">
        <f t="shared" si="378"/>
        <v/>
      </c>
      <c r="Y1082" s="100" t="str">
        <f t="shared" si="374"/>
        <v/>
      </c>
      <c r="Z1082" s="100" t="str">
        <f t="shared" si="370"/>
        <v/>
      </c>
      <c r="AA1082" s="100" t="str">
        <f t="shared" si="375"/>
        <v/>
      </c>
      <c r="AB1082" s="100" t="str">
        <f t="shared" si="376"/>
        <v/>
      </c>
      <c r="AC1082" s="100" t="str">
        <f t="shared" si="366"/>
        <v/>
      </c>
      <c r="AD1082" s="100" t="str">
        <f t="shared" si="379"/>
        <v/>
      </c>
      <c r="AE1082" s="100" t="str">
        <f t="shared" si="371"/>
        <v/>
      </c>
      <c r="AF1082" s="100" t="str">
        <f t="shared" si="372"/>
        <v/>
      </c>
      <c r="AG1082" s="100" t="str">
        <f t="shared" si="380"/>
        <v/>
      </c>
      <c r="AH1082" s="100"/>
      <c r="AI1082" s="100"/>
      <c r="AJ1082" s="100"/>
      <c r="AK1082" s="100"/>
      <c r="AL1082" s="100"/>
    </row>
    <row r="1083" spans="1:38" s="101" customFormat="1" x14ac:dyDescent="0.25">
      <c r="A1083" s="100">
        <f t="shared" si="373"/>
        <v>149</v>
      </c>
      <c r="B1083" s="100">
        <f t="shared" si="361"/>
        <v>53473</v>
      </c>
      <c r="C1083" s="100" t="str">
        <f t="shared" si="362"/>
        <v>2017121</v>
      </c>
      <c r="D1083" s="100">
        <v>2017</v>
      </c>
      <c r="E1083" s="100">
        <v>12</v>
      </c>
      <c r="F1083" s="100">
        <v>1</v>
      </c>
      <c r="G1083" s="100">
        <v>14</v>
      </c>
      <c r="H1083" s="100">
        <v>51</v>
      </c>
      <c r="I1083" s="100">
        <v>13</v>
      </c>
      <c r="J1083" s="100">
        <v>769</v>
      </c>
      <c r="K1083" s="100" t="s">
        <v>37</v>
      </c>
      <c r="L1083" s="100">
        <v>1</v>
      </c>
      <c r="M1083" s="100" t="s">
        <v>21</v>
      </c>
      <c r="N1083" s="100" t="s">
        <v>27</v>
      </c>
      <c r="O1083" s="100">
        <f>772-769</f>
        <v>3</v>
      </c>
      <c r="P1083" s="100" t="str">
        <f t="shared" si="367"/>
        <v/>
      </c>
      <c r="Q1083" s="100">
        <f t="shared" si="360"/>
        <v>53473.771999999997</v>
      </c>
      <c r="R1083" s="100" t="str">
        <f t="shared" si="377"/>
        <v/>
      </c>
      <c r="S1083" s="100" t="str">
        <f t="shared" si="368"/>
        <v/>
      </c>
      <c r="T1083" s="100" t="str">
        <f t="shared" si="363"/>
        <v/>
      </c>
      <c r="U1083" s="100" t="str">
        <f t="shared" si="364"/>
        <v/>
      </c>
      <c r="V1083" s="100" t="str">
        <f t="shared" si="365"/>
        <v/>
      </c>
      <c r="W1083" s="100" t="str">
        <f t="shared" si="369"/>
        <v/>
      </c>
      <c r="X1083" s="100" t="str">
        <f t="shared" si="378"/>
        <v/>
      </c>
      <c r="Y1083" s="100" t="str">
        <f t="shared" si="374"/>
        <v/>
      </c>
      <c r="Z1083" s="100" t="str">
        <f t="shared" si="370"/>
        <v/>
      </c>
      <c r="AA1083" s="100" t="str">
        <f t="shared" si="375"/>
        <v/>
      </c>
      <c r="AB1083" s="100" t="str">
        <f t="shared" si="376"/>
        <v/>
      </c>
      <c r="AC1083" s="100" t="str">
        <f t="shared" si="366"/>
        <v/>
      </c>
      <c r="AD1083" s="100" t="str">
        <f t="shared" si="379"/>
        <v/>
      </c>
      <c r="AE1083" s="100" t="str">
        <f t="shared" si="371"/>
        <v/>
      </c>
      <c r="AF1083" s="100" t="str">
        <f t="shared" si="372"/>
        <v/>
      </c>
      <c r="AG1083" s="100" t="str">
        <f t="shared" si="380"/>
        <v/>
      </c>
      <c r="AH1083" s="100"/>
      <c r="AI1083" s="100"/>
      <c r="AJ1083" s="100"/>
      <c r="AK1083" s="100"/>
      <c r="AL1083" s="100"/>
    </row>
    <row r="1084" spans="1:38" s="101" customFormat="1" x14ac:dyDescent="0.25">
      <c r="A1084" s="102">
        <f t="shared" si="373"/>
        <v>150</v>
      </c>
      <c r="B1084" s="102">
        <f t="shared" si="361"/>
        <v>53581</v>
      </c>
      <c r="C1084" s="102" t="str">
        <f t="shared" si="362"/>
        <v>2017121</v>
      </c>
      <c r="D1084" s="102">
        <v>2017</v>
      </c>
      <c r="E1084" s="102">
        <v>12</v>
      </c>
      <c r="F1084" s="102">
        <v>1</v>
      </c>
      <c r="G1084" s="102">
        <v>14</v>
      </c>
      <c r="H1084" s="102">
        <v>53</v>
      </c>
      <c r="I1084" s="102">
        <v>1</v>
      </c>
      <c r="J1084" s="102">
        <v>728</v>
      </c>
      <c r="K1084" s="102" t="s">
        <v>37</v>
      </c>
      <c r="L1084" s="102">
        <v>1</v>
      </c>
      <c r="M1084" s="102" t="s">
        <v>21</v>
      </c>
      <c r="N1084" s="102" t="s">
        <v>27</v>
      </c>
      <c r="O1084" s="102">
        <f>751-728</f>
        <v>23</v>
      </c>
      <c r="P1084" s="102">
        <f t="shared" si="367"/>
        <v>53581.728000000003</v>
      </c>
      <c r="Q1084" s="102" t="str">
        <f t="shared" si="360"/>
        <v/>
      </c>
      <c r="R1084" s="102">
        <f t="shared" si="377"/>
        <v>53581.93</v>
      </c>
      <c r="S1084" s="102">
        <f t="shared" si="368"/>
        <v>201.99999999749707</v>
      </c>
      <c r="T1084" s="102">
        <f t="shared" si="363"/>
        <v>172</v>
      </c>
      <c r="U1084" s="102">
        <f t="shared" si="364"/>
        <v>149</v>
      </c>
      <c r="V1084" s="102" t="str">
        <f t="shared" si="365"/>
        <v/>
      </c>
      <c r="W1084" s="102">
        <f t="shared" si="369"/>
        <v>53581</v>
      </c>
      <c r="X1084" s="102">
        <f t="shared" si="378"/>
        <v>2</v>
      </c>
      <c r="Y1084" s="102">
        <f t="shared" si="374"/>
        <v>0</v>
      </c>
      <c r="Z1084" s="102">
        <f t="shared" si="370"/>
        <v>0</v>
      </c>
      <c r="AA1084" s="102">
        <f t="shared" si="375"/>
        <v>0</v>
      </c>
      <c r="AB1084" s="102">
        <f t="shared" si="376"/>
        <v>2</v>
      </c>
      <c r="AC1084" s="102" t="str">
        <f t="shared" si="366"/>
        <v/>
      </c>
      <c r="AD1084" s="102">
        <f t="shared" si="379"/>
        <v>0</v>
      </c>
      <c r="AE1084" s="102" t="str">
        <f t="shared" si="371"/>
        <v/>
      </c>
      <c r="AF1084" s="102" t="str">
        <f t="shared" si="372"/>
        <v/>
      </c>
      <c r="AG1084" s="102">
        <f t="shared" si="380"/>
        <v>0</v>
      </c>
      <c r="AH1084" s="102"/>
      <c r="AI1084" s="102"/>
      <c r="AJ1084" s="102"/>
      <c r="AK1084" s="102"/>
      <c r="AL1084" s="102"/>
    </row>
    <row r="1085" spans="1:38" s="101" customFormat="1" x14ac:dyDescent="0.25">
      <c r="A1085" s="100">
        <f t="shared" si="373"/>
        <v>150</v>
      </c>
      <c r="B1085" s="100">
        <f t="shared" si="361"/>
        <v>53581</v>
      </c>
      <c r="C1085" s="100" t="str">
        <f t="shared" si="362"/>
        <v>2017121</v>
      </c>
      <c r="D1085" s="100">
        <v>2017</v>
      </c>
      <c r="E1085" s="100">
        <v>12</v>
      </c>
      <c r="F1085" s="100">
        <v>1</v>
      </c>
      <c r="G1085" s="100">
        <v>14</v>
      </c>
      <c r="H1085" s="100">
        <v>53</v>
      </c>
      <c r="I1085" s="100">
        <v>1</v>
      </c>
      <c r="J1085" s="100">
        <v>900</v>
      </c>
      <c r="K1085" s="100" t="s">
        <v>37</v>
      </c>
      <c r="L1085" s="100">
        <v>1</v>
      </c>
      <c r="M1085" s="100" t="s">
        <v>21</v>
      </c>
      <c r="N1085" s="100" t="s">
        <v>27</v>
      </c>
      <c r="O1085" s="100">
        <f>930-900</f>
        <v>30</v>
      </c>
      <c r="P1085" s="100" t="str">
        <f t="shared" si="367"/>
        <v/>
      </c>
      <c r="Q1085" s="100">
        <f t="shared" si="360"/>
        <v>53581.93</v>
      </c>
      <c r="R1085" s="100" t="str">
        <f t="shared" si="377"/>
        <v/>
      </c>
      <c r="S1085" s="100" t="str">
        <f t="shared" si="368"/>
        <v/>
      </c>
      <c r="T1085" s="100" t="str">
        <f t="shared" si="363"/>
        <v/>
      </c>
      <c r="U1085" s="100" t="str">
        <f t="shared" si="364"/>
        <v/>
      </c>
      <c r="V1085" s="100" t="str">
        <f t="shared" si="365"/>
        <v/>
      </c>
      <c r="W1085" s="100" t="str">
        <f t="shared" si="369"/>
        <v/>
      </c>
      <c r="X1085" s="100" t="str">
        <f t="shared" si="378"/>
        <v/>
      </c>
      <c r="Y1085" s="100" t="str">
        <f t="shared" si="374"/>
        <v/>
      </c>
      <c r="Z1085" s="100" t="str">
        <f t="shared" si="370"/>
        <v/>
      </c>
      <c r="AA1085" s="100" t="str">
        <f t="shared" si="375"/>
        <v/>
      </c>
      <c r="AB1085" s="100" t="str">
        <f t="shared" si="376"/>
        <v/>
      </c>
      <c r="AC1085" s="100" t="str">
        <f t="shared" si="366"/>
        <v/>
      </c>
      <c r="AD1085" s="100" t="str">
        <f t="shared" si="379"/>
        <v/>
      </c>
      <c r="AE1085" s="100" t="str">
        <f t="shared" si="371"/>
        <v/>
      </c>
      <c r="AF1085" s="100" t="str">
        <f t="shared" si="372"/>
        <v/>
      </c>
      <c r="AG1085" s="100" t="str">
        <f t="shared" si="380"/>
        <v/>
      </c>
      <c r="AH1085" s="100"/>
      <c r="AI1085" s="100"/>
      <c r="AJ1085" s="100"/>
      <c r="AK1085" s="100"/>
      <c r="AL1085" s="100"/>
    </row>
    <row r="1086" spans="1:38" s="101" customFormat="1" x14ac:dyDescent="0.25">
      <c r="A1086" s="102">
        <f t="shared" si="373"/>
        <v>151</v>
      </c>
      <c r="B1086" s="102">
        <f t="shared" si="361"/>
        <v>53705</v>
      </c>
      <c r="C1086" s="102" t="str">
        <f t="shared" si="362"/>
        <v>2017121</v>
      </c>
      <c r="D1086" s="102">
        <v>2017</v>
      </c>
      <c r="E1086" s="102">
        <v>12</v>
      </c>
      <c r="F1086" s="102">
        <v>1</v>
      </c>
      <c r="G1086" s="102">
        <v>14</v>
      </c>
      <c r="H1086" s="102">
        <v>55</v>
      </c>
      <c r="I1086" s="102">
        <v>5</v>
      </c>
      <c r="J1086" s="102">
        <v>804</v>
      </c>
      <c r="K1086" s="102" t="s">
        <v>37</v>
      </c>
      <c r="L1086" s="102">
        <v>1</v>
      </c>
      <c r="M1086" s="102" t="s">
        <v>21</v>
      </c>
      <c r="N1086" s="102" t="s">
        <v>27</v>
      </c>
      <c r="O1086" s="102">
        <f>814-804</f>
        <v>10</v>
      </c>
      <c r="P1086" s="102">
        <f t="shared" si="367"/>
        <v>53705.803999999996</v>
      </c>
      <c r="Q1086" s="102" t="str">
        <f t="shared" si="360"/>
        <v/>
      </c>
      <c r="R1086" s="102">
        <f t="shared" si="377"/>
        <v>53706.235000000001</v>
      </c>
      <c r="S1086" s="102">
        <f t="shared" si="368"/>
        <v>431.00000000413274</v>
      </c>
      <c r="T1086" s="102">
        <f t="shared" si="363"/>
        <v>52</v>
      </c>
      <c r="U1086" s="102">
        <f t="shared" si="364"/>
        <v>42</v>
      </c>
      <c r="V1086" s="102" t="str">
        <f t="shared" si="365"/>
        <v/>
      </c>
      <c r="W1086" s="102">
        <f t="shared" si="369"/>
        <v>53705</v>
      </c>
      <c r="X1086" s="102">
        <f t="shared" si="378"/>
        <v>6</v>
      </c>
      <c r="Y1086" s="102">
        <f t="shared" si="374"/>
        <v>0</v>
      </c>
      <c r="Z1086" s="102">
        <f t="shared" si="370"/>
        <v>0</v>
      </c>
      <c r="AA1086" s="102">
        <f t="shared" si="375"/>
        <v>0</v>
      </c>
      <c r="AB1086" s="102">
        <f t="shared" si="376"/>
        <v>6</v>
      </c>
      <c r="AC1086" s="102" t="str">
        <f t="shared" si="366"/>
        <v/>
      </c>
      <c r="AD1086" s="102">
        <f t="shared" si="379"/>
        <v>0</v>
      </c>
      <c r="AE1086" s="102" t="str">
        <f t="shared" si="371"/>
        <v/>
      </c>
      <c r="AF1086" s="102" t="str">
        <f t="shared" si="372"/>
        <v/>
      </c>
      <c r="AG1086" s="102">
        <f t="shared" si="380"/>
        <v>0</v>
      </c>
      <c r="AH1086" s="102"/>
      <c r="AI1086" s="102"/>
      <c r="AJ1086" s="102"/>
      <c r="AK1086" s="102"/>
      <c r="AL1086" s="102"/>
    </row>
    <row r="1087" spans="1:38" s="101" customFormat="1" x14ac:dyDescent="0.25">
      <c r="A1087" s="100">
        <f t="shared" si="373"/>
        <v>151</v>
      </c>
      <c r="B1087" s="100">
        <f t="shared" si="361"/>
        <v>53705</v>
      </c>
      <c r="C1087" s="100" t="str">
        <f t="shared" si="362"/>
        <v>2017121</v>
      </c>
      <c r="D1087" s="100">
        <v>2017</v>
      </c>
      <c r="E1087" s="100">
        <v>12</v>
      </c>
      <c r="F1087" s="100">
        <v>1</v>
      </c>
      <c r="G1087" s="100">
        <v>14</v>
      </c>
      <c r="H1087" s="100">
        <v>55</v>
      </c>
      <c r="I1087" s="100">
        <v>5</v>
      </c>
      <c r="J1087" s="100">
        <v>808</v>
      </c>
      <c r="K1087" s="100" t="s">
        <v>29</v>
      </c>
      <c r="L1087" s="100">
        <v>1</v>
      </c>
      <c r="M1087" s="100" t="s">
        <v>21</v>
      </c>
      <c r="N1087" s="100" t="s">
        <v>27</v>
      </c>
      <c r="O1087" s="100">
        <v>0</v>
      </c>
      <c r="P1087" s="100" t="str">
        <f t="shared" si="367"/>
        <v/>
      </c>
      <c r="Q1087" s="100" t="str">
        <f t="shared" si="360"/>
        <v/>
      </c>
      <c r="R1087" s="100" t="str">
        <f t="shared" si="377"/>
        <v/>
      </c>
      <c r="S1087" s="100" t="str">
        <f t="shared" si="368"/>
        <v/>
      </c>
      <c r="T1087" s="100" t="str">
        <f t="shared" si="363"/>
        <v/>
      </c>
      <c r="U1087" s="100" t="str">
        <f t="shared" si="364"/>
        <v/>
      </c>
      <c r="V1087" s="100" t="str">
        <f t="shared" si="365"/>
        <v/>
      </c>
      <c r="W1087" s="100" t="str">
        <f t="shared" si="369"/>
        <v/>
      </c>
      <c r="X1087" s="100" t="str">
        <f t="shared" si="378"/>
        <v/>
      </c>
      <c r="Y1087" s="100" t="str">
        <f t="shared" si="374"/>
        <v/>
      </c>
      <c r="Z1087" s="100" t="str">
        <f t="shared" si="370"/>
        <v/>
      </c>
      <c r="AA1087" s="100" t="str">
        <f t="shared" si="375"/>
        <v/>
      </c>
      <c r="AB1087" s="100" t="str">
        <f t="shared" si="376"/>
        <v/>
      </c>
      <c r="AC1087" s="100" t="str">
        <f t="shared" si="366"/>
        <v/>
      </c>
      <c r="AD1087" s="100" t="str">
        <f t="shared" si="379"/>
        <v/>
      </c>
      <c r="AE1087" s="100" t="str">
        <f t="shared" si="371"/>
        <v/>
      </c>
      <c r="AF1087" s="100" t="str">
        <f t="shared" si="372"/>
        <v/>
      </c>
      <c r="AG1087" s="100" t="str">
        <f t="shared" si="380"/>
        <v/>
      </c>
      <c r="AH1087" s="100"/>
      <c r="AI1087" s="100"/>
      <c r="AJ1087" s="100"/>
      <c r="AK1087" s="100"/>
      <c r="AL1087" s="100"/>
    </row>
    <row r="1088" spans="1:38" s="101" customFormat="1" x14ac:dyDescent="0.25">
      <c r="A1088" s="100">
        <f t="shared" si="373"/>
        <v>151</v>
      </c>
      <c r="B1088" s="100">
        <f t="shared" si="361"/>
        <v>53705</v>
      </c>
      <c r="C1088" s="100" t="str">
        <f t="shared" si="362"/>
        <v>2017121</v>
      </c>
      <c r="D1088" s="100">
        <v>2017</v>
      </c>
      <c r="E1088" s="100">
        <v>12</v>
      </c>
      <c r="F1088" s="100">
        <v>1</v>
      </c>
      <c r="G1088" s="100">
        <v>14</v>
      </c>
      <c r="H1088" s="100">
        <v>55</v>
      </c>
      <c r="I1088" s="100">
        <v>5</v>
      </c>
      <c r="J1088" s="100">
        <v>856</v>
      </c>
      <c r="K1088" s="100" t="s">
        <v>37</v>
      </c>
      <c r="L1088" s="100">
        <v>1</v>
      </c>
      <c r="M1088" s="100" t="s">
        <v>21</v>
      </c>
      <c r="N1088" s="100" t="s">
        <v>27</v>
      </c>
      <c r="O1088" s="100">
        <f>883-856</f>
        <v>27</v>
      </c>
      <c r="P1088" s="100" t="str">
        <f t="shared" si="367"/>
        <v/>
      </c>
      <c r="Q1088" s="100" t="str">
        <f t="shared" si="360"/>
        <v/>
      </c>
      <c r="R1088" s="100" t="str">
        <f t="shared" si="377"/>
        <v/>
      </c>
      <c r="S1088" s="100" t="str">
        <f t="shared" si="368"/>
        <v/>
      </c>
      <c r="T1088" s="100">
        <f t="shared" si="363"/>
        <v>39</v>
      </c>
      <c r="U1088" s="100">
        <f t="shared" si="364"/>
        <v>12</v>
      </c>
      <c r="V1088" s="100" t="str">
        <f t="shared" si="365"/>
        <v/>
      </c>
      <c r="W1088" s="100" t="str">
        <f t="shared" si="369"/>
        <v/>
      </c>
      <c r="X1088" s="100" t="str">
        <f t="shared" si="378"/>
        <v/>
      </c>
      <c r="Y1088" s="100" t="str">
        <f t="shared" si="374"/>
        <v/>
      </c>
      <c r="Z1088" s="100" t="str">
        <f t="shared" si="370"/>
        <v/>
      </c>
      <c r="AA1088" s="100" t="str">
        <f t="shared" si="375"/>
        <v/>
      </c>
      <c r="AB1088" s="100" t="str">
        <f t="shared" si="376"/>
        <v/>
      </c>
      <c r="AC1088" s="100" t="str">
        <f t="shared" si="366"/>
        <v/>
      </c>
      <c r="AD1088" s="100" t="str">
        <f t="shared" si="379"/>
        <v/>
      </c>
      <c r="AE1088" s="100" t="str">
        <f t="shared" si="371"/>
        <v/>
      </c>
      <c r="AF1088" s="100" t="str">
        <f t="shared" si="372"/>
        <v/>
      </c>
      <c r="AG1088" s="100" t="str">
        <f t="shared" si="380"/>
        <v/>
      </c>
      <c r="AH1088" s="100"/>
      <c r="AI1088" s="100"/>
      <c r="AJ1088" s="100"/>
      <c r="AK1088" s="100"/>
      <c r="AL1088" s="100"/>
    </row>
    <row r="1089" spans="1:38" s="101" customFormat="1" x14ac:dyDescent="0.25">
      <c r="A1089" s="100">
        <f t="shared" si="373"/>
        <v>151</v>
      </c>
      <c r="B1089" s="100">
        <f t="shared" si="361"/>
        <v>53705</v>
      </c>
      <c r="C1089" s="100" t="str">
        <f t="shared" si="362"/>
        <v>2017121</v>
      </c>
      <c r="D1089" s="100">
        <v>2017</v>
      </c>
      <c r="E1089" s="100">
        <v>12</v>
      </c>
      <c r="F1089" s="100">
        <v>1</v>
      </c>
      <c r="G1089" s="100">
        <v>14</v>
      </c>
      <c r="H1089" s="100">
        <v>55</v>
      </c>
      <c r="I1089" s="100">
        <v>5</v>
      </c>
      <c r="J1089" s="100">
        <v>859</v>
      </c>
      <c r="K1089" s="100" t="s">
        <v>29</v>
      </c>
      <c r="L1089" s="100">
        <v>1</v>
      </c>
      <c r="M1089" s="100" t="s">
        <v>21</v>
      </c>
      <c r="N1089" s="100" t="s">
        <v>27</v>
      </c>
      <c r="O1089" s="100">
        <v>0</v>
      </c>
      <c r="P1089" s="100" t="str">
        <f t="shared" si="367"/>
        <v/>
      </c>
      <c r="Q1089" s="100" t="str">
        <f t="shared" si="360"/>
        <v/>
      </c>
      <c r="R1089" s="100" t="str">
        <f t="shared" si="377"/>
        <v/>
      </c>
      <c r="S1089" s="100" t="str">
        <f t="shared" si="368"/>
        <v/>
      </c>
      <c r="T1089" s="100" t="str">
        <f t="shared" si="363"/>
        <v/>
      </c>
      <c r="U1089" s="100" t="str">
        <f t="shared" si="364"/>
        <v/>
      </c>
      <c r="V1089" s="100" t="str">
        <f t="shared" si="365"/>
        <v/>
      </c>
      <c r="W1089" s="100" t="str">
        <f t="shared" si="369"/>
        <v/>
      </c>
      <c r="X1089" s="100" t="str">
        <f t="shared" si="378"/>
        <v/>
      </c>
      <c r="Y1089" s="100" t="str">
        <f t="shared" si="374"/>
        <v/>
      </c>
      <c r="Z1089" s="100" t="str">
        <f t="shared" si="370"/>
        <v/>
      </c>
      <c r="AA1089" s="100" t="str">
        <f t="shared" si="375"/>
        <v/>
      </c>
      <c r="AB1089" s="100" t="str">
        <f t="shared" si="376"/>
        <v/>
      </c>
      <c r="AC1089" s="100" t="str">
        <f t="shared" si="366"/>
        <v/>
      </c>
      <c r="AD1089" s="100" t="str">
        <f t="shared" si="379"/>
        <v/>
      </c>
      <c r="AE1089" s="100" t="str">
        <f t="shared" si="371"/>
        <v/>
      </c>
      <c r="AF1089" s="100" t="str">
        <f t="shared" si="372"/>
        <v/>
      </c>
      <c r="AG1089" s="100" t="str">
        <f t="shared" si="380"/>
        <v/>
      </c>
      <c r="AH1089" s="100"/>
      <c r="AI1089" s="100"/>
      <c r="AJ1089" s="100"/>
      <c r="AK1089" s="100"/>
      <c r="AL1089" s="100"/>
    </row>
    <row r="1090" spans="1:38" s="103" customFormat="1" x14ac:dyDescent="0.25">
      <c r="A1090" s="100">
        <f t="shared" si="373"/>
        <v>151</v>
      </c>
      <c r="B1090" s="100">
        <f t="shared" si="361"/>
        <v>53705</v>
      </c>
      <c r="C1090" s="100" t="str">
        <f t="shared" si="362"/>
        <v>2017121</v>
      </c>
      <c r="D1090" s="100">
        <v>2017</v>
      </c>
      <c r="E1090" s="100">
        <v>12</v>
      </c>
      <c r="F1090" s="100">
        <v>1</v>
      </c>
      <c r="G1090" s="100">
        <v>14</v>
      </c>
      <c r="H1090" s="100">
        <v>55</v>
      </c>
      <c r="I1090" s="100">
        <v>5</v>
      </c>
      <c r="J1090" s="100">
        <v>861</v>
      </c>
      <c r="K1090" s="100" t="s">
        <v>29</v>
      </c>
      <c r="L1090" s="100">
        <v>1</v>
      </c>
      <c r="M1090" s="100" t="s">
        <v>21</v>
      </c>
      <c r="N1090" s="100" t="s">
        <v>27</v>
      </c>
      <c r="O1090" s="100">
        <v>0</v>
      </c>
      <c r="P1090" s="100" t="str">
        <f t="shared" si="367"/>
        <v/>
      </c>
      <c r="Q1090" s="100" t="str">
        <f t="shared" si="360"/>
        <v/>
      </c>
      <c r="R1090" s="100" t="str">
        <f t="shared" si="377"/>
        <v/>
      </c>
      <c r="S1090" s="100" t="str">
        <f t="shared" si="368"/>
        <v/>
      </c>
      <c r="T1090" s="100" t="str">
        <f t="shared" si="363"/>
        <v/>
      </c>
      <c r="U1090" s="100" t="str">
        <f t="shared" si="364"/>
        <v/>
      </c>
      <c r="V1090" s="100" t="str">
        <f t="shared" si="365"/>
        <v/>
      </c>
      <c r="W1090" s="100" t="str">
        <f t="shared" si="369"/>
        <v/>
      </c>
      <c r="X1090" s="100" t="str">
        <f t="shared" si="378"/>
        <v/>
      </c>
      <c r="Y1090" s="100" t="str">
        <f t="shared" si="374"/>
        <v/>
      </c>
      <c r="Z1090" s="100" t="str">
        <f t="shared" si="370"/>
        <v/>
      </c>
      <c r="AA1090" s="100" t="str">
        <f t="shared" si="375"/>
        <v/>
      </c>
      <c r="AB1090" s="100" t="str">
        <f t="shared" si="376"/>
        <v/>
      </c>
      <c r="AC1090" s="100" t="str">
        <f t="shared" si="366"/>
        <v/>
      </c>
      <c r="AD1090" s="100" t="str">
        <f t="shared" si="379"/>
        <v/>
      </c>
      <c r="AE1090" s="100" t="str">
        <f t="shared" si="371"/>
        <v/>
      </c>
      <c r="AF1090" s="100" t="str">
        <f t="shared" si="372"/>
        <v/>
      </c>
      <c r="AG1090" s="100" t="str">
        <f t="shared" si="380"/>
        <v/>
      </c>
      <c r="AH1090" s="100"/>
      <c r="AI1090" s="100"/>
      <c r="AJ1090" s="100"/>
      <c r="AK1090" s="100"/>
      <c r="AL1090" s="100"/>
    </row>
    <row r="1091" spans="1:38" s="101" customFormat="1" x14ac:dyDescent="0.25">
      <c r="A1091" s="100">
        <f t="shared" si="373"/>
        <v>151</v>
      </c>
      <c r="B1091" s="100">
        <f t="shared" si="361"/>
        <v>53705</v>
      </c>
      <c r="C1091" s="100" t="str">
        <f t="shared" si="362"/>
        <v>2017121</v>
      </c>
      <c r="D1091" s="100">
        <v>2017</v>
      </c>
      <c r="E1091" s="100">
        <v>12</v>
      </c>
      <c r="F1091" s="100">
        <v>1</v>
      </c>
      <c r="G1091" s="100">
        <v>14</v>
      </c>
      <c r="H1091" s="100">
        <v>55</v>
      </c>
      <c r="I1091" s="100">
        <v>5</v>
      </c>
      <c r="J1091" s="100">
        <v>866</v>
      </c>
      <c r="K1091" s="100" t="s">
        <v>29</v>
      </c>
      <c r="L1091" s="100">
        <v>1</v>
      </c>
      <c r="M1091" s="100" t="s">
        <v>21</v>
      </c>
      <c r="N1091" s="100" t="s">
        <v>27</v>
      </c>
      <c r="O1091" s="100">
        <v>0</v>
      </c>
      <c r="P1091" s="100" t="str">
        <f t="shared" si="367"/>
        <v/>
      </c>
      <c r="Q1091" s="100" t="str">
        <f t="shared" si="360"/>
        <v/>
      </c>
      <c r="R1091" s="100" t="str">
        <f t="shared" si="377"/>
        <v/>
      </c>
      <c r="S1091" s="100" t="str">
        <f t="shared" si="368"/>
        <v/>
      </c>
      <c r="T1091" s="100" t="str">
        <f t="shared" si="363"/>
        <v/>
      </c>
      <c r="U1091" s="100" t="str">
        <f t="shared" si="364"/>
        <v/>
      </c>
      <c r="V1091" s="100" t="str">
        <f t="shared" si="365"/>
        <v/>
      </c>
      <c r="W1091" s="100" t="str">
        <f t="shared" si="369"/>
        <v/>
      </c>
      <c r="X1091" s="100" t="str">
        <f t="shared" si="378"/>
        <v/>
      </c>
      <c r="Y1091" s="100" t="str">
        <f t="shared" si="374"/>
        <v/>
      </c>
      <c r="Z1091" s="100" t="str">
        <f t="shared" si="370"/>
        <v/>
      </c>
      <c r="AA1091" s="100" t="str">
        <f t="shared" si="375"/>
        <v/>
      </c>
      <c r="AB1091" s="100" t="str">
        <f t="shared" si="376"/>
        <v/>
      </c>
      <c r="AC1091" s="100" t="str">
        <f t="shared" si="366"/>
        <v/>
      </c>
      <c r="AD1091" s="100" t="str">
        <f t="shared" si="379"/>
        <v/>
      </c>
      <c r="AE1091" s="100" t="str">
        <f t="shared" si="371"/>
        <v/>
      </c>
      <c r="AF1091" s="100" t="str">
        <f t="shared" si="372"/>
        <v/>
      </c>
      <c r="AG1091" s="100" t="str">
        <f t="shared" si="380"/>
        <v/>
      </c>
      <c r="AH1091" s="100"/>
      <c r="AI1091" s="100"/>
      <c r="AJ1091" s="100"/>
      <c r="AK1091" s="100"/>
      <c r="AL1091" s="100"/>
    </row>
    <row r="1092" spans="1:38" s="101" customFormat="1" x14ac:dyDescent="0.25">
      <c r="A1092" s="100">
        <f t="shared" si="373"/>
        <v>151</v>
      </c>
      <c r="B1092" s="100">
        <f t="shared" si="361"/>
        <v>53705</v>
      </c>
      <c r="C1092" s="100" t="str">
        <f t="shared" si="362"/>
        <v>2017121</v>
      </c>
      <c r="D1092" s="100">
        <v>2017</v>
      </c>
      <c r="E1092" s="100">
        <v>12</v>
      </c>
      <c r="F1092" s="100">
        <v>1</v>
      </c>
      <c r="G1092" s="100">
        <v>14</v>
      </c>
      <c r="H1092" s="100">
        <v>55</v>
      </c>
      <c r="I1092" s="100">
        <v>5</v>
      </c>
      <c r="J1092" s="100">
        <v>895</v>
      </c>
      <c r="K1092" s="100" t="s">
        <v>37</v>
      </c>
      <c r="L1092" s="100">
        <v>1</v>
      </c>
      <c r="M1092" s="100" t="s">
        <v>21</v>
      </c>
      <c r="N1092" s="100" t="s">
        <v>27</v>
      </c>
      <c r="O1092" s="100">
        <f>904-895</f>
        <v>9</v>
      </c>
      <c r="P1092" s="100" t="str">
        <f t="shared" si="367"/>
        <v/>
      </c>
      <c r="Q1092" s="100" t="str">
        <f t="shared" ref="Q1092:Q1155" si="381">IF(A1093&lt;&gt;A1092,(B1092+(J1092*0.001)+(O1092*0.001)),"")</f>
        <v/>
      </c>
      <c r="R1092" s="100" t="str">
        <f t="shared" si="377"/>
        <v/>
      </c>
      <c r="S1092" s="100" t="str">
        <f t="shared" si="368"/>
        <v/>
      </c>
      <c r="T1092" s="100">
        <f t="shared" si="363"/>
        <v>227</v>
      </c>
      <c r="U1092" s="100">
        <f t="shared" si="364"/>
        <v>218</v>
      </c>
      <c r="V1092" s="100" t="str">
        <f t="shared" si="365"/>
        <v/>
      </c>
      <c r="W1092" s="100" t="str">
        <f t="shared" si="369"/>
        <v/>
      </c>
      <c r="X1092" s="100" t="str">
        <f t="shared" si="378"/>
        <v/>
      </c>
      <c r="Y1092" s="100" t="str">
        <f t="shared" si="374"/>
        <v/>
      </c>
      <c r="Z1092" s="100" t="str">
        <f t="shared" si="370"/>
        <v/>
      </c>
      <c r="AA1092" s="100" t="str">
        <f t="shared" si="375"/>
        <v/>
      </c>
      <c r="AB1092" s="100" t="str">
        <f t="shared" si="376"/>
        <v/>
      </c>
      <c r="AC1092" s="100" t="str">
        <f t="shared" si="366"/>
        <v/>
      </c>
      <c r="AD1092" s="100" t="str">
        <f t="shared" si="379"/>
        <v/>
      </c>
      <c r="AE1092" s="100" t="str">
        <f t="shared" si="371"/>
        <v/>
      </c>
      <c r="AF1092" s="100" t="str">
        <f t="shared" si="372"/>
        <v/>
      </c>
      <c r="AG1092" s="100" t="str">
        <f t="shared" si="380"/>
        <v/>
      </c>
      <c r="AH1092" s="100"/>
      <c r="AI1092" s="100"/>
      <c r="AJ1092" s="100"/>
      <c r="AK1092" s="100"/>
      <c r="AL1092" s="100"/>
    </row>
    <row r="1093" spans="1:38" s="103" customFormat="1" x14ac:dyDescent="0.25">
      <c r="A1093" s="100">
        <f t="shared" si="373"/>
        <v>151</v>
      </c>
      <c r="B1093" s="100">
        <f t="shared" si="361"/>
        <v>53706</v>
      </c>
      <c r="C1093" s="100" t="str">
        <f t="shared" si="362"/>
        <v>2017121</v>
      </c>
      <c r="D1093" s="100">
        <v>2017</v>
      </c>
      <c r="E1093" s="100">
        <v>12</v>
      </c>
      <c r="F1093" s="100">
        <v>1</v>
      </c>
      <c r="G1093" s="100">
        <v>14</v>
      </c>
      <c r="H1093" s="100">
        <v>55</v>
      </c>
      <c r="I1093" s="100">
        <v>6</v>
      </c>
      <c r="J1093" s="100">
        <v>122</v>
      </c>
      <c r="K1093" s="100" t="s">
        <v>37</v>
      </c>
      <c r="L1093" s="100">
        <v>1</v>
      </c>
      <c r="M1093" s="100" t="s">
        <v>21</v>
      </c>
      <c r="N1093" s="100" t="s">
        <v>27</v>
      </c>
      <c r="O1093" s="100">
        <f>131-122</f>
        <v>9</v>
      </c>
      <c r="P1093" s="100" t="str">
        <f t="shared" si="367"/>
        <v/>
      </c>
      <c r="Q1093" s="100" t="str">
        <f t="shared" si="381"/>
        <v/>
      </c>
      <c r="R1093" s="100" t="str">
        <f t="shared" si="377"/>
        <v/>
      </c>
      <c r="S1093" s="100" t="str">
        <f t="shared" si="368"/>
        <v/>
      </c>
      <c r="T1093" s="100">
        <f t="shared" si="363"/>
        <v>56</v>
      </c>
      <c r="U1093" s="100">
        <f t="shared" si="364"/>
        <v>47</v>
      </c>
      <c r="V1093" s="100" t="str">
        <f t="shared" si="365"/>
        <v/>
      </c>
      <c r="W1093" s="100" t="str">
        <f t="shared" si="369"/>
        <v/>
      </c>
      <c r="X1093" s="100" t="str">
        <f t="shared" si="378"/>
        <v/>
      </c>
      <c r="Y1093" s="100" t="str">
        <f t="shared" si="374"/>
        <v/>
      </c>
      <c r="Z1093" s="100" t="str">
        <f t="shared" si="370"/>
        <v/>
      </c>
      <c r="AA1093" s="100" t="str">
        <f t="shared" si="375"/>
        <v/>
      </c>
      <c r="AB1093" s="100" t="str">
        <f t="shared" si="376"/>
        <v/>
      </c>
      <c r="AC1093" s="100" t="str">
        <f t="shared" si="366"/>
        <v/>
      </c>
      <c r="AD1093" s="100" t="str">
        <f t="shared" si="379"/>
        <v/>
      </c>
      <c r="AE1093" s="100" t="str">
        <f t="shared" si="371"/>
        <v/>
      </c>
      <c r="AF1093" s="100" t="str">
        <f t="shared" si="372"/>
        <v/>
      </c>
      <c r="AG1093" s="100" t="str">
        <f t="shared" si="380"/>
        <v/>
      </c>
      <c r="AH1093" s="100"/>
      <c r="AI1093" s="100"/>
      <c r="AJ1093" s="100"/>
      <c r="AK1093" s="100"/>
      <c r="AL1093" s="100"/>
    </row>
    <row r="1094" spans="1:38" s="101" customFormat="1" x14ac:dyDescent="0.25">
      <c r="A1094" s="100">
        <f t="shared" si="373"/>
        <v>151</v>
      </c>
      <c r="B1094" s="100">
        <f t="shared" si="361"/>
        <v>53706</v>
      </c>
      <c r="C1094" s="100" t="str">
        <f t="shared" si="362"/>
        <v>2017121</v>
      </c>
      <c r="D1094" s="100">
        <v>2017</v>
      </c>
      <c r="E1094" s="100">
        <v>12</v>
      </c>
      <c r="F1094" s="100">
        <v>1</v>
      </c>
      <c r="G1094" s="100">
        <v>14</v>
      </c>
      <c r="H1094" s="100">
        <v>55</v>
      </c>
      <c r="I1094" s="100">
        <v>6</v>
      </c>
      <c r="J1094" s="100">
        <v>178</v>
      </c>
      <c r="K1094" s="100" t="s">
        <v>37</v>
      </c>
      <c r="L1094" s="100">
        <v>1</v>
      </c>
      <c r="M1094" s="100" t="s">
        <v>21</v>
      </c>
      <c r="N1094" s="100" t="s">
        <v>27</v>
      </c>
      <c r="O1094" s="100">
        <f>180-178</f>
        <v>2</v>
      </c>
      <c r="P1094" s="100" t="str">
        <f t="shared" si="367"/>
        <v/>
      </c>
      <c r="Q1094" s="100" t="str">
        <f t="shared" si="381"/>
        <v/>
      </c>
      <c r="R1094" s="100" t="str">
        <f t="shared" si="377"/>
        <v/>
      </c>
      <c r="S1094" s="100" t="str">
        <f t="shared" si="368"/>
        <v/>
      </c>
      <c r="T1094" s="100">
        <f t="shared" si="363"/>
        <v>55</v>
      </c>
      <c r="U1094" s="100">
        <f t="shared" si="364"/>
        <v>53</v>
      </c>
      <c r="V1094" s="100" t="str">
        <f t="shared" si="365"/>
        <v/>
      </c>
      <c r="W1094" s="100" t="str">
        <f t="shared" si="369"/>
        <v/>
      </c>
      <c r="X1094" s="100" t="str">
        <f t="shared" si="378"/>
        <v/>
      </c>
      <c r="Y1094" s="100" t="str">
        <f t="shared" si="374"/>
        <v/>
      </c>
      <c r="Z1094" s="100" t="str">
        <f t="shared" si="370"/>
        <v/>
      </c>
      <c r="AA1094" s="100" t="str">
        <f t="shared" si="375"/>
        <v/>
      </c>
      <c r="AB1094" s="100" t="str">
        <f t="shared" si="376"/>
        <v/>
      </c>
      <c r="AC1094" s="100" t="str">
        <f t="shared" si="366"/>
        <v/>
      </c>
      <c r="AD1094" s="100" t="str">
        <f t="shared" si="379"/>
        <v/>
      </c>
      <c r="AE1094" s="100" t="str">
        <f t="shared" si="371"/>
        <v/>
      </c>
      <c r="AF1094" s="100" t="str">
        <f t="shared" si="372"/>
        <v/>
      </c>
      <c r="AG1094" s="100" t="str">
        <f t="shared" si="380"/>
        <v/>
      </c>
      <c r="AH1094" s="100"/>
      <c r="AI1094" s="100"/>
      <c r="AJ1094" s="100"/>
      <c r="AK1094" s="100"/>
      <c r="AL1094" s="100"/>
    </row>
    <row r="1095" spans="1:38" s="101" customFormat="1" x14ac:dyDescent="0.25">
      <c r="A1095" s="100">
        <f t="shared" si="373"/>
        <v>151</v>
      </c>
      <c r="B1095" s="100">
        <f t="shared" si="361"/>
        <v>53706</v>
      </c>
      <c r="C1095" s="100" t="str">
        <f t="shared" si="362"/>
        <v>2017121</v>
      </c>
      <c r="D1095" s="100">
        <v>2017</v>
      </c>
      <c r="E1095" s="100">
        <v>12</v>
      </c>
      <c r="F1095" s="100">
        <v>1</v>
      </c>
      <c r="G1095" s="100">
        <v>14</v>
      </c>
      <c r="H1095" s="100">
        <v>55</v>
      </c>
      <c r="I1095" s="100">
        <v>6</v>
      </c>
      <c r="J1095" s="100">
        <v>233</v>
      </c>
      <c r="K1095" s="100" t="s">
        <v>37</v>
      </c>
      <c r="L1095" s="100">
        <v>1</v>
      </c>
      <c r="M1095" s="100" t="s">
        <v>21</v>
      </c>
      <c r="N1095" s="100" t="s">
        <v>27</v>
      </c>
      <c r="O1095" s="100">
        <f>235-233</f>
        <v>2</v>
      </c>
      <c r="P1095" s="100" t="str">
        <f t="shared" si="367"/>
        <v/>
      </c>
      <c r="Q1095" s="100">
        <f t="shared" si="381"/>
        <v>53706.235000000001</v>
      </c>
      <c r="R1095" s="100" t="str">
        <f t="shared" si="377"/>
        <v/>
      </c>
      <c r="S1095" s="100" t="str">
        <f t="shared" si="368"/>
        <v/>
      </c>
      <c r="T1095" s="100" t="str">
        <f t="shared" si="363"/>
        <v/>
      </c>
      <c r="U1095" s="100" t="str">
        <f t="shared" si="364"/>
        <v/>
      </c>
      <c r="V1095" s="100" t="str">
        <f t="shared" si="365"/>
        <v/>
      </c>
      <c r="W1095" s="100" t="str">
        <f t="shared" si="369"/>
        <v/>
      </c>
      <c r="X1095" s="100" t="str">
        <f t="shared" si="378"/>
        <v/>
      </c>
      <c r="Y1095" s="100" t="str">
        <f t="shared" si="374"/>
        <v/>
      </c>
      <c r="Z1095" s="100" t="str">
        <f t="shared" si="370"/>
        <v/>
      </c>
      <c r="AA1095" s="100" t="str">
        <f t="shared" si="375"/>
        <v/>
      </c>
      <c r="AB1095" s="100" t="str">
        <f t="shared" si="376"/>
        <v/>
      </c>
      <c r="AC1095" s="100" t="str">
        <f t="shared" si="366"/>
        <v/>
      </c>
      <c r="AD1095" s="100" t="str">
        <f t="shared" si="379"/>
        <v/>
      </c>
      <c r="AE1095" s="100" t="str">
        <f t="shared" si="371"/>
        <v/>
      </c>
      <c r="AF1095" s="100" t="str">
        <f t="shared" si="372"/>
        <v/>
      </c>
      <c r="AG1095" s="100" t="str">
        <f t="shared" si="380"/>
        <v/>
      </c>
      <c r="AH1095" s="100"/>
      <c r="AI1095" s="100"/>
      <c r="AJ1095" s="100"/>
      <c r="AK1095" s="100"/>
      <c r="AL1095" s="100"/>
    </row>
    <row r="1096" spans="1:38" s="101" customFormat="1" x14ac:dyDescent="0.25">
      <c r="A1096" s="51">
        <f t="shared" si="373"/>
        <v>152</v>
      </c>
      <c r="B1096" s="51">
        <f t="shared" si="361"/>
        <v>53947</v>
      </c>
      <c r="C1096" s="51" t="str">
        <f t="shared" si="362"/>
        <v>2017121</v>
      </c>
      <c r="D1096" s="51">
        <v>2017</v>
      </c>
      <c r="E1096" s="51">
        <v>12</v>
      </c>
      <c r="F1096" s="51">
        <v>1</v>
      </c>
      <c r="G1096" s="51">
        <v>14</v>
      </c>
      <c r="H1096" s="51">
        <v>59</v>
      </c>
      <c r="I1096" s="51">
        <v>7</v>
      </c>
      <c r="J1096" s="51">
        <v>604</v>
      </c>
      <c r="K1096" s="51" t="s">
        <v>37</v>
      </c>
      <c r="L1096" s="51">
        <v>1</v>
      </c>
      <c r="M1096" s="51" t="s">
        <v>21</v>
      </c>
      <c r="N1096" s="51" t="s">
        <v>27</v>
      </c>
      <c r="O1096" s="51">
        <v>6</v>
      </c>
      <c r="P1096" s="51">
        <f t="shared" si="367"/>
        <v>53947.603999999999</v>
      </c>
      <c r="Q1096" s="51" t="str">
        <f t="shared" si="381"/>
        <v/>
      </c>
      <c r="R1096" s="51">
        <f t="shared" si="377"/>
        <v>53948.284</v>
      </c>
      <c r="S1096" s="51">
        <f t="shared" si="368"/>
        <v>680.00000000029104</v>
      </c>
      <c r="T1096" s="51">
        <f t="shared" si="363"/>
        <v>79</v>
      </c>
      <c r="U1096" s="51" t="str">
        <f t="shared" si="364"/>
        <v/>
      </c>
      <c r="V1096" s="51" t="str">
        <f t="shared" si="365"/>
        <v/>
      </c>
      <c r="W1096" s="51">
        <f t="shared" si="369"/>
        <v>53947</v>
      </c>
      <c r="X1096" s="51">
        <f t="shared" si="378"/>
        <v>13</v>
      </c>
      <c r="Y1096" s="51">
        <f t="shared" si="374"/>
        <v>2</v>
      </c>
      <c r="Z1096" s="51">
        <f t="shared" si="370"/>
        <v>0</v>
      </c>
      <c r="AA1096" s="51">
        <f t="shared" si="375"/>
        <v>0</v>
      </c>
      <c r="AB1096" s="51">
        <f t="shared" si="376"/>
        <v>13</v>
      </c>
      <c r="AC1096" s="51" t="str">
        <f t="shared" si="366"/>
        <v/>
      </c>
      <c r="AD1096" s="51">
        <f t="shared" si="379"/>
        <v>0</v>
      </c>
      <c r="AE1096" s="51" t="str">
        <f t="shared" si="371"/>
        <v/>
      </c>
      <c r="AF1096" s="51" t="str">
        <f t="shared" si="372"/>
        <v/>
      </c>
      <c r="AG1096" s="51">
        <f t="shared" si="380"/>
        <v>0</v>
      </c>
      <c r="AH1096" s="51"/>
      <c r="AI1096" s="51"/>
      <c r="AJ1096" s="51"/>
      <c r="AK1096" s="51"/>
      <c r="AL1096" s="51"/>
    </row>
    <row r="1097" spans="1:38" s="101" customFormat="1" x14ac:dyDescent="0.25">
      <c r="A1097" s="50">
        <f t="shared" si="373"/>
        <v>152</v>
      </c>
      <c r="B1097" s="50">
        <f t="shared" si="361"/>
        <v>53947</v>
      </c>
      <c r="C1097" s="50" t="str">
        <f t="shared" si="362"/>
        <v>2017121</v>
      </c>
      <c r="D1097" s="50">
        <v>2017</v>
      </c>
      <c r="E1097" s="50">
        <v>12</v>
      </c>
      <c r="F1097" s="50">
        <v>1</v>
      </c>
      <c r="G1097" s="50">
        <v>14</v>
      </c>
      <c r="H1097" s="50">
        <v>59</v>
      </c>
      <c r="I1097" s="50">
        <v>7</v>
      </c>
      <c r="J1097" s="50">
        <v>683</v>
      </c>
      <c r="K1097" s="50" t="s">
        <v>37</v>
      </c>
      <c r="L1097" s="50">
        <v>2</v>
      </c>
      <c r="M1097" s="50" t="s">
        <v>21</v>
      </c>
      <c r="N1097" s="50" t="s">
        <v>27</v>
      </c>
      <c r="O1097" s="50">
        <v>10</v>
      </c>
      <c r="P1097" s="50" t="str">
        <f t="shared" si="367"/>
        <v/>
      </c>
      <c r="Q1097" s="50" t="str">
        <f t="shared" si="381"/>
        <v/>
      </c>
      <c r="R1097" s="50" t="str">
        <f t="shared" si="377"/>
        <v/>
      </c>
      <c r="S1097" s="50" t="str">
        <f t="shared" si="368"/>
        <v/>
      </c>
      <c r="T1097" s="50">
        <f t="shared" si="363"/>
        <v>62</v>
      </c>
      <c r="U1097" s="50">
        <f t="shared" si="364"/>
        <v>52</v>
      </c>
      <c r="V1097" s="50" t="str">
        <f t="shared" si="365"/>
        <v/>
      </c>
      <c r="W1097" s="50" t="str">
        <f t="shared" si="369"/>
        <v/>
      </c>
      <c r="X1097" s="50" t="str">
        <f t="shared" si="378"/>
        <v/>
      </c>
      <c r="Y1097" s="50" t="str">
        <f t="shared" si="374"/>
        <v/>
      </c>
      <c r="Z1097" s="50" t="str">
        <f t="shared" si="370"/>
        <v/>
      </c>
      <c r="AA1097" s="50" t="str">
        <f t="shared" si="375"/>
        <v/>
      </c>
      <c r="AB1097" s="50" t="str">
        <f t="shared" si="376"/>
        <v/>
      </c>
      <c r="AC1097" s="50" t="str">
        <f t="shared" si="366"/>
        <v/>
      </c>
      <c r="AD1097" s="50" t="str">
        <f t="shared" si="379"/>
        <v/>
      </c>
      <c r="AE1097" s="50" t="str">
        <f t="shared" si="371"/>
        <v/>
      </c>
      <c r="AF1097" s="50" t="str">
        <f t="shared" si="372"/>
        <v/>
      </c>
      <c r="AG1097" s="50" t="str">
        <f t="shared" si="380"/>
        <v/>
      </c>
      <c r="AH1097" s="50"/>
      <c r="AI1097" s="50"/>
      <c r="AJ1097" s="50"/>
      <c r="AK1097" s="50"/>
      <c r="AL1097" s="50"/>
    </row>
    <row r="1098" spans="1:38" s="101" customFormat="1" x14ac:dyDescent="0.25">
      <c r="A1098" s="50">
        <f t="shared" si="373"/>
        <v>152</v>
      </c>
      <c r="B1098" s="50">
        <f t="shared" si="361"/>
        <v>53947</v>
      </c>
      <c r="C1098" s="50" t="str">
        <f t="shared" si="362"/>
        <v>2017121</v>
      </c>
      <c r="D1098" s="50">
        <v>2017</v>
      </c>
      <c r="E1098" s="50">
        <v>12</v>
      </c>
      <c r="F1098" s="50">
        <v>1</v>
      </c>
      <c r="G1098" s="50">
        <v>14</v>
      </c>
      <c r="H1098" s="50">
        <v>59</v>
      </c>
      <c r="I1098" s="50">
        <v>7</v>
      </c>
      <c r="J1098" s="50">
        <v>745</v>
      </c>
      <c r="K1098" s="50" t="s">
        <v>37</v>
      </c>
      <c r="L1098" s="50">
        <v>2</v>
      </c>
      <c r="M1098" s="50" t="s">
        <v>21</v>
      </c>
      <c r="N1098" s="50" t="s">
        <v>27</v>
      </c>
      <c r="O1098" s="50">
        <v>4</v>
      </c>
      <c r="P1098" s="50" t="str">
        <f t="shared" si="367"/>
        <v/>
      </c>
      <c r="Q1098" s="50" t="str">
        <f t="shared" si="381"/>
        <v/>
      </c>
      <c r="R1098" s="50" t="str">
        <f t="shared" si="377"/>
        <v/>
      </c>
      <c r="S1098" s="50" t="str">
        <f t="shared" si="368"/>
        <v/>
      </c>
      <c r="T1098" s="50">
        <f t="shared" si="363"/>
        <v>44</v>
      </c>
      <c r="U1098" s="50">
        <f t="shared" si="364"/>
        <v>40</v>
      </c>
      <c r="V1098" s="50" t="str">
        <f t="shared" si="365"/>
        <v/>
      </c>
      <c r="W1098" s="50" t="str">
        <f t="shared" si="369"/>
        <v/>
      </c>
      <c r="X1098" s="50" t="str">
        <f t="shared" si="378"/>
        <v/>
      </c>
      <c r="Y1098" s="50" t="str">
        <f t="shared" si="374"/>
        <v/>
      </c>
      <c r="Z1098" s="50" t="str">
        <f t="shared" si="370"/>
        <v/>
      </c>
      <c r="AA1098" s="50" t="str">
        <f t="shared" si="375"/>
        <v/>
      </c>
      <c r="AB1098" s="50" t="str">
        <f t="shared" si="376"/>
        <v/>
      </c>
      <c r="AC1098" s="50" t="str">
        <f t="shared" si="366"/>
        <v/>
      </c>
      <c r="AD1098" s="50" t="str">
        <f t="shared" si="379"/>
        <v/>
      </c>
      <c r="AE1098" s="50" t="str">
        <f t="shared" si="371"/>
        <v/>
      </c>
      <c r="AF1098" s="50" t="str">
        <f t="shared" si="372"/>
        <v/>
      </c>
      <c r="AG1098" s="50" t="str">
        <f t="shared" si="380"/>
        <v/>
      </c>
      <c r="AH1098" s="50"/>
      <c r="AI1098" s="50"/>
      <c r="AJ1098" s="50"/>
      <c r="AK1098" s="50"/>
      <c r="AL1098" s="50"/>
    </row>
    <row r="1099" spans="1:38" s="103" customFormat="1" x14ac:dyDescent="0.25">
      <c r="A1099" s="50">
        <f t="shared" si="373"/>
        <v>152</v>
      </c>
      <c r="B1099" s="50">
        <f t="shared" si="361"/>
        <v>53947</v>
      </c>
      <c r="C1099" s="50" t="str">
        <f t="shared" si="362"/>
        <v>2017121</v>
      </c>
      <c r="D1099" s="50">
        <v>2017</v>
      </c>
      <c r="E1099" s="50">
        <v>12</v>
      </c>
      <c r="F1099" s="50">
        <v>1</v>
      </c>
      <c r="G1099" s="50">
        <v>14</v>
      </c>
      <c r="H1099" s="50">
        <v>59</v>
      </c>
      <c r="I1099" s="50">
        <v>7</v>
      </c>
      <c r="J1099" s="50">
        <v>772</v>
      </c>
      <c r="K1099" s="50" t="s">
        <v>78</v>
      </c>
      <c r="L1099" s="50"/>
      <c r="M1099" s="50" t="s">
        <v>21</v>
      </c>
      <c r="N1099" s="50" t="s">
        <v>27</v>
      </c>
      <c r="O1099" s="50"/>
      <c r="P1099" s="50" t="str">
        <f t="shared" si="367"/>
        <v/>
      </c>
      <c r="Q1099" s="50" t="str">
        <f t="shared" si="381"/>
        <v/>
      </c>
      <c r="R1099" s="50" t="str">
        <f t="shared" si="377"/>
        <v/>
      </c>
      <c r="S1099" s="50" t="str">
        <f t="shared" si="368"/>
        <v/>
      </c>
      <c r="T1099" s="50" t="str">
        <f t="shared" si="363"/>
        <v/>
      </c>
      <c r="U1099" s="50" t="str">
        <f t="shared" si="364"/>
        <v/>
      </c>
      <c r="V1099" s="50" t="str">
        <f t="shared" si="365"/>
        <v/>
      </c>
      <c r="W1099" s="50" t="str">
        <f t="shared" si="369"/>
        <v/>
      </c>
      <c r="X1099" s="50" t="str">
        <f t="shared" si="378"/>
        <v/>
      </c>
      <c r="Y1099" s="50" t="str">
        <f t="shared" si="374"/>
        <v/>
      </c>
      <c r="Z1099" s="50" t="str">
        <f t="shared" si="370"/>
        <v/>
      </c>
      <c r="AA1099" s="50" t="str">
        <f t="shared" si="375"/>
        <v/>
      </c>
      <c r="AB1099" s="50" t="str">
        <f t="shared" si="376"/>
        <v/>
      </c>
      <c r="AC1099" s="50" t="str">
        <f t="shared" si="366"/>
        <v/>
      </c>
      <c r="AD1099" s="50" t="str">
        <f t="shared" si="379"/>
        <v/>
      </c>
      <c r="AE1099" s="50" t="str">
        <f t="shared" si="371"/>
        <v/>
      </c>
      <c r="AF1099" s="50" t="str">
        <f t="shared" si="372"/>
        <v/>
      </c>
      <c r="AG1099" s="50" t="str">
        <f t="shared" si="380"/>
        <v/>
      </c>
      <c r="AH1099" s="50"/>
      <c r="AI1099" s="50"/>
      <c r="AJ1099" s="50"/>
      <c r="AK1099" s="50"/>
      <c r="AL1099" s="50"/>
    </row>
    <row r="1100" spans="1:38" s="101" customFormat="1" x14ac:dyDescent="0.25">
      <c r="A1100" s="50">
        <f t="shared" si="373"/>
        <v>152</v>
      </c>
      <c r="B1100" s="50">
        <f t="shared" si="361"/>
        <v>53947</v>
      </c>
      <c r="C1100" s="50" t="str">
        <f t="shared" si="362"/>
        <v>2017121</v>
      </c>
      <c r="D1100" s="50">
        <v>2017</v>
      </c>
      <c r="E1100" s="50">
        <v>12</v>
      </c>
      <c r="F1100" s="50">
        <v>1</v>
      </c>
      <c r="G1100" s="50">
        <v>14</v>
      </c>
      <c r="H1100" s="50">
        <v>59</v>
      </c>
      <c r="I1100" s="50">
        <v>7</v>
      </c>
      <c r="J1100" s="50">
        <v>789</v>
      </c>
      <c r="K1100" s="50" t="s">
        <v>37</v>
      </c>
      <c r="L1100" s="50">
        <v>2</v>
      </c>
      <c r="M1100" s="50" t="s">
        <v>21</v>
      </c>
      <c r="N1100" s="50" t="s">
        <v>27</v>
      </c>
      <c r="O1100" s="50">
        <v>4</v>
      </c>
      <c r="P1100" s="50" t="str">
        <f t="shared" si="367"/>
        <v/>
      </c>
      <c r="Q1100" s="50" t="str">
        <f t="shared" si="381"/>
        <v/>
      </c>
      <c r="R1100" s="50" t="str">
        <f t="shared" si="377"/>
        <v/>
      </c>
      <c r="S1100" s="50" t="str">
        <f t="shared" si="368"/>
        <v/>
      </c>
      <c r="T1100" s="50">
        <f t="shared" si="363"/>
        <v>17</v>
      </c>
      <c r="U1100" s="50">
        <f t="shared" si="364"/>
        <v>13</v>
      </c>
      <c r="V1100" s="50" t="str">
        <f t="shared" si="365"/>
        <v/>
      </c>
      <c r="W1100" s="50" t="str">
        <f t="shared" si="369"/>
        <v/>
      </c>
      <c r="X1100" s="50" t="str">
        <f t="shared" si="378"/>
        <v/>
      </c>
      <c r="Y1100" s="50" t="str">
        <f t="shared" si="374"/>
        <v/>
      </c>
      <c r="Z1100" s="50" t="str">
        <f t="shared" si="370"/>
        <v/>
      </c>
      <c r="AA1100" s="50" t="str">
        <f t="shared" si="375"/>
        <v/>
      </c>
      <c r="AB1100" s="50" t="str">
        <f t="shared" si="376"/>
        <v/>
      </c>
      <c r="AC1100" s="50" t="str">
        <f t="shared" si="366"/>
        <v/>
      </c>
      <c r="AD1100" s="50" t="str">
        <f t="shared" si="379"/>
        <v/>
      </c>
      <c r="AE1100" s="50" t="str">
        <f t="shared" si="371"/>
        <v/>
      </c>
      <c r="AF1100" s="50" t="str">
        <f t="shared" si="372"/>
        <v/>
      </c>
      <c r="AG1100" s="50" t="str">
        <f t="shared" si="380"/>
        <v/>
      </c>
      <c r="AH1100" s="50"/>
      <c r="AI1100" s="50"/>
      <c r="AJ1100" s="50"/>
      <c r="AK1100" s="50"/>
      <c r="AL1100" s="50"/>
    </row>
    <row r="1101" spans="1:38" s="103" customFormat="1" x14ac:dyDescent="0.25">
      <c r="A1101" s="50">
        <f t="shared" si="373"/>
        <v>152</v>
      </c>
      <c r="B1101" s="50">
        <f t="shared" si="361"/>
        <v>53947</v>
      </c>
      <c r="C1101" s="50" t="str">
        <f t="shared" si="362"/>
        <v>2017121</v>
      </c>
      <c r="D1101" s="50">
        <v>2017</v>
      </c>
      <c r="E1101" s="50">
        <v>12</v>
      </c>
      <c r="F1101" s="50">
        <v>1</v>
      </c>
      <c r="G1101" s="50">
        <v>14</v>
      </c>
      <c r="H1101" s="50">
        <v>59</v>
      </c>
      <c r="I1101" s="50">
        <v>7</v>
      </c>
      <c r="J1101" s="50">
        <v>806</v>
      </c>
      <c r="K1101" s="50" t="s">
        <v>37</v>
      </c>
      <c r="L1101" s="50">
        <v>2</v>
      </c>
      <c r="M1101" s="50" t="s">
        <v>21</v>
      </c>
      <c r="N1101" s="50" t="s">
        <v>27</v>
      </c>
      <c r="O1101" s="50">
        <v>2</v>
      </c>
      <c r="P1101" s="50" t="str">
        <f t="shared" si="367"/>
        <v/>
      </c>
      <c r="Q1101" s="50" t="str">
        <f t="shared" si="381"/>
        <v/>
      </c>
      <c r="R1101" s="50" t="str">
        <f t="shared" si="377"/>
        <v/>
      </c>
      <c r="S1101" s="50" t="str">
        <f t="shared" si="368"/>
        <v/>
      </c>
      <c r="T1101" s="50">
        <f t="shared" si="363"/>
        <v>31</v>
      </c>
      <c r="U1101" s="50">
        <f t="shared" si="364"/>
        <v>29</v>
      </c>
      <c r="V1101" s="50" t="str">
        <f t="shared" si="365"/>
        <v/>
      </c>
      <c r="W1101" s="50" t="str">
        <f t="shared" si="369"/>
        <v/>
      </c>
      <c r="X1101" s="50" t="str">
        <f t="shared" si="378"/>
        <v/>
      </c>
      <c r="Y1101" s="50" t="str">
        <f t="shared" si="374"/>
        <v/>
      </c>
      <c r="Z1101" s="50" t="str">
        <f t="shared" si="370"/>
        <v/>
      </c>
      <c r="AA1101" s="50" t="str">
        <f t="shared" si="375"/>
        <v/>
      </c>
      <c r="AB1101" s="50" t="str">
        <f t="shared" si="376"/>
        <v/>
      </c>
      <c r="AC1101" s="50" t="str">
        <f t="shared" si="366"/>
        <v/>
      </c>
      <c r="AD1101" s="50" t="str">
        <f t="shared" si="379"/>
        <v/>
      </c>
      <c r="AE1101" s="50" t="str">
        <f t="shared" si="371"/>
        <v/>
      </c>
      <c r="AF1101" s="50" t="str">
        <f t="shared" si="372"/>
        <v/>
      </c>
      <c r="AG1101" s="50" t="str">
        <f t="shared" si="380"/>
        <v/>
      </c>
      <c r="AH1101" s="50"/>
      <c r="AI1101" s="50"/>
      <c r="AJ1101" s="50"/>
      <c r="AK1101" s="50"/>
      <c r="AL1101" s="50"/>
    </row>
    <row r="1102" spans="1:38" s="101" customFormat="1" x14ac:dyDescent="0.25">
      <c r="A1102" s="50">
        <f t="shared" si="373"/>
        <v>152</v>
      </c>
      <c r="B1102" s="50">
        <f t="shared" si="361"/>
        <v>53947</v>
      </c>
      <c r="C1102" s="50" t="str">
        <f t="shared" si="362"/>
        <v>2017121</v>
      </c>
      <c r="D1102" s="50">
        <v>2017</v>
      </c>
      <c r="E1102" s="50">
        <v>12</v>
      </c>
      <c r="F1102" s="50">
        <v>1</v>
      </c>
      <c r="G1102" s="50">
        <v>14</v>
      </c>
      <c r="H1102" s="50">
        <v>59</v>
      </c>
      <c r="I1102" s="50">
        <v>7</v>
      </c>
      <c r="J1102" s="50">
        <v>837</v>
      </c>
      <c r="K1102" s="50" t="s">
        <v>37</v>
      </c>
      <c r="L1102" s="50">
        <v>2</v>
      </c>
      <c r="M1102" s="50" t="s">
        <v>21</v>
      </c>
      <c r="N1102" s="50" t="s">
        <v>27</v>
      </c>
      <c r="O1102" s="50">
        <v>3</v>
      </c>
      <c r="P1102" s="50" t="str">
        <f t="shared" si="367"/>
        <v/>
      </c>
      <c r="Q1102" s="50" t="str">
        <f t="shared" si="381"/>
        <v/>
      </c>
      <c r="R1102" s="50" t="str">
        <f t="shared" si="377"/>
        <v/>
      </c>
      <c r="S1102" s="50" t="str">
        <f t="shared" si="368"/>
        <v/>
      </c>
      <c r="T1102" s="50">
        <f t="shared" si="363"/>
        <v>33</v>
      </c>
      <c r="U1102" s="50">
        <f t="shared" si="364"/>
        <v>30</v>
      </c>
      <c r="V1102" s="50" t="str">
        <f t="shared" si="365"/>
        <v/>
      </c>
      <c r="W1102" s="50" t="str">
        <f t="shared" si="369"/>
        <v/>
      </c>
      <c r="X1102" s="50" t="str">
        <f t="shared" si="378"/>
        <v/>
      </c>
      <c r="Y1102" s="50" t="str">
        <f t="shared" si="374"/>
        <v/>
      </c>
      <c r="Z1102" s="50" t="str">
        <f t="shared" si="370"/>
        <v/>
      </c>
      <c r="AA1102" s="50" t="str">
        <f t="shared" si="375"/>
        <v/>
      </c>
      <c r="AB1102" s="50" t="str">
        <f t="shared" si="376"/>
        <v/>
      </c>
      <c r="AC1102" s="50" t="str">
        <f t="shared" si="366"/>
        <v/>
      </c>
      <c r="AD1102" s="50" t="str">
        <f t="shared" si="379"/>
        <v/>
      </c>
      <c r="AE1102" s="50" t="str">
        <f t="shared" si="371"/>
        <v/>
      </c>
      <c r="AF1102" s="50" t="str">
        <f t="shared" si="372"/>
        <v/>
      </c>
      <c r="AG1102" s="50" t="str">
        <f t="shared" si="380"/>
        <v/>
      </c>
      <c r="AH1102" s="50"/>
      <c r="AI1102" s="50"/>
      <c r="AJ1102" s="50"/>
      <c r="AK1102" s="50"/>
      <c r="AL1102" s="50"/>
    </row>
    <row r="1103" spans="1:38" s="101" customFormat="1" x14ac:dyDescent="0.25">
      <c r="A1103" s="50">
        <f t="shared" si="373"/>
        <v>152</v>
      </c>
      <c r="B1103" s="50">
        <f t="shared" si="361"/>
        <v>53947</v>
      </c>
      <c r="C1103" s="50" t="str">
        <f t="shared" si="362"/>
        <v>2017121</v>
      </c>
      <c r="D1103" s="50">
        <v>2017</v>
      </c>
      <c r="E1103" s="50">
        <v>12</v>
      </c>
      <c r="F1103" s="50">
        <v>1</v>
      </c>
      <c r="G1103" s="50">
        <v>14</v>
      </c>
      <c r="H1103" s="50">
        <v>59</v>
      </c>
      <c r="I1103" s="50">
        <v>7</v>
      </c>
      <c r="J1103" s="50">
        <v>870</v>
      </c>
      <c r="K1103" s="50" t="s">
        <v>37</v>
      </c>
      <c r="L1103" s="50">
        <v>2</v>
      </c>
      <c r="M1103" s="50" t="s">
        <v>21</v>
      </c>
      <c r="N1103" s="50" t="s">
        <v>27</v>
      </c>
      <c r="O1103" s="50">
        <v>3</v>
      </c>
      <c r="P1103" s="50" t="str">
        <f t="shared" si="367"/>
        <v/>
      </c>
      <c r="Q1103" s="50" t="str">
        <f t="shared" si="381"/>
        <v/>
      </c>
      <c r="R1103" s="50" t="str">
        <f t="shared" si="377"/>
        <v/>
      </c>
      <c r="S1103" s="50" t="str">
        <f t="shared" si="368"/>
        <v/>
      </c>
      <c r="T1103" s="50">
        <f t="shared" si="363"/>
        <v>29</v>
      </c>
      <c r="U1103" s="50">
        <f t="shared" si="364"/>
        <v>26</v>
      </c>
      <c r="V1103" s="50" t="str">
        <f t="shared" si="365"/>
        <v/>
      </c>
      <c r="W1103" s="50" t="str">
        <f t="shared" si="369"/>
        <v/>
      </c>
      <c r="X1103" s="50" t="str">
        <f t="shared" si="378"/>
        <v/>
      </c>
      <c r="Y1103" s="50" t="str">
        <f t="shared" si="374"/>
        <v/>
      </c>
      <c r="Z1103" s="50" t="str">
        <f t="shared" si="370"/>
        <v/>
      </c>
      <c r="AA1103" s="50" t="str">
        <f t="shared" si="375"/>
        <v/>
      </c>
      <c r="AB1103" s="50" t="str">
        <f t="shared" si="376"/>
        <v/>
      </c>
      <c r="AC1103" s="50" t="str">
        <f t="shared" si="366"/>
        <v/>
      </c>
      <c r="AD1103" s="50" t="str">
        <f t="shared" si="379"/>
        <v/>
      </c>
      <c r="AE1103" s="50" t="str">
        <f t="shared" si="371"/>
        <v/>
      </c>
      <c r="AF1103" s="50" t="str">
        <f t="shared" si="372"/>
        <v/>
      </c>
      <c r="AG1103" s="50" t="str">
        <f t="shared" si="380"/>
        <v/>
      </c>
      <c r="AH1103" s="50"/>
      <c r="AI1103" s="50"/>
      <c r="AJ1103" s="50"/>
      <c r="AK1103" s="50"/>
      <c r="AL1103" s="50"/>
    </row>
    <row r="1104" spans="1:38" s="101" customFormat="1" x14ac:dyDescent="0.25">
      <c r="A1104" s="50">
        <f t="shared" si="373"/>
        <v>152</v>
      </c>
      <c r="B1104" s="50">
        <f t="shared" si="361"/>
        <v>53947</v>
      </c>
      <c r="C1104" s="50" t="str">
        <f t="shared" si="362"/>
        <v>2017121</v>
      </c>
      <c r="D1104" s="50">
        <v>2017</v>
      </c>
      <c r="E1104" s="50">
        <v>12</v>
      </c>
      <c r="F1104" s="50">
        <v>1</v>
      </c>
      <c r="G1104" s="50">
        <v>14</v>
      </c>
      <c r="H1104" s="50">
        <v>59</v>
      </c>
      <c r="I1104" s="50">
        <v>7</v>
      </c>
      <c r="J1104" s="50">
        <v>899</v>
      </c>
      <c r="K1104" s="50" t="s">
        <v>37</v>
      </c>
      <c r="L1104" s="50">
        <v>2</v>
      </c>
      <c r="M1104" s="50" t="s">
        <v>21</v>
      </c>
      <c r="N1104" s="50" t="s">
        <v>27</v>
      </c>
      <c r="O1104" s="50">
        <v>15</v>
      </c>
      <c r="P1104" s="50" t="str">
        <f t="shared" si="367"/>
        <v/>
      </c>
      <c r="Q1104" s="50" t="str">
        <f t="shared" si="381"/>
        <v/>
      </c>
      <c r="R1104" s="50" t="str">
        <f t="shared" si="377"/>
        <v/>
      </c>
      <c r="S1104" s="50" t="str">
        <f t="shared" si="368"/>
        <v/>
      </c>
      <c r="T1104" s="50">
        <f t="shared" si="363"/>
        <v>64</v>
      </c>
      <c r="U1104" s="50">
        <f t="shared" si="364"/>
        <v>49</v>
      </c>
      <c r="V1104" s="50" t="str">
        <f t="shared" si="365"/>
        <v/>
      </c>
      <c r="W1104" s="50" t="str">
        <f t="shared" si="369"/>
        <v/>
      </c>
      <c r="X1104" s="50" t="str">
        <f t="shared" si="378"/>
        <v/>
      </c>
      <c r="Y1104" s="50" t="str">
        <f t="shared" si="374"/>
        <v/>
      </c>
      <c r="Z1104" s="50" t="str">
        <f t="shared" si="370"/>
        <v/>
      </c>
      <c r="AA1104" s="50" t="str">
        <f t="shared" si="375"/>
        <v/>
      </c>
      <c r="AB1104" s="50" t="str">
        <f t="shared" si="376"/>
        <v/>
      </c>
      <c r="AC1104" s="50" t="str">
        <f t="shared" si="366"/>
        <v/>
      </c>
      <c r="AD1104" s="50" t="str">
        <f t="shared" si="379"/>
        <v/>
      </c>
      <c r="AE1104" s="50" t="str">
        <f t="shared" si="371"/>
        <v/>
      </c>
      <c r="AF1104" s="50" t="str">
        <f t="shared" si="372"/>
        <v/>
      </c>
      <c r="AG1104" s="50" t="str">
        <f t="shared" si="380"/>
        <v/>
      </c>
      <c r="AH1104" s="50"/>
      <c r="AI1104" s="50"/>
      <c r="AJ1104" s="50"/>
      <c r="AK1104" s="50"/>
      <c r="AL1104" s="50"/>
    </row>
    <row r="1105" spans="1:38" s="101" customFormat="1" x14ac:dyDescent="0.25">
      <c r="A1105" s="50">
        <f t="shared" si="373"/>
        <v>152</v>
      </c>
      <c r="B1105" s="50">
        <f t="shared" si="361"/>
        <v>53947</v>
      </c>
      <c r="C1105" s="50" t="str">
        <f t="shared" si="362"/>
        <v>2017121</v>
      </c>
      <c r="D1105" s="50">
        <v>2017</v>
      </c>
      <c r="E1105" s="50">
        <v>12</v>
      </c>
      <c r="F1105" s="50">
        <v>1</v>
      </c>
      <c r="G1105" s="50">
        <v>14</v>
      </c>
      <c r="H1105" s="50">
        <v>59</v>
      </c>
      <c r="I1105" s="50">
        <v>7</v>
      </c>
      <c r="J1105" s="50">
        <v>963</v>
      </c>
      <c r="K1105" s="50" t="s">
        <v>37</v>
      </c>
      <c r="L1105" s="50">
        <v>2</v>
      </c>
      <c r="M1105" s="50" t="s">
        <v>21</v>
      </c>
      <c r="N1105" s="50" t="s">
        <v>27</v>
      </c>
      <c r="O1105" s="50">
        <v>7</v>
      </c>
      <c r="P1105" s="50" t="str">
        <f t="shared" si="367"/>
        <v/>
      </c>
      <c r="Q1105" s="50" t="str">
        <f t="shared" si="381"/>
        <v/>
      </c>
      <c r="R1105" s="50" t="str">
        <f t="shared" si="377"/>
        <v/>
      </c>
      <c r="S1105" s="50" t="str">
        <f t="shared" si="368"/>
        <v/>
      </c>
      <c r="T1105" s="50">
        <f t="shared" si="363"/>
        <v>40</v>
      </c>
      <c r="U1105" s="50">
        <f t="shared" si="364"/>
        <v>33</v>
      </c>
      <c r="V1105" s="50" t="str">
        <f t="shared" si="365"/>
        <v/>
      </c>
      <c r="W1105" s="50" t="str">
        <f t="shared" si="369"/>
        <v/>
      </c>
      <c r="X1105" s="50" t="str">
        <f t="shared" si="378"/>
        <v/>
      </c>
      <c r="Y1105" s="50" t="str">
        <f t="shared" si="374"/>
        <v/>
      </c>
      <c r="Z1105" s="50" t="str">
        <f t="shared" si="370"/>
        <v/>
      </c>
      <c r="AA1105" s="50" t="str">
        <f t="shared" si="375"/>
        <v/>
      </c>
      <c r="AB1105" s="50" t="str">
        <f t="shared" si="376"/>
        <v/>
      </c>
      <c r="AC1105" s="50" t="str">
        <f t="shared" si="366"/>
        <v/>
      </c>
      <c r="AD1105" s="50" t="str">
        <f t="shared" si="379"/>
        <v/>
      </c>
      <c r="AE1105" s="50" t="str">
        <f t="shared" si="371"/>
        <v/>
      </c>
      <c r="AF1105" s="50" t="str">
        <f t="shared" si="372"/>
        <v/>
      </c>
      <c r="AG1105" s="50" t="str">
        <f t="shared" si="380"/>
        <v/>
      </c>
      <c r="AH1105" s="50"/>
      <c r="AI1105" s="50"/>
      <c r="AJ1105" s="50"/>
      <c r="AK1105" s="50"/>
      <c r="AL1105" s="50"/>
    </row>
    <row r="1106" spans="1:38" s="101" customFormat="1" x14ac:dyDescent="0.25">
      <c r="A1106" s="50">
        <f t="shared" si="373"/>
        <v>152</v>
      </c>
      <c r="B1106" s="50">
        <f t="shared" si="361"/>
        <v>53948</v>
      </c>
      <c r="C1106" s="50" t="str">
        <f t="shared" si="362"/>
        <v>2017121</v>
      </c>
      <c r="D1106" s="50">
        <v>2017</v>
      </c>
      <c r="E1106" s="50">
        <v>12</v>
      </c>
      <c r="F1106" s="50">
        <v>1</v>
      </c>
      <c r="G1106" s="50">
        <v>14</v>
      </c>
      <c r="H1106" s="50">
        <v>59</v>
      </c>
      <c r="I1106" s="50">
        <v>8</v>
      </c>
      <c r="J1106" s="50">
        <v>3</v>
      </c>
      <c r="K1106" s="50" t="s">
        <v>37</v>
      </c>
      <c r="L1106" s="50">
        <v>2</v>
      </c>
      <c r="M1106" s="50" t="s">
        <v>21</v>
      </c>
      <c r="N1106" s="50" t="s">
        <v>27</v>
      </c>
      <c r="O1106" s="50">
        <v>3</v>
      </c>
      <c r="P1106" s="50" t="str">
        <f t="shared" si="367"/>
        <v/>
      </c>
      <c r="Q1106" s="50" t="str">
        <f t="shared" si="381"/>
        <v/>
      </c>
      <c r="R1106" s="50" t="str">
        <f t="shared" si="377"/>
        <v/>
      </c>
      <c r="S1106" s="50" t="str">
        <f t="shared" si="368"/>
        <v/>
      </c>
      <c r="T1106" s="50">
        <f t="shared" si="363"/>
        <v>35</v>
      </c>
      <c r="U1106" s="50">
        <f t="shared" si="364"/>
        <v>32</v>
      </c>
      <c r="V1106" s="50" t="str">
        <f t="shared" si="365"/>
        <v/>
      </c>
      <c r="W1106" s="50" t="str">
        <f t="shared" si="369"/>
        <v/>
      </c>
      <c r="X1106" s="50" t="str">
        <f t="shared" si="378"/>
        <v/>
      </c>
      <c r="Y1106" s="50" t="str">
        <f t="shared" si="374"/>
        <v/>
      </c>
      <c r="Z1106" s="50" t="str">
        <f t="shared" si="370"/>
        <v/>
      </c>
      <c r="AA1106" s="50" t="str">
        <f t="shared" si="375"/>
        <v/>
      </c>
      <c r="AB1106" s="50" t="str">
        <f t="shared" si="376"/>
        <v/>
      </c>
      <c r="AC1106" s="50" t="str">
        <f t="shared" si="366"/>
        <v/>
      </c>
      <c r="AD1106" s="50" t="str">
        <f t="shared" si="379"/>
        <v/>
      </c>
      <c r="AE1106" s="50" t="str">
        <f t="shared" si="371"/>
        <v/>
      </c>
      <c r="AF1106" s="50" t="str">
        <f t="shared" si="372"/>
        <v/>
      </c>
      <c r="AG1106" s="50" t="str">
        <f t="shared" si="380"/>
        <v/>
      </c>
      <c r="AH1106" s="50"/>
      <c r="AI1106" s="50"/>
      <c r="AJ1106" s="50"/>
      <c r="AK1106" s="50"/>
      <c r="AL1106" s="50"/>
    </row>
    <row r="1107" spans="1:38" s="101" customFormat="1" x14ac:dyDescent="0.25">
      <c r="A1107" s="50">
        <f t="shared" si="373"/>
        <v>152</v>
      </c>
      <c r="B1107" s="50">
        <f t="shared" si="361"/>
        <v>53948</v>
      </c>
      <c r="C1107" s="50" t="str">
        <f t="shared" si="362"/>
        <v>2017121</v>
      </c>
      <c r="D1107" s="50">
        <v>2017</v>
      </c>
      <c r="E1107" s="50">
        <v>12</v>
      </c>
      <c r="F1107" s="50">
        <v>1</v>
      </c>
      <c r="G1107" s="50">
        <v>14</v>
      </c>
      <c r="H1107" s="50">
        <v>59</v>
      </c>
      <c r="I1107" s="50">
        <v>8</v>
      </c>
      <c r="J1107" s="50">
        <v>38</v>
      </c>
      <c r="K1107" s="50" t="s">
        <v>37</v>
      </c>
      <c r="L1107" s="50">
        <v>2</v>
      </c>
      <c r="M1107" s="50" t="s">
        <v>21</v>
      </c>
      <c r="N1107" s="50" t="s">
        <v>27</v>
      </c>
      <c r="O1107" s="50">
        <v>97</v>
      </c>
      <c r="P1107" s="50" t="str">
        <f t="shared" si="367"/>
        <v/>
      </c>
      <c r="Q1107" s="50" t="str">
        <f t="shared" si="381"/>
        <v/>
      </c>
      <c r="R1107" s="50" t="str">
        <f t="shared" si="377"/>
        <v/>
      </c>
      <c r="S1107" s="50" t="str">
        <f t="shared" si="368"/>
        <v/>
      </c>
      <c r="T1107" s="50">
        <f t="shared" si="363"/>
        <v>138</v>
      </c>
      <c r="U1107" s="50">
        <f t="shared" si="364"/>
        <v>41</v>
      </c>
      <c r="V1107" s="50" t="str">
        <f t="shared" si="365"/>
        <v/>
      </c>
      <c r="W1107" s="50" t="str">
        <f t="shared" si="369"/>
        <v/>
      </c>
      <c r="X1107" s="50" t="str">
        <f t="shared" si="378"/>
        <v/>
      </c>
      <c r="Y1107" s="50" t="str">
        <f t="shared" si="374"/>
        <v/>
      </c>
      <c r="Z1107" s="50" t="str">
        <f t="shared" si="370"/>
        <v/>
      </c>
      <c r="AA1107" s="50" t="str">
        <f t="shared" si="375"/>
        <v/>
      </c>
      <c r="AB1107" s="50" t="str">
        <f t="shared" si="376"/>
        <v/>
      </c>
      <c r="AC1107" s="50" t="str">
        <f t="shared" si="366"/>
        <v/>
      </c>
      <c r="AD1107" s="50" t="str">
        <f t="shared" si="379"/>
        <v/>
      </c>
      <c r="AE1107" s="50" t="str">
        <f t="shared" si="371"/>
        <v/>
      </c>
      <c r="AF1107" s="50" t="str">
        <f t="shared" si="372"/>
        <v/>
      </c>
      <c r="AG1107" s="50" t="str">
        <f t="shared" si="380"/>
        <v/>
      </c>
      <c r="AH1107" s="50"/>
      <c r="AI1107" s="50"/>
      <c r="AJ1107" s="50"/>
      <c r="AK1107" s="50"/>
      <c r="AL1107" s="50"/>
    </row>
    <row r="1108" spans="1:38" s="101" customFormat="1" x14ac:dyDescent="0.25">
      <c r="A1108" s="50">
        <f t="shared" si="373"/>
        <v>152</v>
      </c>
      <c r="B1108" s="50">
        <f t="shared" si="361"/>
        <v>53948</v>
      </c>
      <c r="C1108" s="50" t="str">
        <f t="shared" si="362"/>
        <v>2017121</v>
      </c>
      <c r="D1108" s="50">
        <v>2017</v>
      </c>
      <c r="E1108" s="50">
        <v>12</v>
      </c>
      <c r="F1108" s="50">
        <v>1</v>
      </c>
      <c r="G1108" s="50">
        <v>14</v>
      </c>
      <c r="H1108" s="50">
        <v>59</v>
      </c>
      <c r="I1108" s="50">
        <v>8</v>
      </c>
      <c r="J1108" s="50">
        <v>176</v>
      </c>
      <c r="K1108" s="50" t="s">
        <v>37</v>
      </c>
      <c r="L1108" s="50">
        <v>2</v>
      </c>
      <c r="M1108" s="50" t="s">
        <v>21</v>
      </c>
      <c r="N1108" s="50" t="s">
        <v>27</v>
      </c>
      <c r="O1108" s="50">
        <v>45</v>
      </c>
      <c r="P1108" s="50" t="str">
        <f t="shared" si="367"/>
        <v/>
      </c>
      <c r="Q1108" s="50" t="str">
        <f t="shared" si="381"/>
        <v/>
      </c>
      <c r="R1108" s="50" t="str">
        <f t="shared" si="377"/>
        <v/>
      </c>
      <c r="S1108" s="50" t="str">
        <f t="shared" si="368"/>
        <v/>
      </c>
      <c r="T1108" s="50">
        <f t="shared" si="363"/>
        <v>97</v>
      </c>
      <c r="U1108" s="50">
        <f t="shared" si="364"/>
        <v>52</v>
      </c>
      <c r="V1108" s="50" t="str">
        <f t="shared" si="365"/>
        <v/>
      </c>
      <c r="W1108" s="50" t="str">
        <f t="shared" si="369"/>
        <v/>
      </c>
      <c r="X1108" s="50" t="str">
        <f t="shared" si="378"/>
        <v/>
      </c>
      <c r="Y1108" s="50" t="str">
        <f t="shared" si="374"/>
        <v/>
      </c>
      <c r="Z1108" s="50" t="str">
        <f t="shared" si="370"/>
        <v/>
      </c>
      <c r="AA1108" s="50" t="str">
        <f t="shared" si="375"/>
        <v/>
      </c>
      <c r="AB1108" s="50" t="str">
        <f t="shared" si="376"/>
        <v/>
      </c>
      <c r="AC1108" s="50" t="str">
        <f t="shared" si="366"/>
        <v/>
      </c>
      <c r="AD1108" s="50" t="str">
        <f t="shared" si="379"/>
        <v/>
      </c>
      <c r="AE1108" s="50" t="str">
        <f t="shared" si="371"/>
        <v/>
      </c>
      <c r="AF1108" s="50" t="str">
        <f t="shared" si="372"/>
        <v/>
      </c>
      <c r="AG1108" s="50" t="str">
        <f t="shared" si="380"/>
        <v/>
      </c>
      <c r="AH1108" s="50"/>
      <c r="AI1108" s="50"/>
      <c r="AJ1108" s="50"/>
      <c r="AK1108" s="50"/>
      <c r="AL1108" s="50"/>
    </row>
    <row r="1109" spans="1:38" s="101" customFormat="1" x14ac:dyDescent="0.25">
      <c r="A1109" s="50">
        <f t="shared" si="373"/>
        <v>152</v>
      </c>
      <c r="B1109" s="50">
        <f t="shared" si="361"/>
        <v>53948</v>
      </c>
      <c r="C1109" s="50" t="str">
        <f t="shared" si="362"/>
        <v>2017121</v>
      </c>
      <c r="D1109" s="50">
        <v>2017</v>
      </c>
      <c r="E1109" s="50">
        <v>12</v>
      </c>
      <c r="F1109" s="50">
        <v>1</v>
      </c>
      <c r="G1109" s="50">
        <v>14</v>
      </c>
      <c r="H1109" s="50">
        <v>59</v>
      </c>
      <c r="I1109" s="50">
        <v>8</v>
      </c>
      <c r="J1109" s="50">
        <v>273</v>
      </c>
      <c r="K1109" s="50" t="s">
        <v>37</v>
      </c>
      <c r="L1109" s="50">
        <v>2</v>
      </c>
      <c r="M1109" s="50" t="s">
        <v>21</v>
      </c>
      <c r="N1109" s="50" t="s">
        <v>27</v>
      </c>
      <c r="O1109" s="50">
        <v>32</v>
      </c>
      <c r="P1109" s="50" t="str">
        <f t="shared" si="367"/>
        <v/>
      </c>
      <c r="Q1109" s="50" t="str">
        <f t="shared" si="381"/>
        <v/>
      </c>
      <c r="R1109" s="50" t="str">
        <f t="shared" si="377"/>
        <v/>
      </c>
      <c r="S1109" s="50" t="str">
        <f t="shared" si="368"/>
        <v/>
      </c>
      <c r="T1109" s="50" t="str">
        <f t="shared" si="363"/>
        <v/>
      </c>
      <c r="U1109" s="50" t="str">
        <f t="shared" si="364"/>
        <v/>
      </c>
      <c r="V1109" s="50" t="str">
        <f t="shared" si="365"/>
        <v/>
      </c>
      <c r="W1109" s="50" t="str">
        <f t="shared" si="369"/>
        <v/>
      </c>
      <c r="X1109" s="50" t="str">
        <f t="shared" si="378"/>
        <v/>
      </c>
      <c r="Y1109" s="50" t="str">
        <f t="shared" si="374"/>
        <v/>
      </c>
      <c r="Z1109" s="50" t="str">
        <f t="shared" si="370"/>
        <v/>
      </c>
      <c r="AA1109" s="50" t="str">
        <f t="shared" si="375"/>
        <v/>
      </c>
      <c r="AB1109" s="50" t="str">
        <f t="shared" si="376"/>
        <v/>
      </c>
      <c r="AC1109" s="50" t="str">
        <f t="shared" si="366"/>
        <v/>
      </c>
      <c r="AD1109" s="50" t="str">
        <f t="shared" si="379"/>
        <v/>
      </c>
      <c r="AE1109" s="50" t="str">
        <f t="shared" si="371"/>
        <v/>
      </c>
      <c r="AF1109" s="50" t="str">
        <f t="shared" si="372"/>
        <v/>
      </c>
      <c r="AG1109" s="50" t="str">
        <f t="shared" si="380"/>
        <v/>
      </c>
      <c r="AH1109" s="50"/>
      <c r="AI1109" s="50"/>
      <c r="AJ1109" s="50"/>
      <c r="AK1109" s="50"/>
      <c r="AL1109" s="50"/>
    </row>
    <row r="1110" spans="1:38" s="101" customFormat="1" x14ac:dyDescent="0.25">
      <c r="A1110" s="50">
        <f t="shared" si="373"/>
        <v>152</v>
      </c>
      <c r="B1110" s="50">
        <f t="shared" si="361"/>
        <v>53948</v>
      </c>
      <c r="C1110" s="50" t="str">
        <f t="shared" si="362"/>
        <v>2017121</v>
      </c>
      <c r="D1110" s="50">
        <v>2017</v>
      </c>
      <c r="E1110" s="50">
        <v>12</v>
      </c>
      <c r="F1110" s="50">
        <v>1</v>
      </c>
      <c r="G1110" s="50">
        <v>14</v>
      </c>
      <c r="H1110" s="50">
        <v>59</v>
      </c>
      <c r="I1110" s="50">
        <v>8</v>
      </c>
      <c r="J1110" s="50">
        <v>284</v>
      </c>
      <c r="K1110" s="50" t="s">
        <v>29</v>
      </c>
      <c r="L1110" s="50">
        <v>2</v>
      </c>
      <c r="M1110" s="50" t="s">
        <v>21</v>
      </c>
      <c r="N1110" s="50" t="s">
        <v>27</v>
      </c>
      <c r="O1110" s="50">
        <v>0</v>
      </c>
      <c r="P1110" s="50" t="str">
        <f t="shared" si="367"/>
        <v/>
      </c>
      <c r="Q1110" s="50">
        <f t="shared" si="381"/>
        <v>53948.284</v>
      </c>
      <c r="R1110" s="50" t="str">
        <f t="shared" si="377"/>
        <v/>
      </c>
      <c r="S1110" s="50" t="str">
        <f t="shared" si="368"/>
        <v/>
      </c>
      <c r="T1110" s="50" t="str">
        <f t="shared" si="363"/>
        <v/>
      </c>
      <c r="U1110" s="50" t="str">
        <f t="shared" si="364"/>
        <v/>
      </c>
      <c r="V1110" s="50" t="str">
        <f t="shared" si="365"/>
        <v/>
      </c>
      <c r="W1110" s="50" t="str">
        <f t="shared" si="369"/>
        <v/>
      </c>
      <c r="X1110" s="50" t="str">
        <f t="shared" si="378"/>
        <v/>
      </c>
      <c r="Y1110" s="50" t="str">
        <f t="shared" si="374"/>
        <v/>
      </c>
      <c r="Z1110" s="50" t="str">
        <f t="shared" si="370"/>
        <v/>
      </c>
      <c r="AA1110" s="50" t="str">
        <f t="shared" si="375"/>
        <v/>
      </c>
      <c r="AB1110" s="50" t="str">
        <f t="shared" si="376"/>
        <v/>
      </c>
      <c r="AC1110" s="50" t="str">
        <f t="shared" si="366"/>
        <v/>
      </c>
      <c r="AD1110" s="50" t="str">
        <f t="shared" si="379"/>
        <v/>
      </c>
      <c r="AE1110" s="50" t="str">
        <f t="shared" si="371"/>
        <v/>
      </c>
      <c r="AF1110" s="50" t="str">
        <f t="shared" si="372"/>
        <v/>
      </c>
      <c r="AG1110" s="50" t="str">
        <f t="shared" si="380"/>
        <v/>
      </c>
      <c r="AH1110" s="50"/>
      <c r="AI1110" s="50"/>
      <c r="AJ1110" s="50"/>
      <c r="AK1110" s="50"/>
      <c r="AL1110" s="50"/>
    </row>
    <row r="1111" spans="1:38" s="103" customFormat="1" x14ac:dyDescent="0.25">
      <c r="A1111" s="102">
        <f t="shared" si="373"/>
        <v>153</v>
      </c>
      <c r="B1111" s="102">
        <f t="shared" si="361"/>
        <v>54357</v>
      </c>
      <c r="C1111" s="102" t="str">
        <f t="shared" si="362"/>
        <v>2017121</v>
      </c>
      <c r="D1111" s="102">
        <v>2017</v>
      </c>
      <c r="E1111" s="102">
        <v>12</v>
      </c>
      <c r="F1111" s="102">
        <v>1</v>
      </c>
      <c r="G1111" s="102">
        <v>15</v>
      </c>
      <c r="H1111" s="102">
        <v>5</v>
      </c>
      <c r="I1111" s="102">
        <v>57</v>
      </c>
      <c r="J1111" s="102">
        <v>627</v>
      </c>
      <c r="K1111" s="102" t="s">
        <v>37</v>
      </c>
      <c r="L1111" s="102">
        <v>1</v>
      </c>
      <c r="M1111" s="102" t="s">
        <v>21</v>
      </c>
      <c r="N1111" s="102" t="s">
        <v>27</v>
      </c>
      <c r="O1111" s="102">
        <f>638-627</f>
        <v>11</v>
      </c>
      <c r="P1111" s="102">
        <f t="shared" si="367"/>
        <v>54357.627</v>
      </c>
      <c r="Q1111" s="102">
        <f t="shared" si="381"/>
        <v>54357.637999999999</v>
      </c>
      <c r="R1111" s="102">
        <f t="shared" si="377"/>
        <v>54357.637999999999</v>
      </c>
      <c r="S1111" s="102">
        <f t="shared" si="368"/>
        <v>10.999999998603016</v>
      </c>
      <c r="T1111" s="102" t="str">
        <f t="shared" si="363"/>
        <v/>
      </c>
      <c r="U1111" s="102" t="str">
        <f t="shared" si="364"/>
        <v/>
      </c>
      <c r="V1111" s="102" t="str">
        <f t="shared" si="365"/>
        <v/>
      </c>
      <c r="W1111" s="102">
        <f t="shared" si="369"/>
        <v>54357</v>
      </c>
      <c r="X1111" s="102">
        <f t="shared" si="378"/>
        <v>1</v>
      </c>
      <c r="Y1111" s="102" t="str">
        <f t="shared" si="374"/>
        <v/>
      </c>
      <c r="Z1111" s="102">
        <f t="shared" si="370"/>
        <v>0</v>
      </c>
      <c r="AA1111" s="102">
        <f t="shared" si="375"/>
        <v>0</v>
      </c>
      <c r="AB1111" s="102">
        <f t="shared" si="376"/>
        <v>1</v>
      </c>
      <c r="AC1111" s="102" t="str">
        <f t="shared" si="366"/>
        <v/>
      </c>
      <c r="AD1111" s="102">
        <f t="shared" si="379"/>
        <v>0</v>
      </c>
      <c r="AE1111" s="102" t="str">
        <f t="shared" si="371"/>
        <v/>
      </c>
      <c r="AF1111" s="102" t="str">
        <f t="shared" si="372"/>
        <v/>
      </c>
      <c r="AG1111" s="102">
        <f t="shared" si="380"/>
        <v>0</v>
      </c>
      <c r="AH1111" s="102"/>
      <c r="AI1111" s="102" t="s">
        <v>79</v>
      </c>
      <c r="AJ1111" s="102"/>
      <c r="AK1111" s="102"/>
      <c r="AL1111" s="102"/>
    </row>
    <row r="1112" spans="1:38" s="103" customFormat="1" x14ac:dyDescent="0.25">
      <c r="A1112" s="51">
        <f t="shared" si="373"/>
        <v>154</v>
      </c>
      <c r="B1112" s="51">
        <f t="shared" si="361"/>
        <v>54392</v>
      </c>
      <c r="C1112" s="51" t="str">
        <f t="shared" si="362"/>
        <v>2017121</v>
      </c>
      <c r="D1112" s="51">
        <v>2017</v>
      </c>
      <c r="E1112" s="51">
        <v>12</v>
      </c>
      <c r="F1112" s="51">
        <v>1</v>
      </c>
      <c r="G1112" s="51">
        <v>15</v>
      </c>
      <c r="H1112" s="51">
        <v>6</v>
      </c>
      <c r="I1112" s="51">
        <v>32</v>
      </c>
      <c r="J1112" s="51">
        <v>313</v>
      </c>
      <c r="K1112" s="51" t="s">
        <v>37</v>
      </c>
      <c r="L1112" s="51">
        <v>1</v>
      </c>
      <c r="M1112" s="51" t="s">
        <v>21</v>
      </c>
      <c r="N1112" s="51" t="s">
        <v>27</v>
      </c>
      <c r="O1112" s="51">
        <v>6</v>
      </c>
      <c r="P1112" s="51">
        <f t="shared" si="367"/>
        <v>54392.313000000002</v>
      </c>
      <c r="Q1112" s="51" t="str">
        <f t="shared" si="381"/>
        <v/>
      </c>
      <c r="R1112" s="51">
        <f t="shared" si="377"/>
        <v>54392.466</v>
      </c>
      <c r="S1112" s="51">
        <f t="shared" si="368"/>
        <v>152.99999999842839</v>
      </c>
      <c r="T1112" s="51">
        <f t="shared" si="363"/>
        <v>28</v>
      </c>
      <c r="U1112" s="51">
        <f t="shared" si="364"/>
        <v>22</v>
      </c>
      <c r="V1112" s="51" t="str">
        <f t="shared" si="365"/>
        <v/>
      </c>
      <c r="W1112" s="51">
        <f t="shared" si="369"/>
        <v>54392</v>
      </c>
      <c r="X1112" s="51">
        <f t="shared" si="378"/>
        <v>3</v>
      </c>
      <c r="Y1112" s="51">
        <f t="shared" si="374"/>
        <v>0</v>
      </c>
      <c r="Z1112" s="51">
        <f t="shared" si="370"/>
        <v>0</v>
      </c>
      <c r="AA1112" s="51">
        <f t="shared" si="375"/>
        <v>0</v>
      </c>
      <c r="AB1112" s="51">
        <f t="shared" si="376"/>
        <v>3</v>
      </c>
      <c r="AC1112" s="51" t="str">
        <f t="shared" si="366"/>
        <v/>
      </c>
      <c r="AD1112" s="51">
        <f t="shared" si="379"/>
        <v>0</v>
      </c>
      <c r="AE1112" s="51" t="str">
        <f t="shared" si="371"/>
        <v/>
      </c>
      <c r="AF1112" s="51" t="str">
        <f t="shared" si="372"/>
        <v/>
      </c>
      <c r="AG1112" s="51">
        <f t="shared" si="380"/>
        <v>0</v>
      </c>
      <c r="AH1112" s="51"/>
      <c r="AI1112" s="51"/>
      <c r="AJ1112" s="51"/>
      <c r="AK1112" s="51"/>
      <c r="AL1112" s="51"/>
    </row>
    <row r="1113" spans="1:38" s="101" customFormat="1" x14ac:dyDescent="0.25">
      <c r="A1113" s="50">
        <f t="shared" si="373"/>
        <v>154</v>
      </c>
      <c r="B1113" s="50">
        <f t="shared" si="361"/>
        <v>54392</v>
      </c>
      <c r="C1113" s="50" t="str">
        <f t="shared" si="362"/>
        <v>2017121</v>
      </c>
      <c r="D1113" s="50">
        <v>2017</v>
      </c>
      <c r="E1113" s="50">
        <v>12</v>
      </c>
      <c r="F1113" s="50">
        <v>1</v>
      </c>
      <c r="G1113" s="50">
        <v>15</v>
      </c>
      <c r="H1113" s="50">
        <v>6</v>
      </c>
      <c r="I1113" s="50">
        <v>32</v>
      </c>
      <c r="J1113" s="50">
        <v>341</v>
      </c>
      <c r="K1113" s="50" t="s">
        <v>37</v>
      </c>
      <c r="L1113" s="50">
        <v>1</v>
      </c>
      <c r="M1113" s="50" t="s">
        <v>21</v>
      </c>
      <c r="N1113" s="50" t="s">
        <v>27</v>
      </c>
      <c r="O1113" s="50">
        <v>17</v>
      </c>
      <c r="P1113" s="50" t="str">
        <f t="shared" si="367"/>
        <v/>
      </c>
      <c r="Q1113" s="50" t="str">
        <f t="shared" si="381"/>
        <v/>
      </c>
      <c r="R1113" s="50" t="str">
        <f t="shared" si="377"/>
        <v/>
      </c>
      <c r="S1113" s="50" t="str">
        <f t="shared" si="368"/>
        <v/>
      </c>
      <c r="T1113" s="50">
        <f t="shared" si="363"/>
        <v>63</v>
      </c>
      <c r="U1113" s="50">
        <f t="shared" si="364"/>
        <v>46</v>
      </c>
      <c r="V1113" s="50" t="str">
        <f t="shared" si="365"/>
        <v/>
      </c>
      <c r="W1113" s="50" t="str">
        <f t="shared" si="369"/>
        <v/>
      </c>
      <c r="X1113" s="50" t="str">
        <f t="shared" si="378"/>
        <v/>
      </c>
      <c r="Y1113" s="50" t="str">
        <f t="shared" si="374"/>
        <v/>
      </c>
      <c r="Z1113" s="50" t="str">
        <f t="shared" si="370"/>
        <v/>
      </c>
      <c r="AA1113" s="50" t="str">
        <f t="shared" si="375"/>
        <v/>
      </c>
      <c r="AB1113" s="50" t="str">
        <f t="shared" si="376"/>
        <v/>
      </c>
      <c r="AC1113" s="50" t="str">
        <f t="shared" si="366"/>
        <v/>
      </c>
      <c r="AD1113" s="50" t="str">
        <f t="shared" si="379"/>
        <v/>
      </c>
      <c r="AE1113" s="50" t="str">
        <f t="shared" si="371"/>
        <v/>
      </c>
      <c r="AF1113" s="50" t="str">
        <f t="shared" si="372"/>
        <v/>
      </c>
      <c r="AG1113" s="50" t="str">
        <f t="shared" si="380"/>
        <v/>
      </c>
      <c r="AH1113" s="50"/>
      <c r="AI1113" s="50" t="s">
        <v>39</v>
      </c>
      <c r="AJ1113" s="50"/>
      <c r="AK1113" s="50"/>
      <c r="AL1113" s="50"/>
    </row>
    <row r="1114" spans="1:38" s="101" customFormat="1" x14ac:dyDescent="0.25">
      <c r="A1114" s="50">
        <f t="shared" si="373"/>
        <v>154</v>
      </c>
      <c r="B1114" s="50">
        <f t="shared" si="361"/>
        <v>54392</v>
      </c>
      <c r="C1114" s="50" t="str">
        <f t="shared" si="362"/>
        <v>2017121</v>
      </c>
      <c r="D1114" s="50">
        <v>2017</v>
      </c>
      <c r="E1114" s="50">
        <v>12</v>
      </c>
      <c r="F1114" s="50">
        <v>1</v>
      </c>
      <c r="G1114" s="50">
        <v>15</v>
      </c>
      <c r="H1114" s="50">
        <v>6</v>
      </c>
      <c r="I1114" s="50">
        <v>32</v>
      </c>
      <c r="J1114" s="50">
        <v>404</v>
      </c>
      <c r="K1114" s="50" t="s">
        <v>37</v>
      </c>
      <c r="L1114" s="50">
        <v>1</v>
      </c>
      <c r="M1114" s="50" t="s">
        <v>21</v>
      </c>
      <c r="N1114" s="50" t="s">
        <v>27</v>
      </c>
      <c r="O1114" s="50">
        <v>5</v>
      </c>
      <c r="P1114" s="50" t="str">
        <f t="shared" si="367"/>
        <v/>
      </c>
      <c r="Q1114" s="50" t="str">
        <f t="shared" si="381"/>
        <v/>
      </c>
      <c r="R1114" s="50" t="str">
        <f t="shared" si="377"/>
        <v/>
      </c>
      <c r="S1114" s="50" t="str">
        <f t="shared" si="368"/>
        <v/>
      </c>
      <c r="T1114" s="50" t="str">
        <f t="shared" si="363"/>
        <v/>
      </c>
      <c r="U1114" s="50" t="str">
        <f t="shared" si="364"/>
        <v/>
      </c>
      <c r="V1114" s="50" t="str">
        <f t="shared" si="365"/>
        <v/>
      </c>
      <c r="W1114" s="50" t="str">
        <f t="shared" si="369"/>
        <v/>
      </c>
      <c r="X1114" s="50" t="str">
        <f t="shared" si="378"/>
        <v/>
      </c>
      <c r="Y1114" s="50" t="str">
        <f t="shared" si="374"/>
        <v/>
      </c>
      <c r="Z1114" s="50" t="str">
        <f t="shared" si="370"/>
        <v/>
      </c>
      <c r="AA1114" s="50" t="str">
        <f t="shared" si="375"/>
        <v/>
      </c>
      <c r="AB1114" s="50" t="str">
        <f t="shared" si="376"/>
        <v/>
      </c>
      <c r="AC1114" s="50" t="str">
        <f t="shared" si="366"/>
        <v/>
      </c>
      <c r="AD1114" s="50" t="str">
        <f t="shared" si="379"/>
        <v/>
      </c>
      <c r="AE1114" s="50" t="str">
        <f t="shared" si="371"/>
        <v/>
      </c>
      <c r="AF1114" s="50" t="str">
        <f t="shared" si="372"/>
        <v/>
      </c>
      <c r="AG1114" s="50" t="str">
        <f t="shared" si="380"/>
        <v/>
      </c>
      <c r="AH1114" s="50"/>
      <c r="AI1114" s="50"/>
      <c r="AJ1114" s="50"/>
      <c r="AK1114" s="50"/>
      <c r="AL1114" s="50"/>
    </row>
    <row r="1115" spans="1:38" s="101" customFormat="1" x14ac:dyDescent="0.25">
      <c r="A1115" s="50">
        <f t="shared" si="373"/>
        <v>154</v>
      </c>
      <c r="B1115" s="50">
        <f t="shared" si="361"/>
        <v>54392</v>
      </c>
      <c r="C1115" s="50" t="str">
        <f t="shared" si="362"/>
        <v>2017121</v>
      </c>
      <c r="D1115" s="50">
        <v>2017</v>
      </c>
      <c r="E1115" s="50">
        <v>12</v>
      </c>
      <c r="F1115" s="50">
        <v>1</v>
      </c>
      <c r="G1115" s="50">
        <v>15</v>
      </c>
      <c r="H1115" s="50">
        <v>6</v>
      </c>
      <c r="I1115" s="50">
        <v>32</v>
      </c>
      <c r="J1115" s="50">
        <v>466</v>
      </c>
      <c r="K1115" s="50" t="s">
        <v>78</v>
      </c>
      <c r="L1115" s="50"/>
      <c r="M1115" s="50" t="s">
        <v>21</v>
      </c>
      <c r="N1115" s="50" t="s">
        <v>27</v>
      </c>
      <c r="O1115" s="50"/>
      <c r="P1115" s="50" t="str">
        <f t="shared" si="367"/>
        <v/>
      </c>
      <c r="Q1115" s="50">
        <f t="shared" si="381"/>
        <v>54392.466</v>
      </c>
      <c r="R1115" s="50" t="str">
        <f t="shared" si="377"/>
        <v/>
      </c>
      <c r="S1115" s="50" t="str">
        <f t="shared" si="368"/>
        <v/>
      </c>
      <c r="T1115" s="50" t="str">
        <f t="shared" si="363"/>
        <v/>
      </c>
      <c r="U1115" s="50" t="str">
        <f t="shared" si="364"/>
        <v/>
      </c>
      <c r="V1115" s="50" t="str">
        <f t="shared" si="365"/>
        <v/>
      </c>
      <c r="W1115" s="50" t="str">
        <f t="shared" si="369"/>
        <v/>
      </c>
      <c r="X1115" s="50" t="str">
        <f t="shared" si="378"/>
        <v/>
      </c>
      <c r="Y1115" s="50" t="str">
        <f t="shared" si="374"/>
        <v/>
      </c>
      <c r="Z1115" s="50" t="str">
        <f t="shared" si="370"/>
        <v/>
      </c>
      <c r="AA1115" s="50" t="str">
        <f t="shared" si="375"/>
        <v/>
      </c>
      <c r="AB1115" s="50" t="str">
        <f t="shared" si="376"/>
        <v/>
      </c>
      <c r="AC1115" s="50" t="str">
        <f t="shared" si="366"/>
        <v/>
      </c>
      <c r="AD1115" s="50" t="str">
        <f t="shared" si="379"/>
        <v/>
      </c>
      <c r="AE1115" s="50" t="str">
        <f t="shared" si="371"/>
        <v/>
      </c>
      <c r="AF1115" s="50" t="str">
        <f t="shared" si="372"/>
        <v/>
      </c>
      <c r="AG1115" s="50" t="str">
        <f t="shared" si="380"/>
        <v/>
      </c>
      <c r="AH1115" s="50"/>
      <c r="AI1115" s="50"/>
      <c r="AJ1115" s="50"/>
      <c r="AK1115" s="50"/>
      <c r="AL1115" s="50"/>
    </row>
    <row r="1116" spans="1:38" s="101" customFormat="1" x14ac:dyDescent="0.25">
      <c r="A1116" s="51">
        <f t="shared" si="373"/>
        <v>155</v>
      </c>
      <c r="B1116" s="51">
        <f t="shared" si="361"/>
        <v>54414</v>
      </c>
      <c r="C1116" s="51" t="str">
        <f t="shared" si="362"/>
        <v>2017121</v>
      </c>
      <c r="D1116" s="51">
        <v>2017</v>
      </c>
      <c r="E1116" s="51">
        <v>12</v>
      </c>
      <c r="F1116" s="51">
        <v>1</v>
      </c>
      <c r="G1116" s="51">
        <v>15</v>
      </c>
      <c r="H1116" s="51">
        <v>6</v>
      </c>
      <c r="I1116" s="51">
        <v>54</v>
      </c>
      <c r="J1116" s="51">
        <v>172</v>
      </c>
      <c r="K1116" s="51" t="s">
        <v>37</v>
      </c>
      <c r="L1116" s="51">
        <v>1</v>
      </c>
      <c r="M1116" s="51" t="s">
        <v>21</v>
      </c>
      <c r="N1116" s="51" t="s">
        <v>27</v>
      </c>
      <c r="O1116" s="51">
        <v>6</v>
      </c>
      <c r="P1116" s="51">
        <f t="shared" si="367"/>
        <v>54414.171999999999</v>
      </c>
      <c r="Q1116" s="51" t="str">
        <f t="shared" si="381"/>
        <v/>
      </c>
      <c r="R1116" s="51">
        <f t="shared" si="377"/>
        <v>54414.433000000005</v>
      </c>
      <c r="S1116" s="51">
        <f t="shared" si="368"/>
        <v>261.00000000587897</v>
      </c>
      <c r="T1116" s="51">
        <f t="shared" si="363"/>
        <v>17</v>
      </c>
      <c r="U1116" s="51">
        <f t="shared" si="364"/>
        <v>11</v>
      </c>
      <c r="V1116" s="51" t="str">
        <f t="shared" si="365"/>
        <v/>
      </c>
      <c r="W1116" s="51">
        <f t="shared" si="369"/>
        <v>54414</v>
      </c>
      <c r="X1116" s="51">
        <f t="shared" si="378"/>
        <v>4</v>
      </c>
      <c r="Y1116" s="51">
        <f t="shared" si="374"/>
        <v>1</v>
      </c>
      <c r="Z1116" s="51">
        <f t="shared" si="370"/>
        <v>0</v>
      </c>
      <c r="AA1116" s="51">
        <f t="shared" si="375"/>
        <v>0</v>
      </c>
      <c r="AB1116" s="51">
        <f t="shared" si="376"/>
        <v>4</v>
      </c>
      <c r="AC1116" s="51" t="str">
        <f t="shared" si="366"/>
        <v/>
      </c>
      <c r="AD1116" s="51">
        <f t="shared" si="379"/>
        <v>0</v>
      </c>
      <c r="AE1116" s="51" t="str">
        <f t="shared" si="371"/>
        <v/>
      </c>
      <c r="AF1116" s="51" t="str">
        <f t="shared" si="372"/>
        <v/>
      </c>
      <c r="AG1116" s="51">
        <f t="shared" si="380"/>
        <v>0</v>
      </c>
      <c r="AH1116" s="51"/>
      <c r="AI1116" s="51"/>
      <c r="AJ1116" s="51"/>
      <c r="AK1116" s="51"/>
      <c r="AL1116" s="51"/>
    </row>
    <row r="1117" spans="1:38" s="101" customFormat="1" x14ac:dyDescent="0.25">
      <c r="A1117" s="50">
        <f t="shared" si="373"/>
        <v>155</v>
      </c>
      <c r="B1117" s="50">
        <f t="shared" si="361"/>
        <v>54414</v>
      </c>
      <c r="C1117" s="50" t="str">
        <f t="shared" si="362"/>
        <v>2017121</v>
      </c>
      <c r="D1117" s="50">
        <v>2017</v>
      </c>
      <c r="E1117" s="50">
        <v>12</v>
      </c>
      <c r="F1117" s="50">
        <v>1</v>
      </c>
      <c r="G1117" s="50">
        <v>15</v>
      </c>
      <c r="H1117" s="50">
        <v>6</v>
      </c>
      <c r="I1117" s="50">
        <v>54</v>
      </c>
      <c r="J1117" s="50">
        <v>189</v>
      </c>
      <c r="K1117" s="50" t="s">
        <v>37</v>
      </c>
      <c r="L1117" s="50">
        <v>1</v>
      </c>
      <c r="M1117" s="50" t="s">
        <v>21</v>
      </c>
      <c r="N1117" s="50" t="s">
        <v>27</v>
      </c>
      <c r="O1117" s="50">
        <v>1</v>
      </c>
      <c r="P1117" s="50" t="str">
        <f t="shared" si="367"/>
        <v/>
      </c>
      <c r="Q1117" s="50" t="str">
        <f t="shared" si="381"/>
        <v/>
      </c>
      <c r="R1117" s="50" t="str">
        <f t="shared" si="377"/>
        <v/>
      </c>
      <c r="S1117" s="50" t="str">
        <f t="shared" si="368"/>
        <v/>
      </c>
      <c r="T1117" s="50">
        <f t="shared" si="363"/>
        <v>12</v>
      </c>
      <c r="U1117" s="50">
        <f t="shared" si="364"/>
        <v>11</v>
      </c>
      <c r="V1117" s="50" t="str">
        <f t="shared" si="365"/>
        <v/>
      </c>
      <c r="W1117" s="50" t="str">
        <f t="shared" si="369"/>
        <v/>
      </c>
      <c r="X1117" s="50" t="str">
        <f t="shared" si="378"/>
        <v/>
      </c>
      <c r="Y1117" s="50" t="str">
        <f t="shared" si="374"/>
        <v/>
      </c>
      <c r="Z1117" s="50" t="str">
        <f t="shared" si="370"/>
        <v/>
      </c>
      <c r="AA1117" s="50" t="str">
        <f t="shared" si="375"/>
        <v/>
      </c>
      <c r="AB1117" s="50" t="str">
        <f t="shared" si="376"/>
        <v/>
      </c>
      <c r="AC1117" s="50" t="str">
        <f t="shared" si="366"/>
        <v/>
      </c>
      <c r="AD1117" s="50" t="str">
        <f t="shared" si="379"/>
        <v/>
      </c>
      <c r="AE1117" s="50" t="str">
        <f t="shared" si="371"/>
        <v/>
      </c>
      <c r="AF1117" s="50" t="str">
        <f t="shared" si="372"/>
        <v/>
      </c>
      <c r="AG1117" s="50" t="str">
        <f t="shared" si="380"/>
        <v/>
      </c>
      <c r="AH1117" s="50"/>
      <c r="AI1117" s="50"/>
      <c r="AJ1117" s="50"/>
      <c r="AK1117" s="50"/>
      <c r="AL1117" s="50"/>
    </row>
    <row r="1118" spans="1:38" s="101" customFormat="1" x14ac:dyDescent="0.25">
      <c r="A1118" s="50">
        <f t="shared" si="373"/>
        <v>155</v>
      </c>
      <c r="B1118" s="50">
        <f t="shared" si="361"/>
        <v>54414</v>
      </c>
      <c r="C1118" s="50" t="str">
        <f t="shared" si="362"/>
        <v>2017121</v>
      </c>
      <c r="D1118" s="50">
        <v>2017</v>
      </c>
      <c r="E1118" s="50">
        <v>12</v>
      </c>
      <c r="F1118" s="50">
        <v>1</v>
      </c>
      <c r="G1118" s="50">
        <v>15</v>
      </c>
      <c r="H1118" s="50">
        <v>6</v>
      </c>
      <c r="I1118" s="50">
        <v>54</v>
      </c>
      <c r="J1118" s="50">
        <v>201</v>
      </c>
      <c r="K1118" s="50" t="s">
        <v>37</v>
      </c>
      <c r="L1118" s="50">
        <v>1</v>
      </c>
      <c r="M1118" s="50" t="s">
        <v>21</v>
      </c>
      <c r="N1118" s="50" t="s">
        <v>27</v>
      </c>
      <c r="O1118" s="50">
        <v>2</v>
      </c>
      <c r="P1118" s="50" t="str">
        <f t="shared" si="367"/>
        <v/>
      </c>
      <c r="Q1118" s="50" t="str">
        <f t="shared" si="381"/>
        <v/>
      </c>
      <c r="R1118" s="50" t="str">
        <f t="shared" si="377"/>
        <v/>
      </c>
      <c r="S1118" s="50" t="str">
        <f t="shared" si="368"/>
        <v/>
      </c>
      <c r="T1118" s="50">
        <f t="shared" si="363"/>
        <v>19</v>
      </c>
      <c r="U1118" s="50">
        <f t="shared" si="364"/>
        <v>17</v>
      </c>
      <c r="V1118" s="50" t="str">
        <f t="shared" si="365"/>
        <v/>
      </c>
      <c r="W1118" s="50" t="str">
        <f t="shared" si="369"/>
        <v/>
      </c>
      <c r="X1118" s="50" t="str">
        <f t="shared" si="378"/>
        <v/>
      </c>
      <c r="Y1118" s="50" t="str">
        <f t="shared" si="374"/>
        <v/>
      </c>
      <c r="Z1118" s="50" t="str">
        <f t="shared" si="370"/>
        <v/>
      </c>
      <c r="AA1118" s="50" t="str">
        <f t="shared" si="375"/>
        <v/>
      </c>
      <c r="AB1118" s="50" t="str">
        <f t="shared" si="376"/>
        <v/>
      </c>
      <c r="AC1118" s="50" t="str">
        <f t="shared" si="366"/>
        <v/>
      </c>
      <c r="AD1118" s="50" t="str">
        <f t="shared" si="379"/>
        <v/>
      </c>
      <c r="AE1118" s="50" t="str">
        <f t="shared" si="371"/>
        <v/>
      </c>
      <c r="AF1118" s="50" t="str">
        <f t="shared" si="372"/>
        <v/>
      </c>
      <c r="AG1118" s="50" t="str">
        <f t="shared" si="380"/>
        <v/>
      </c>
      <c r="AH1118" s="50"/>
      <c r="AI1118" s="50"/>
      <c r="AJ1118" s="50"/>
      <c r="AK1118" s="50"/>
      <c r="AL1118" s="50"/>
    </row>
    <row r="1119" spans="1:38" s="101" customFormat="1" x14ac:dyDescent="0.25">
      <c r="A1119" s="50">
        <f t="shared" si="373"/>
        <v>155</v>
      </c>
      <c r="B1119" s="50">
        <f t="shared" ref="B1119:B1182" si="382">I1119+(H1119*60)+(G1119*3600)</f>
        <v>54414</v>
      </c>
      <c r="C1119" s="50" t="str">
        <f t="shared" ref="C1119:C1182" si="383">CONCATENATE(D1119,E1119,F1119)</f>
        <v>2017121</v>
      </c>
      <c r="D1119" s="50">
        <v>2017</v>
      </c>
      <c r="E1119" s="50">
        <v>12</v>
      </c>
      <c r="F1119" s="50">
        <v>1</v>
      </c>
      <c r="G1119" s="50">
        <v>15</v>
      </c>
      <c r="H1119" s="50">
        <v>6</v>
      </c>
      <c r="I1119" s="50">
        <v>54</v>
      </c>
      <c r="J1119" s="50">
        <v>220</v>
      </c>
      <c r="K1119" s="50" t="s">
        <v>37</v>
      </c>
      <c r="L1119" s="50">
        <v>1</v>
      </c>
      <c r="M1119" s="50" t="s">
        <v>21</v>
      </c>
      <c r="N1119" s="50" t="s">
        <v>27</v>
      </c>
      <c r="O1119" s="50">
        <v>213</v>
      </c>
      <c r="P1119" s="50" t="str">
        <f t="shared" si="367"/>
        <v/>
      </c>
      <c r="Q1119" s="50">
        <f t="shared" si="381"/>
        <v>54414.433000000005</v>
      </c>
      <c r="R1119" s="50" t="str">
        <f t="shared" si="377"/>
        <v/>
      </c>
      <c r="S1119" s="50" t="str">
        <f t="shared" si="368"/>
        <v/>
      </c>
      <c r="T1119" s="50" t="str">
        <f t="shared" ref="T1119:T1182" si="384">IF(A1119=A1120,IF(K1119="Stroke",IF(K1120="Stroke",IF((J1120-J1119)&lt;0,1000+J1120-J1119,J1120-J1119),IF(A1121=A1119,IF(K1121="stroke",IF((J1121-J1119)&lt;0,1000+J1121-J1119,J1121-J1119),IF(A1122=A1119,IF(K1122="stroke",IF((J1122-J1119)&lt;0,1000+J1122-J1119,J1122-J1119),IF(A1123=A1119,IF(K1123="stroke",IF((J1123-J1119)&lt;0,1000+J1123-J1119,J1123-J1119),IF(A1124=A1119,IF(K1124="stroke",IF((J1124-J1119)&lt;0,1000+J1124-J1119,J1124-J1119),IF(A1125=A1119,IF(K1125="Stroke",IF((J1125-J1119)&lt;0,1000+J1125-J1119,J1125-J1119),IF(A1126=A1119,IF(K1126="stroke",IF((J1126-J1119)&lt;0,1000+J1126-J1119,J1121-J1119),IF(A1127=A1119,IF(K1127="stroke",IF((J1127-J1119)&lt;0,1000+J1127-J1119,J1127-J1119),IF(A1128=A1119,IF(K1128="stroke",IF((J1128-J1119)&lt;0,1000+J1128-J1119,J1128-J1119),IF(A1129=A1119,IF(K1129="stroke",IF((J1129-J1119)&lt;0,1000+J1129-J1119,J1129-J1119),""),"")),"")),"")),"")),"")),"")),"")),"")),"")),""),"")</f>
        <v/>
      </c>
      <c r="U1119" s="50" t="str">
        <f t="shared" ref="U1119:U1182" si="385">IF(A1119=A1120,IF(K1119="Stroke",IF(K1120="Stroke",IF(L1120=L1119,T1119-O1119,""),IF(A1121=A1119,IF(K1121="stroke",IF(L1121=L1119,T1119-O1119,""),IF(A1122=A1119,IF(K1122="stroke",IF(L1122=L1119,T1119-O1119,""),IF(A1123=A1119,IF(K1123="stroke",IF(L1123=L1119,T1119-O1119,""),IF(A1124=A1119,IF(K1124="stroke",IF(L1124=L1119,T1119-O1119,""),""),"")),"")),"")),"")),""),"")</f>
        <v/>
      </c>
      <c r="V1119" s="50" t="str">
        <f t="shared" ref="V1119:V1182" si="386">IF(A1119=A1120,IF(K1119="SRS",IF(K1120="SRS",IF((J1120-J1119)&lt;0,1000+J1120-J1119,J1120-J1119),IF(A1121=A1119,IF(K1121="SRS",IF((J1121-J1119)&lt;0,1000+J1121-J1119,J1121-J1119),IF(A1122=A1119,IF(K1122="SRS",IF((J1122-J1119)&lt;0,1000+J1122-J1119,J1122-J1119),IF(A1123=A1119,IF(K1123="SRS",IF((J1123-J1119)&lt;0,1000+J1123-J1119,J1123-J1119),IF(A1124=A1119,IF(K1124="SRS",IF((J1124-J1119)&lt;0,1000+J1124-J1119,J1124-J1119),""),"")),"")),"")),"")),""),"")</f>
        <v/>
      </c>
      <c r="W1119" s="50" t="str">
        <f t="shared" si="369"/>
        <v/>
      </c>
      <c r="X1119" s="50" t="str">
        <f t="shared" si="378"/>
        <v/>
      </c>
      <c r="Y1119" s="50" t="str">
        <f t="shared" si="374"/>
        <v/>
      </c>
      <c r="Z1119" s="50" t="str">
        <f t="shared" si="370"/>
        <v/>
      </c>
      <c r="AA1119" s="50" t="str">
        <f t="shared" si="375"/>
        <v/>
      </c>
      <c r="AB1119" s="50" t="str">
        <f t="shared" si="376"/>
        <v/>
      </c>
      <c r="AC1119" s="50" t="str">
        <f t="shared" ref="AC1119:AC1182" si="387">IF(A1119&lt;&gt;A1118,IF(A1119=A1120,IF(K1120="stroke",IF(M1119="positive",IF(M1120="negative",SUM(AA1119:AB1119),""),""),""),""),"")</f>
        <v/>
      </c>
      <c r="AD1119" s="50" t="str">
        <f t="shared" si="379"/>
        <v/>
      </c>
      <c r="AE1119" s="50" t="str">
        <f t="shared" si="371"/>
        <v/>
      </c>
      <c r="AF1119" s="50" t="str">
        <f t="shared" si="372"/>
        <v/>
      </c>
      <c r="AG1119" s="50" t="str">
        <f t="shared" si="380"/>
        <v/>
      </c>
      <c r="AH1119" s="50"/>
      <c r="AI1119" s="50"/>
      <c r="AJ1119" s="50"/>
      <c r="AK1119" s="50"/>
      <c r="AL1119" s="50"/>
    </row>
    <row r="1120" spans="1:38" s="101" customFormat="1" x14ac:dyDescent="0.25">
      <c r="A1120" s="51">
        <f t="shared" si="373"/>
        <v>156</v>
      </c>
      <c r="B1120" s="51">
        <f t="shared" si="382"/>
        <v>56339</v>
      </c>
      <c r="C1120" s="51" t="str">
        <f t="shared" si="383"/>
        <v>2017121</v>
      </c>
      <c r="D1120" s="51">
        <v>2017</v>
      </c>
      <c r="E1120" s="51">
        <v>12</v>
      </c>
      <c r="F1120" s="51">
        <v>1</v>
      </c>
      <c r="G1120" s="51">
        <v>15</v>
      </c>
      <c r="H1120" s="51">
        <v>38</v>
      </c>
      <c r="I1120" s="51">
        <v>59</v>
      </c>
      <c r="J1120" s="51">
        <v>835</v>
      </c>
      <c r="K1120" s="51" t="s">
        <v>78</v>
      </c>
      <c r="L1120" s="51"/>
      <c r="M1120" s="51" t="s">
        <v>21</v>
      </c>
      <c r="N1120" s="51" t="s">
        <v>27</v>
      </c>
      <c r="O1120" s="51"/>
      <c r="P1120" s="51">
        <f t="shared" ref="P1120:P1183" si="388">IF(A1120&lt;&gt;A1119,(B1120+J1120*0.001),"")</f>
        <v>56339.834999999999</v>
      </c>
      <c r="Q1120" s="51" t="str">
        <f t="shared" si="381"/>
        <v/>
      </c>
      <c r="R1120" s="51">
        <f t="shared" si="377"/>
        <v>56339.972000000002</v>
      </c>
      <c r="S1120" s="51">
        <f t="shared" ref="S1120:S1183" si="389">IF(AND(P1120&lt;&gt;"",R1120&lt;&gt;""),(R1120-P1120)/0.001,"")</f>
        <v>137.00000000244472</v>
      </c>
      <c r="T1120" s="51" t="str">
        <f t="shared" si="384"/>
        <v/>
      </c>
      <c r="U1120" s="51" t="str">
        <f t="shared" si="385"/>
        <v/>
      </c>
      <c r="V1120" s="51" t="str">
        <f t="shared" si="386"/>
        <v/>
      </c>
      <c r="W1120" s="51">
        <f t="shared" ref="W1120:W1183" si="390">IF(A1120&lt;&gt;A1119,B1120,"")</f>
        <v>56339</v>
      </c>
      <c r="X1120" s="51">
        <f t="shared" si="378"/>
        <v>1</v>
      </c>
      <c r="Y1120" s="51" t="str">
        <f t="shared" si="374"/>
        <v/>
      </c>
      <c r="Z1120" s="51">
        <f t="shared" ref="Z1120:Z1183" si="391">IF(AA1120="","",COUNTIFS(AA1120,0,AB1120,0,AC1120,"",AD1120,0))</f>
        <v>0</v>
      </c>
      <c r="AA1120" s="51">
        <f t="shared" si="375"/>
        <v>0</v>
      </c>
      <c r="AB1120" s="51">
        <f t="shared" si="376"/>
        <v>1</v>
      </c>
      <c r="AC1120" s="51" t="str">
        <f t="shared" si="387"/>
        <v/>
      </c>
      <c r="AD1120" s="51">
        <f t="shared" si="379"/>
        <v>0</v>
      </c>
      <c r="AE1120" s="51" t="str">
        <f t="shared" ref="AE1120:AE1183" si="392">IF(K1120="up",C1120,"")</f>
        <v/>
      </c>
      <c r="AF1120" s="51" t="str">
        <f t="shared" ref="AF1120:AF1183" si="393">IF(AD1120="","",IF(AD1120&gt;0,IF(AA1120&gt;0,"yes",""),""))</f>
        <v/>
      </c>
      <c r="AG1120" s="51">
        <f t="shared" si="380"/>
        <v>0</v>
      </c>
      <c r="AH1120" s="51"/>
      <c r="AI1120" s="51"/>
      <c r="AJ1120" s="51"/>
      <c r="AK1120" s="51"/>
      <c r="AL1120" s="51"/>
    </row>
    <row r="1121" spans="1:38" s="101" customFormat="1" x14ac:dyDescent="0.25">
      <c r="A1121" s="66">
        <f t="shared" ref="A1121:A1184" si="394">IF(B1121=B1120,A1120,IF(B1121=(B1120+1),A1120,(A1120+1)))</f>
        <v>156</v>
      </c>
      <c r="B1121" s="66">
        <f t="shared" si="382"/>
        <v>56339</v>
      </c>
      <c r="C1121" s="66" t="str">
        <f t="shared" si="383"/>
        <v>2017121</v>
      </c>
      <c r="D1121" s="66">
        <v>2017</v>
      </c>
      <c r="E1121" s="66">
        <v>12</v>
      </c>
      <c r="F1121" s="66">
        <v>1</v>
      </c>
      <c r="G1121" s="66">
        <v>15</v>
      </c>
      <c r="H1121" s="66">
        <v>38</v>
      </c>
      <c r="I1121" s="66">
        <v>59</v>
      </c>
      <c r="J1121" s="66">
        <v>963</v>
      </c>
      <c r="K1121" s="66" t="s">
        <v>37</v>
      </c>
      <c r="L1121" s="66">
        <v>1</v>
      </c>
      <c r="M1121" s="66" t="s">
        <v>21</v>
      </c>
      <c r="N1121" s="66" t="s">
        <v>27</v>
      </c>
      <c r="O1121" s="66">
        <v>9</v>
      </c>
      <c r="P1121" s="66" t="str">
        <f t="shared" si="388"/>
        <v/>
      </c>
      <c r="Q1121" s="66">
        <f t="shared" si="381"/>
        <v>56339.972000000002</v>
      </c>
      <c r="R1121" s="66" t="str">
        <f t="shared" si="377"/>
        <v/>
      </c>
      <c r="S1121" s="66" t="str">
        <f t="shared" si="389"/>
        <v/>
      </c>
      <c r="T1121" s="66" t="str">
        <f t="shared" si="384"/>
        <v/>
      </c>
      <c r="U1121" s="66" t="str">
        <f t="shared" si="385"/>
        <v/>
      </c>
      <c r="V1121" s="66" t="str">
        <f t="shared" si="386"/>
        <v/>
      </c>
      <c r="W1121" s="66" t="str">
        <f t="shared" si="390"/>
        <v/>
      </c>
      <c r="X1121" s="66" t="str">
        <f t="shared" si="378"/>
        <v/>
      </c>
      <c r="Y1121" s="66" t="str">
        <f t="shared" ref="Y1121:Y1184" si="395">IF(X1121&lt;&gt;"",IF(X1121=1,"",COUNTIFS($O$2:$O$1413,"&gt;40",$A$2:$A$1413,A1121)),"")</f>
        <v/>
      </c>
      <c r="Z1121" s="66" t="str">
        <f t="shared" si="391"/>
        <v/>
      </c>
      <c r="AA1121" s="66" t="str">
        <f t="shared" ref="AA1121:AA1184" si="396">IF(X1121&lt;&gt;"",COUNTIFS($M$2:$M$1413,"Positive",$K$2:$K$1413,"stroke",A$2:A$1413,A1121),"")</f>
        <v/>
      </c>
      <c r="AB1121" s="66" t="str">
        <f t="shared" ref="AB1121:AB1184" si="397">IF(X1121&lt;&gt;"",COUNTIFS($M$2:$M$1413,"Negative",$K$2:$K$1413,"stroke",A$2:A$1413,A1121),"")</f>
        <v/>
      </c>
      <c r="AC1121" s="66" t="str">
        <f t="shared" si="387"/>
        <v/>
      </c>
      <c r="AD1121" s="66" t="str">
        <f t="shared" si="379"/>
        <v/>
      </c>
      <c r="AE1121" s="66" t="str">
        <f t="shared" si="392"/>
        <v/>
      </c>
      <c r="AF1121" s="66" t="str">
        <f t="shared" si="393"/>
        <v/>
      </c>
      <c r="AG1121" s="66" t="str">
        <f t="shared" si="380"/>
        <v/>
      </c>
      <c r="AH1121" s="66"/>
      <c r="AI1121" s="66"/>
      <c r="AJ1121" s="66"/>
      <c r="AK1121" s="66"/>
      <c r="AL1121" s="66"/>
    </row>
    <row r="1122" spans="1:38" s="101" customFormat="1" x14ac:dyDescent="0.25">
      <c r="A1122" s="51">
        <f t="shared" si="394"/>
        <v>157</v>
      </c>
      <c r="B1122" s="51">
        <f t="shared" si="382"/>
        <v>56413</v>
      </c>
      <c r="C1122" s="51" t="str">
        <f t="shared" si="383"/>
        <v>2017121</v>
      </c>
      <c r="D1122" s="51">
        <v>2017</v>
      </c>
      <c r="E1122" s="51">
        <v>12</v>
      </c>
      <c r="F1122" s="51">
        <v>1</v>
      </c>
      <c r="G1122" s="51">
        <v>15</v>
      </c>
      <c r="H1122" s="51">
        <v>40</v>
      </c>
      <c r="I1122" s="51">
        <v>13</v>
      </c>
      <c r="J1122" s="51">
        <v>75</v>
      </c>
      <c r="K1122" s="51" t="s">
        <v>37</v>
      </c>
      <c r="L1122" s="51">
        <v>1</v>
      </c>
      <c r="M1122" s="51" t="s">
        <v>20</v>
      </c>
      <c r="N1122" s="51" t="s">
        <v>27</v>
      </c>
      <c r="O1122" s="51">
        <v>3</v>
      </c>
      <c r="P1122" s="51">
        <f t="shared" si="388"/>
        <v>56413.074999999997</v>
      </c>
      <c r="Q1122" s="51">
        <f t="shared" si="381"/>
        <v>56413.077999999994</v>
      </c>
      <c r="R1122" s="51">
        <f t="shared" ref="R1122:R1185" si="398">IF(A1122&lt;&gt;A1121,LOOKUP(A1122,A$2:A$1413,Q$2:Q$1413),"")</f>
        <v>56413.077999999994</v>
      </c>
      <c r="S1122" s="53">
        <f t="shared" si="389"/>
        <v>2.9999999969732016</v>
      </c>
      <c r="T1122" s="51" t="str">
        <f t="shared" si="384"/>
        <v/>
      </c>
      <c r="U1122" s="51" t="str">
        <f t="shared" si="385"/>
        <v/>
      </c>
      <c r="V1122" s="51" t="str">
        <f t="shared" si="386"/>
        <v/>
      </c>
      <c r="W1122" s="51">
        <f t="shared" si="390"/>
        <v>56413</v>
      </c>
      <c r="X1122" s="51">
        <f t="shared" ref="X1122:X1185" si="399">IF(A1122&lt;&gt;A1121,COUNTIFS($K$2:$K$1413,$K$2,$A$2:$A$1413,A1122),"")</f>
        <v>1</v>
      </c>
      <c r="Y1122" s="51" t="str">
        <f t="shared" si="395"/>
        <v/>
      </c>
      <c r="Z1122" s="51">
        <f t="shared" si="391"/>
        <v>0</v>
      </c>
      <c r="AA1122" s="51">
        <f t="shared" si="396"/>
        <v>1</v>
      </c>
      <c r="AB1122" s="51">
        <f t="shared" si="397"/>
        <v>0</v>
      </c>
      <c r="AC1122" s="51" t="str">
        <f t="shared" si="387"/>
        <v/>
      </c>
      <c r="AD1122" s="51">
        <f t="shared" ref="AD1122:AD1185" si="400">IF(A1122=A1121,"",COUNTIFS(A:A,A1122,K:K,"up"))</f>
        <v>0</v>
      </c>
      <c r="AE1122" s="51" t="str">
        <f t="shared" si="392"/>
        <v/>
      </c>
      <c r="AF1122" s="51" t="str">
        <f t="shared" si="393"/>
        <v/>
      </c>
      <c r="AG1122" s="51">
        <f t="shared" ref="AG1122:AG1185" si="401">IF(A1122=A1121,"",COUNTIFS(A:A,A1122,K:K,"SRS"))</f>
        <v>0</v>
      </c>
      <c r="AH1122" s="51"/>
      <c r="AI1122" s="51"/>
      <c r="AJ1122" s="51"/>
      <c r="AK1122" s="51"/>
      <c r="AL1122" s="51"/>
    </row>
    <row r="1123" spans="1:38" s="101" customFormat="1" x14ac:dyDescent="0.25">
      <c r="A1123" s="51">
        <f t="shared" si="394"/>
        <v>158</v>
      </c>
      <c r="B1123" s="51">
        <f t="shared" si="382"/>
        <v>67393</v>
      </c>
      <c r="C1123" s="51" t="str">
        <f t="shared" si="383"/>
        <v>2017123</v>
      </c>
      <c r="D1123" s="51">
        <v>2017</v>
      </c>
      <c r="E1123" s="51">
        <v>12</v>
      </c>
      <c r="F1123" s="51">
        <v>3</v>
      </c>
      <c r="G1123" s="51">
        <v>18</v>
      </c>
      <c r="H1123" s="51">
        <v>43</v>
      </c>
      <c r="I1123" s="51">
        <v>13</v>
      </c>
      <c r="J1123" s="51">
        <v>817</v>
      </c>
      <c r="K1123" s="51" t="s">
        <v>37</v>
      </c>
      <c r="L1123" s="51">
        <v>1</v>
      </c>
      <c r="M1123" s="51" t="s">
        <v>20</v>
      </c>
      <c r="N1123" s="51" t="s">
        <v>27</v>
      </c>
      <c r="O1123" s="51">
        <v>90</v>
      </c>
      <c r="P1123" s="51">
        <f t="shared" si="388"/>
        <v>67393.816999999995</v>
      </c>
      <c r="Q1123" s="51">
        <f t="shared" si="381"/>
        <v>67393.906999999992</v>
      </c>
      <c r="R1123" s="51">
        <f t="shared" si="398"/>
        <v>67393.906999999992</v>
      </c>
      <c r="S1123" s="51">
        <f t="shared" si="389"/>
        <v>89.99999999650754</v>
      </c>
      <c r="T1123" s="51" t="str">
        <f t="shared" si="384"/>
        <v/>
      </c>
      <c r="U1123" s="51" t="str">
        <f t="shared" si="385"/>
        <v/>
      </c>
      <c r="V1123" s="51" t="str">
        <f t="shared" si="386"/>
        <v/>
      </c>
      <c r="W1123" s="51">
        <f t="shared" si="390"/>
        <v>67393</v>
      </c>
      <c r="X1123" s="51">
        <f t="shared" si="399"/>
        <v>1</v>
      </c>
      <c r="Y1123" s="51" t="str">
        <f t="shared" si="395"/>
        <v/>
      </c>
      <c r="Z1123" s="51">
        <f t="shared" si="391"/>
        <v>0</v>
      </c>
      <c r="AA1123" s="51">
        <f t="shared" si="396"/>
        <v>1</v>
      </c>
      <c r="AB1123" s="51">
        <f t="shared" si="397"/>
        <v>0</v>
      </c>
      <c r="AC1123" s="51" t="str">
        <f t="shared" si="387"/>
        <v/>
      </c>
      <c r="AD1123" s="51">
        <f t="shared" si="400"/>
        <v>0</v>
      </c>
      <c r="AE1123" s="51" t="str">
        <f t="shared" si="392"/>
        <v/>
      </c>
      <c r="AF1123" s="51" t="str">
        <f t="shared" si="393"/>
        <v/>
      </c>
      <c r="AG1123" s="51">
        <f t="shared" si="401"/>
        <v>0</v>
      </c>
      <c r="AH1123" s="51"/>
      <c r="AI1123" s="51"/>
      <c r="AJ1123" s="51"/>
      <c r="AK1123" s="51"/>
      <c r="AL1123" s="51"/>
    </row>
    <row r="1124" spans="1:38" s="101" customFormat="1" x14ac:dyDescent="0.25">
      <c r="A1124" s="51">
        <f t="shared" si="394"/>
        <v>159</v>
      </c>
      <c r="B1124" s="51">
        <f t="shared" si="382"/>
        <v>67939</v>
      </c>
      <c r="C1124" s="51" t="str">
        <f t="shared" si="383"/>
        <v>2017123</v>
      </c>
      <c r="D1124" s="51">
        <v>2017</v>
      </c>
      <c r="E1124" s="51">
        <v>12</v>
      </c>
      <c r="F1124" s="51">
        <v>3</v>
      </c>
      <c r="G1124" s="51">
        <v>18</v>
      </c>
      <c r="H1124" s="51">
        <v>52</v>
      </c>
      <c r="I1124" s="51">
        <v>19</v>
      </c>
      <c r="J1124" s="51">
        <v>800</v>
      </c>
      <c r="K1124" s="51" t="s">
        <v>37</v>
      </c>
      <c r="L1124" s="51">
        <v>1</v>
      </c>
      <c r="M1124" s="51" t="s">
        <v>20</v>
      </c>
      <c r="N1124" s="51" t="s">
        <v>27</v>
      </c>
      <c r="O1124" s="51">
        <v>567</v>
      </c>
      <c r="P1124" s="51">
        <f t="shared" si="388"/>
        <v>67939.8</v>
      </c>
      <c r="Q1124" s="51" t="str">
        <f t="shared" si="381"/>
        <v/>
      </c>
      <c r="R1124" s="51">
        <f t="shared" si="398"/>
        <v>67940.534</v>
      </c>
      <c r="S1124" s="51">
        <f t="shared" si="389"/>
        <v>733.99999999674037</v>
      </c>
      <c r="T1124" s="51" t="str">
        <f t="shared" si="384"/>
        <v/>
      </c>
      <c r="U1124" s="51" t="str">
        <f t="shared" si="385"/>
        <v/>
      </c>
      <c r="V1124" s="51" t="str">
        <f t="shared" si="386"/>
        <v/>
      </c>
      <c r="W1124" s="51">
        <f t="shared" si="390"/>
        <v>67939</v>
      </c>
      <c r="X1124" s="51">
        <f t="shared" si="399"/>
        <v>1</v>
      </c>
      <c r="Y1124" s="51" t="str">
        <f t="shared" si="395"/>
        <v/>
      </c>
      <c r="Z1124" s="51">
        <f t="shared" si="391"/>
        <v>0</v>
      </c>
      <c r="AA1124" s="51">
        <f t="shared" si="396"/>
        <v>1</v>
      </c>
      <c r="AB1124" s="51">
        <f t="shared" si="397"/>
        <v>0</v>
      </c>
      <c r="AC1124" s="51" t="str">
        <f t="shared" si="387"/>
        <v/>
      </c>
      <c r="AD1124" s="51">
        <f t="shared" si="400"/>
        <v>1</v>
      </c>
      <c r="AE1124" s="51" t="str">
        <f t="shared" si="392"/>
        <v/>
      </c>
      <c r="AF1124" s="51" t="str">
        <f t="shared" si="393"/>
        <v>yes</v>
      </c>
      <c r="AG1124" s="51">
        <f t="shared" si="401"/>
        <v>0</v>
      </c>
      <c r="AH1124" s="51"/>
      <c r="AI1124" s="51"/>
      <c r="AJ1124" s="51"/>
      <c r="AK1124" s="51"/>
      <c r="AL1124" s="51"/>
    </row>
    <row r="1125" spans="1:38" s="101" customFormat="1" x14ac:dyDescent="0.25">
      <c r="A1125" s="66">
        <f t="shared" si="394"/>
        <v>159</v>
      </c>
      <c r="B1125" s="66">
        <f t="shared" si="382"/>
        <v>67939</v>
      </c>
      <c r="C1125" s="66" t="str">
        <f t="shared" si="383"/>
        <v>2017123</v>
      </c>
      <c r="D1125" s="66">
        <v>2017</v>
      </c>
      <c r="E1125" s="66">
        <v>12</v>
      </c>
      <c r="F1125" s="66">
        <v>3</v>
      </c>
      <c r="G1125" s="66">
        <v>18</v>
      </c>
      <c r="H1125" s="66">
        <v>52</v>
      </c>
      <c r="I1125" s="66">
        <v>19</v>
      </c>
      <c r="J1125" s="66">
        <v>826</v>
      </c>
      <c r="K1125" s="66" t="s">
        <v>44</v>
      </c>
      <c r="L1125" s="66">
        <v>2</v>
      </c>
      <c r="M1125" s="66" t="s">
        <v>21</v>
      </c>
      <c r="N1125" s="66" t="s">
        <v>27</v>
      </c>
      <c r="O1125" s="66">
        <v>729</v>
      </c>
      <c r="P1125" s="66" t="str">
        <f t="shared" si="388"/>
        <v/>
      </c>
      <c r="Q1125" s="66" t="str">
        <f t="shared" si="381"/>
        <v/>
      </c>
      <c r="R1125" s="66" t="str">
        <f t="shared" si="398"/>
        <v/>
      </c>
      <c r="S1125" s="66" t="str">
        <f t="shared" si="389"/>
        <v/>
      </c>
      <c r="T1125" s="66" t="str">
        <f t="shared" si="384"/>
        <v/>
      </c>
      <c r="U1125" s="66" t="str">
        <f t="shared" si="385"/>
        <v/>
      </c>
      <c r="V1125" s="66" t="str">
        <f t="shared" si="386"/>
        <v/>
      </c>
      <c r="W1125" s="66" t="str">
        <f t="shared" si="390"/>
        <v/>
      </c>
      <c r="X1125" s="66" t="str">
        <f t="shared" si="399"/>
        <v/>
      </c>
      <c r="Y1125" s="66" t="str">
        <f t="shared" si="395"/>
        <v/>
      </c>
      <c r="Z1125" s="66" t="str">
        <f t="shared" si="391"/>
        <v/>
      </c>
      <c r="AA1125" s="66" t="str">
        <f t="shared" si="396"/>
        <v/>
      </c>
      <c r="AB1125" s="66" t="str">
        <f t="shared" si="397"/>
        <v/>
      </c>
      <c r="AC1125" s="66" t="str">
        <f t="shared" si="387"/>
        <v/>
      </c>
      <c r="AD1125" s="66" t="str">
        <f t="shared" si="400"/>
        <v/>
      </c>
      <c r="AE1125" s="66" t="str">
        <f t="shared" si="392"/>
        <v>2017123</v>
      </c>
      <c r="AF1125" s="66" t="str">
        <f t="shared" si="393"/>
        <v/>
      </c>
      <c r="AG1125" s="66" t="str">
        <f t="shared" si="401"/>
        <v/>
      </c>
      <c r="AH1125" s="66"/>
      <c r="AI1125" s="66" t="s">
        <v>91</v>
      </c>
      <c r="AJ1125" s="66"/>
      <c r="AK1125" s="66"/>
      <c r="AL1125" s="66"/>
    </row>
    <row r="1126" spans="1:38" s="101" customFormat="1" x14ac:dyDescent="0.25">
      <c r="A1126" s="66">
        <f t="shared" si="394"/>
        <v>159</v>
      </c>
      <c r="B1126" s="66">
        <f t="shared" si="382"/>
        <v>67939</v>
      </c>
      <c r="C1126" s="66" t="str">
        <f t="shared" si="383"/>
        <v>2017123</v>
      </c>
      <c r="D1126" s="66">
        <v>2017</v>
      </c>
      <c r="E1126" s="66">
        <v>12</v>
      </c>
      <c r="F1126" s="66">
        <v>3</v>
      </c>
      <c r="G1126" s="66">
        <v>18</v>
      </c>
      <c r="H1126" s="66">
        <v>52</v>
      </c>
      <c r="I1126" s="66">
        <v>19</v>
      </c>
      <c r="J1126" s="66">
        <v>949</v>
      </c>
      <c r="K1126" s="66" t="s">
        <v>29</v>
      </c>
      <c r="L1126" s="66">
        <v>1</v>
      </c>
      <c r="M1126" s="66" t="s">
        <v>21</v>
      </c>
      <c r="N1126" s="66" t="s">
        <v>27</v>
      </c>
      <c r="O1126" s="66">
        <v>0</v>
      </c>
      <c r="P1126" s="66" t="str">
        <f t="shared" si="388"/>
        <v/>
      </c>
      <c r="Q1126" s="66" t="str">
        <f t="shared" si="381"/>
        <v/>
      </c>
      <c r="R1126" s="66" t="str">
        <f t="shared" si="398"/>
        <v/>
      </c>
      <c r="S1126" s="66" t="str">
        <f t="shared" si="389"/>
        <v/>
      </c>
      <c r="T1126" s="66" t="str">
        <f t="shared" si="384"/>
        <v/>
      </c>
      <c r="U1126" s="66" t="str">
        <f t="shared" si="385"/>
        <v/>
      </c>
      <c r="V1126" s="66" t="str">
        <f t="shared" si="386"/>
        <v/>
      </c>
      <c r="W1126" s="66" t="str">
        <f t="shared" si="390"/>
        <v/>
      </c>
      <c r="X1126" s="66" t="str">
        <f t="shared" si="399"/>
        <v/>
      </c>
      <c r="Y1126" s="66" t="str">
        <f t="shared" si="395"/>
        <v/>
      </c>
      <c r="Z1126" s="66" t="str">
        <f t="shared" si="391"/>
        <v/>
      </c>
      <c r="AA1126" s="66" t="str">
        <f t="shared" si="396"/>
        <v/>
      </c>
      <c r="AB1126" s="66" t="str">
        <f t="shared" si="397"/>
        <v/>
      </c>
      <c r="AC1126" s="66" t="str">
        <f t="shared" si="387"/>
        <v/>
      </c>
      <c r="AD1126" s="66" t="str">
        <f t="shared" si="400"/>
        <v/>
      </c>
      <c r="AE1126" s="66" t="str">
        <f t="shared" si="392"/>
        <v/>
      </c>
      <c r="AF1126" s="66" t="str">
        <f t="shared" si="393"/>
        <v/>
      </c>
      <c r="AG1126" s="66" t="str">
        <f t="shared" si="401"/>
        <v/>
      </c>
      <c r="AH1126" s="66"/>
      <c r="AI1126" s="66"/>
      <c r="AJ1126" s="66"/>
      <c r="AK1126" s="66"/>
      <c r="AL1126" s="66"/>
    </row>
    <row r="1127" spans="1:38" s="101" customFormat="1" x14ac:dyDescent="0.25">
      <c r="A1127" s="66">
        <f t="shared" si="394"/>
        <v>159</v>
      </c>
      <c r="B1127" s="66">
        <f t="shared" si="382"/>
        <v>67939</v>
      </c>
      <c r="C1127" s="66" t="str">
        <f t="shared" si="383"/>
        <v>2017123</v>
      </c>
      <c r="D1127" s="66">
        <v>2017</v>
      </c>
      <c r="E1127" s="66">
        <v>12</v>
      </c>
      <c r="F1127" s="66">
        <v>3</v>
      </c>
      <c r="G1127" s="66">
        <v>18</v>
      </c>
      <c r="H1127" s="66">
        <v>52</v>
      </c>
      <c r="I1127" s="66">
        <v>19</v>
      </c>
      <c r="J1127" s="66">
        <v>955</v>
      </c>
      <c r="K1127" s="68" t="s">
        <v>47</v>
      </c>
      <c r="L1127" s="66">
        <v>2</v>
      </c>
      <c r="M1127" s="66" t="s">
        <v>21</v>
      </c>
      <c r="N1127" s="66" t="s">
        <v>27</v>
      </c>
      <c r="O1127" s="66">
        <v>0</v>
      </c>
      <c r="P1127" s="66" t="str">
        <f t="shared" si="388"/>
        <v/>
      </c>
      <c r="Q1127" s="66" t="str">
        <f t="shared" si="381"/>
        <v/>
      </c>
      <c r="R1127" s="66" t="str">
        <f t="shared" si="398"/>
        <v/>
      </c>
      <c r="S1127" s="66" t="str">
        <f t="shared" si="389"/>
        <v/>
      </c>
      <c r="T1127" s="66" t="str">
        <f t="shared" si="384"/>
        <v/>
      </c>
      <c r="U1127" s="66" t="str">
        <f t="shared" si="385"/>
        <v/>
      </c>
      <c r="V1127" s="66" t="str">
        <f t="shared" si="386"/>
        <v/>
      </c>
      <c r="W1127" s="66" t="str">
        <f t="shared" si="390"/>
        <v/>
      </c>
      <c r="X1127" s="66" t="str">
        <f t="shared" si="399"/>
        <v/>
      </c>
      <c r="Y1127" s="66" t="str">
        <f t="shared" si="395"/>
        <v/>
      </c>
      <c r="Z1127" s="66" t="str">
        <f t="shared" si="391"/>
        <v/>
      </c>
      <c r="AA1127" s="66" t="str">
        <f t="shared" si="396"/>
        <v/>
      </c>
      <c r="AB1127" s="66" t="str">
        <f t="shared" si="397"/>
        <v/>
      </c>
      <c r="AC1127" s="66" t="str">
        <f t="shared" si="387"/>
        <v/>
      </c>
      <c r="AD1127" s="66" t="str">
        <f t="shared" si="400"/>
        <v/>
      </c>
      <c r="AE1127" s="66" t="str">
        <f t="shared" si="392"/>
        <v/>
      </c>
      <c r="AF1127" s="66" t="str">
        <f t="shared" si="393"/>
        <v/>
      </c>
      <c r="AG1127" s="66" t="str">
        <f t="shared" si="401"/>
        <v/>
      </c>
      <c r="AH1127" s="66"/>
      <c r="AI1127" s="66"/>
      <c r="AJ1127" s="66"/>
      <c r="AK1127" s="66"/>
      <c r="AL1127" s="66"/>
    </row>
    <row r="1128" spans="1:38" s="101" customFormat="1" x14ac:dyDescent="0.25">
      <c r="A1128" s="66">
        <f t="shared" si="394"/>
        <v>159</v>
      </c>
      <c r="B1128" s="66">
        <f t="shared" si="382"/>
        <v>67939</v>
      </c>
      <c r="C1128" s="66" t="str">
        <f t="shared" si="383"/>
        <v>2017123</v>
      </c>
      <c r="D1128" s="66">
        <v>2017</v>
      </c>
      <c r="E1128" s="66">
        <v>12</v>
      </c>
      <c r="F1128" s="66">
        <v>3</v>
      </c>
      <c r="G1128" s="66">
        <v>18</v>
      </c>
      <c r="H1128" s="66">
        <v>52</v>
      </c>
      <c r="I1128" s="66">
        <v>19</v>
      </c>
      <c r="J1128" s="66">
        <v>959</v>
      </c>
      <c r="K1128" s="68" t="s">
        <v>47</v>
      </c>
      <c r="L1128" s="66">
        <v>2</v>
      </c>
      <c r="M1128" s="66" t="s">
        <v>21</v>
      </c>
      <c r="N1128" s="66" t="s">
        <v>27</v>
      </c>
      <c r="O1128" s="66">
        <v>0</v>
      </c>
      <c r="P1128" s="66" t="str">
        <f t="shared" si="388"/>
        <v/>
      </c>
      <c r="Q1128" s="66" t="str">
        <f t="shared" si="381"/>
        <v/>
      </c>
      <c r="R1128" s="66" t="str">
        <f t="shared" si="398"/>
        <v/>
      </c>
      <c r="S1128" s="66" t="str">
        <f t="shared" si="389"/>
        <v/>
      </c>
      <c r="T1128" s="66" t="str">
        <f t="shared" si="384"/>
        <v/>
      </c>
      <c r="U1128" s="66" t="str">
        <f t="shared" si="385"/>
        <v/>
      </c>
      <c r="V1128" s="66" t="str">
        <f t="shared" si="386"/>
        <v/>
      </c>
      <c r="W1128" s="66" t="str">
        <f t="shared" si="390"/>
        <v/>
      </c>
      <c r="X1128" s="66" t="str">
        <f t="shared" si="399"/>
        <v/>
      </c>
      <c r="Y1128" s="66" t="str">
        <f t="shared" si="395"/>
        <v/>
      </c>
      <c r="Z1128" s="66" t="str">
        <f t="shared" si="391"/>
        <v/>
      </c>
      <c r="AA1128" s="66" t="str">
        <f t="shared" si="396"/>
        <v/>
      </c>
      <c r="AB1128" s="66" t="str">
        <f t="shared" si="397"/>
        <v/>
      </c>
      <c r="AC1128" s="66" t="str">
        <f t="shared" si="387"/>
        <v/>
      </c>
      <c r="AD1128" s="66" t="str">
        <f t="shared" si="400"/>
        <v/>
      </c>
      <c r="AE1128" s="66" t="str">
        <f t="shared" si="392"/>
        <v/>
      </c>
      <c r="AF1128" s="66" t="str">
        <f t="shared" si="393"/>
        <v/>
      </c>
      <c r="AG1128" s="66" t="str">
        <f t="shared" si="401"/>
        <v/>
      </c>
      <c r="AH1128" s="66"/>
      <c r="AI1128" s="66"/>
      <c r="AJ1128" s="66"/>
      <c r="AK1128" s="66"/>
      <c r="AL1128" s="66"/>
    </row>
    <row r="1129" spans="1:38" s="101" customFormat="1" x14ac:dyDescent="0.25">
      <c r="A1129" s="66">
        <f t="shared" si="394"/>
        <v>159</v>
      </c>
      <c r="B1129" s="66">
        <f t="shared" si="382"/>
        <v>67939</v>
      </c>
      <c r="C1129" s="66" t="str">
        <f t="shared" si="383"/>
        <v>2017123</v>
      </c>
      <c r="D1129" s="66">
        <v>2017</v>
      </c>
      <c r="E1129" s="66">
        <v>12</v>
      </c>
      <c r="F1129" s="66">
        <v>3</v>
      </c>
      <c r="G1129" s="66">
        <v>18</v>
      </c>
      <c r="H1129" s="66">
        <v>52</v>
      </c>
      <c r="I1129" s="66">
        <v>19</v>
      </c>
      <c r="J1129" s="66">
        <v>965</v>
      </c>
      <c r="K1129" s="68" t="s">
        <v>47</v>
      </c>
      <c r="L1129" s="66">
        <v>2</v>
      </c>
      <c r="M1129" s="66" t="s">
        <v>21</v>
      </c>
      <c r="N1129" s="66" t="s">
        <v>27</v>
      </c>
      <c r="O1129" s="66">
        <v>0</v>
      </c>
      <c r="P1129" s="66" t="str">
        <f t="shared" si="388"/>
        <v/>
      </c>
      <c r="Q1129" s="66" t="str">
        <f t="shared" si="381"/>
        <v/>
      </c>
      <c r="R1129" s="66" t="str">
        <f t="shared" si="398"/>
        <v/>
      </c>
      <c r="S1129" s="66" t="str">
        <f t="shared" si="389"/>
        <v/>
      </c>
      <c r="T1129" s="66" t="str">
        <f t="shared" si="384"/>
        <v/>
      </c>
      <c r="U1129" s="66" t="str">
        <f t="shared" si="385"/>
        <v/>
      </c>
      <c r="V1129" s="66" t="str">
        <f t="shared" si="386"/>
        <v/>
      </c>
      <c r="W1129" s="66" t="str">
        <f t="shared" si="390"/>
        <v/>
      </c>
      <c r="X1129" s="66" t="str">
        <f t="shared" si="399"/>
        <v/>
      </c>
      <c r="Y1129" s="66" t="str">
        <f t="shared" si="395"/>
        <v/>
      </c>
      <c r="Z1129" s="66" t="str">
        <f t="shared" si="391"/>
        <v/>
      </c>
      <c r="AA1129" s="66" t="str">
        <f t="shared" si="396"/>
        <v/>
      </c>
      <c r="AB1129" s="66" t="str">
        <f t="shared" si="397"/>
        <v/>
      </c>
      <c r="AC1129" s="66" t="str">
        <f t="shared" si="387"/>
        <v/>
      </c>
      <c r="AD1129" s="66" t="str">
        <f t="shared" si="400"/>
        <v/>
      </c>
      <c r="AE1129" s="66" t="str">
        <f t="shared" si="392"/>
        <v/>
      </c>
      <c r="AF1129" s="66" t="str">
        <f t="shared" si="393"/>
        <v/>
      </c>
      <c r="AG1129" s="66" t="str">
        <f t="shared" si="401"/>
        <v/>
      </c>
      <c r="AH1129" s="66"/>
      <c r="AI1129" s="66"/>
      <c r="AJ1129" s="66"/>
      <c r="AK1129" s="66"/>
      <c r="AL1129" s="66"/>
    </row>
    <row r="1130" spans="1:38" s="101" customFormat="1" x14ac:dyDescent="0.25">
      <c r="A1130" s="66">
        <f t="shared" si="394"/>
        <v>159</v>
      </c>
      <c r="B1130" s="66">
        <f t="shared" si="382"/>
        <v>67939</v>
      </c>
      <c r="C1130" s="66" t="str">
        <f t="shared" si="383"/>
        <v>2017123</v>
      </c>
      <c r="D1130" s="66">
        <v>2017</v>
      </c>
      <c r="E1130" s="66">
        <v>12</v>
      </c>
      <c r="F1130" s="66">
        <v>3</v>
      </c>
      <c r="G1130" s="66">
        <v>18</v>
      </c>
      <c r="H1130" s="66">
        <v>52</v>
      </c>
      <c r="I1130" s="66">
        <v>19</v>
      </c>
      <c r="J1130" s="66">
        <v>972</v>
      </c>
      <c r="K1130" s="68" t="s">
        <v>47</v>
      </c>
      <c r="L1130" s="66">
        <v>2</v>
      </c>
      <c r="M1130" s="66" t="s">
        <v>21</v>
      </c>
      <c r="N1130" s="66" t="s">
        <v>27</v>
      </c>
      <c r="O1130" s="66">
        <v>0</v>
      </c>
      <c r="P1130" s="66" t="str">
        <f t="shared" si="388"/>
        <v/>
      </c>
      <c r="Q1130" s="66" t="str">
        <f t="shared" si="381"/>
        <v/>
      </c>
      <c r="R1130" s="66" t="str">
        <f t="shared" si="398"/>
        <v/>
      </c>
      <c r="S1130" s="66" t="str">
        <f t="shared" si="389"/>
        <v/>
      </c>
      <c r="T1130" s="66" t="str">
        <f t="shared" si="384"/>
        <v/>
      </c>
      <c r="U1130" s="66" t="str">
        <f t="shared" si="385"/>
        <v/>
      </c>
      <c r="V1130" s="66" t="str">
        <f t="shared" si="386"/>
        <v/>
      </c>
      <c r="W1130" s="66" t="str">
        <f t="shared" si="390"/>
        <v/>
      </c>
      <c r="X1130" s="66" t="str">
        <f t="shared" si="399"/>
        <v/>
      </c>
      <c r="Y1130" s="66" t="str">
        <f t="shared" si="395"/>
        <v/>
      </c>
      <c r="Z1130" s="66" t="str">
        <f t="shared" si="391"/>
        <v/>
      </c>
      <c r="AA1130" s="66" t="str">
        <f t="shared" si="396"/>
        <v/>
      </c>
      <c r="AB1130" s="66" t="str">
        <f t="shared" si="397"/>
        <v/>
      </c>
      <c r="AC1130" s="66" t="str">
        <f t="shared" si="387"/>
        <v/>
      </c>
      <c r="AD1130" s="66" t="str">
        <f t="shared" si="400"/>
        <v/>
      </c>
      <c r="AE1130" s="66" t="str">
        <f t="shared" si="392"/>
        <v/>
      </c>
      <c r="AF1130" s="66" t="str">
        <f t="shared" si="393"/>
        <v/>
      </c>
      <c r="AG1130" s="66" t="str">
        <f t="shared" si="401"/>
        <v/>
      </c>
      <c r="AH1130" s="66"/>
      <c r="AI1130" s="66"/>
      <c r="AJ1130" s="66"/>
      <c r="AK1130" s="66"/>
      <c r="AL1130" s="66"/>
    </row>
    <row r="1131" spans="1:38" s="101" customFormat="1" x14ac:dyDescent="0.25">
      <c r="A1131" s="66">
        <f t="shared" si="394"/>
        <v>159</v>
      </c>
      <c r="B1131" s="66">
        <f t="shared" si="382"/>
        <v>67939</v>
      </c>
      <c r="C1131" s="66" t="str">
        <f t="shared" si="383"/>
        <v>2017123</v>
      </c>
      <c r="D1131" s="66">
        <v>2017</v>
      </c>
      <c r="E1131" s="66">
        <v>12</v>
      </c>
      <c r="F1131" s="66">
        <v>3</v>
      </c>
      <c r="G1131" s="66">
        <v>18</v>
      </c>
      <c r="H1131" s="66">
        <v>52</v>
      </c>
      <c r="I1131" s="66">
        <v>19</v>
      </c>
      <c r="J1131" s="66">
        <v>977</v>
      </c>
      <c r="K1131" s="68" t="s">
        <v>47</v>
      </c>
      <c r="L1131" s="66">
        <v>2</v>
      </c>
      <c r="M1131" s="66" t="s">
        <v>21</v>
      </c>
      <c r="N1131" s="66" t="s">
        <v>27</v>
      </c>
      <c r="O1131" s="66">
        <v>0</v>
      </c>
      <c r="P1131" s="66" t="str">
        <f t="shared" si="388"/>
        <v/>
      </c>
      <c r="Q1131" s="66" t="str">
        <f t="shared" si="381"/>
        <v/>
      </c>
      <c r="R1131" s="66" t="str">
        <f t="shared" si="398"/>
        <v/>
      </c>
      <c r="S1131" s="66" t="str">
        <f t="shared" si="389"/>
        <v/>
      </c>
      <c r="T1131" s="66" t="str">
        <f t="shared" si="384"/>
        <v/>
      </c>
      <c r="U1131" s="66" t="str">
        <f t="shared" si="385"/>
        <v/>
      </c>
      <c r="V1131" s="66" t="str">
        <f t="shared" si="386"/>
        <v/>
      </c>
      <c r="W1131" s="66" t="str">
        <f t="shared" si="390"/>
        <v/>
      </c>
      <c r="X1131" s="66" t="str">
        <f t="shared" si="399"/>
        <v/>
      </c>
      <c r="Y1131" s="66" t="str">
        <f t="shared" si="395"/>
        <v/>
      </c>
      <c r="Z1131" s="66" t="str">
        <f t="shared" si="391"/>
        <v/>
      </c>
      <c r="AA1131" s="66" t="str">
        <f t="shared" si="396"/>
        <v/>
      </c>
      <c r="AB1131" s="66" t="str">
        <f t="shared" si="397"/>
        <v/>
      </c>
      <c r="AC1131" s="66" t="str">
        <f t="shared" si="387"/>
        <v/>
      </c>
      <c r="AD1131" s="66" t="str">
        <f t="shared" si="400"/>
        <v/>
      </c>
      <c r="AE1131" s="66" t="str">
        <f t="shared" si="392"/>
        <v/>
      </c>
      <c r="AF1131" s="66" t="str">
        <f t="shared" si="393"/>
        <v/>
      </c>
      <c r="AG1131" s="66" t="str">
        <f t="shared" si="401"/>
        <v/>
      </c>
      <c r="AH1131" s="66"/>
      <c r="AI1131" s="66"/>
      <c r="AJ1131" s="66"/>
      <c r="AK1131" s="66"/>
      <c r="AL1131" s="66"/>
    </row>
    <row r="1132" spans="1:38" s="101" customFormat="1" x14ac:dyDescent="0.25">
      <c r="A1132" s="66">
        <f t="shared" si="394"/>
        <v>159</v>
      </c>
      <c r="B1132" s="66">
        <f t="shared" si="382"/>
        <v>67939</v>
      </c>
      <c r="C1132" s="66" t="str">
        <f t="shared" si="383"/>
        <v>2017123</v>
      </c>
      <c r="D1132" s="66">
        <v>2017</v>
      </c>
      <c r="E1132" s="66">
        <v>12</v>
      </c>
      <c r="F1132" s="66">
        <v>3</v>
      </c>
      <c r="G1132" s="66">
        <v>18</v>
      </c>
      <c r="H1132" s="66">
        <v>52</v>
      </c>
      <c r="I1132" s="66">
        <v>19</v>
      </c>
      <c r="J1132" s="66">
        <v>981</v>
      </c>
      <c r="K1132" s="68" t="s">
        <v>47</v>
      </c>
      <c r="L1132" s="66">
        <v>2</v>
      </c>
      <c r="M1132" s="66" t="s">
        <v>21</v>
      </c>
      <c r="N1132" s="66" t="s">
        <v>27</v>
      </c>
      <c r="O1132" s="66">
        <v>0</v>
      </c>
      <c r="P1132" s="66" t="str">
        <f t="shared" si="388"/>
        <v/>
      </c>
      <c r="Q1132" s="66" t="str">
        <f t="shared" si="381"/>
        <v/>
      </c>
      <c r="R1132" s="66" t="str">
        <f t="shared" si="398"/>
        <v/>
      </c>
      <c r="S1132" s="66" t="str">
        <f t="shared" si="389"/>
        <v/>
      </c>
      <c r="T1132" s="66" t="str">
        <f t="shared" si="384"/>
        <v/>
      </c>
      <c r="U1132" s="66" t="str">
        <f t="shared" si="385"/>
        <v/>
      </c>
      <c r="V1132" s="66" t="str">
        <f t="shared" si="386"/>
        <v/>
      </c>
      <c r="W1132" s="66" t="str">
        <f t="shared" si="390"/>
        <v/>
      </c>
      <c r="X1132" s="66" t="str">
        <f t="shared" si="399"/>
        <v/>
      </c>
      <c r="Y1132" s="66" t="str">
        <f t="shared" si="395"/>
        <v/>
      </c>
      <c r="Z1132" s="66" t="str">
        <f t="shared" si="391"/>
        <v/>
      </c>
      <c r="AA1132" s="66" t="str">
        <f t="shared" si="396"/>
        <v/>
      </c>
      <c r="AB1132" s="66" t="str">
        <f t="shared" si="397"/>
        <v/>
      </c>
      <c r="AC1132" s="66" t="str">
        <f t="shared" si="387"/>
        <v/>
      </c>
      <c r="AD1132" s="66" t="str">
        <f t="shared" si="400"/>
        <v/>
      </c>
      <c r="AE1132" s="66" t="str">
        <f t="shared" si="392"/>
        <v/>
      </c>
      <c r="AF1132" s="66" t="str">
        <f t="shared" si="393"/>
        <v/>
      </c>
      <c r="AG1132" s="66" t="str">
        <f t="shared" si="401"/>
        <v/>
      </c>
      <c r="AH1132" s="66"/>
      <c r="AI1132" s="66"/>
      <c r="AJ1132" s="66"/>
      <c r="AK1132" s="66"/>
      <c r="AL1132" s="66"/>
    </row>
    <row r="1133" spans="1:38" s="101" customFormat="1" x14ac:dyDescent="0.25">
      <c r="A1133" s="66">
        <f t="shared" si="394"/>
        <v>159</v>
      </c>
      <c r="B1133" s="66">
        <f t="shared" si="382"/>
        <v>67939</v>
      </c>
      <c r="C1133" s="66" t="str">
        <f t="shared" si="383"/>
        <v>2017123</v>
      </c>
      <c r="D1133" s="66">
        <v>2017</v>
      </c>
      <c r="E1133" s="66">
        <v>12</v>
      </c>
      <c r="F1133" s="66">
        <v>3</v>
      </c>
      <c r="G1133" s="66">
        <v>18</v>
      </c>
      <c r="H1133" s="66">
        <v>52</v>
      </c>
      <c r="I1133" s="66">
        <v>19</v>
      </c>
      <c r="J1133" s="66">
        <v>984</v>
      </c>
      <c r="K1133" s="68" t="s">
        <v>47</v>
      </c>
      <c r="L1133" s="66">
        <v>2</v>
      </c>
      <c r="M1133" s="66" t="s">
        <v>21</v>
      </c>
      <c r="N1133" s="66" t="s">
        <v>27</v>
      </c>
      <c r="O1133" s="66">
        <v>0</v>
      </c>
      <c r="P1133" s="66" t="str">
        <f t="shared" si="388"/>
        <v/>
      </c>
      <c r="Q1133" s="66" t="str">
        <f t="shared" si="381"/>
        <v/>
      </c>
      <c r="R1133" s="66" t="str">
        <f t="shared" si="398"/>
        <v/>
      </c>
      <c r="S1133" s="66" t="str">
        <f t="shared" si="389"/>
        <v/>
      </c>
      <c r="T1133" s="66" t="str">
        <f t="shared" si="384"/>
        <v/>
      </c>
      <c r="U1133" s="66" t="str">
        <f t="shared" si="385"/>
        <v/>
      </c>
      <c r="V1133" s="66" t="str">
        <f t="shared" si="386"/>
        <v/>
      </c>
      <c r="W1133" s="66" t="str">
        <f t="shared" si="390"/>
        <v/>
      </c>
      <c r="X1133" s="66" t="str">
        <f t="shared" si="399"/>
        <v/>
      </c>
      <c r="Y1133" s="66" t="str">
        <f t="shared" si="395"/>
        <v/>
      </c>
      <c r="Z1133" s="66" t="str">
        <f t="shared" si="391"/>
        <v/>
      </c>
      <c r="AA1133" s="66" t="str">
        <f t="shared" si="396"/>
        <v/>
      </c>
      <c r="AB1133" s="66" t="str">
        <f t="shared" si="397"/>
        <v/>
      </c>
      <c r="AC1133" s="66" t="str">
        <f t="shared" si="387"/>
        <v/>
      </c>
      <c r="AD1133" s="66" t="str">
        <f t="shared" si="400"/>
        <v/>
      </c>
      <c r="AE1133" s="66" t="str">
        <f t="shared" si="392"/>
        <v/>
      </c>
      <c r="AF1133" s="66" t="str">
        <f t="shared" si="393"/>
        <v/>
      </c>
      <c r="AG1133" s="66" t="str">
        <f t="shared" si="401"/>
        <v/>
      </c>
      <c r="AH1133" s="66"/>
      <c r="AI1133" s="66"/>
      <c r="AJ1133" s="66"/>
      <c r="AK1133" s="66"/>
      <c r="AL1133" s="66"/>
    </row>
    <row r="1134" spans="1:38" s="101" customFormat="1" x14ac:dyDescent="0.25">
      <c r="A1134" s="66">
        <f t="shared" si="394"/>
        <v>159</v>
      </c>
      <c r="B1134" s="66">
        <f t="shared" si="382"/>
        <v>67939</v>
      </c>
      <c r="C1134" s="66" t="str">
        <f t="shared" si="383"/>
        <v>2017123</v>
      </c>
      <c r="D1134" s="66">
        <v>2017</v>
      </c>
      <c r="E1134" s="66">
        <v>12</v>
      </c>
      <c r="F1134" s="66">
        <v>3</v>
      </c>
      <c r="G1134" s="66">
        <v>18</v>
      </c>
      <c r="H1134" s="66">
        <v>52</v>
      </c>
      <c r="I1134" s="66">
        <v>19</v>
      </c>
      <c r="J1134" s="66">
        <v>989</v>
      </c>
      <c r="K1134" s="68" t="s">
        <v>47</v>
      </c>
      <c r="L1134" s="66">
        <v>2</v>
      </c>
      <c r="M1134" s="66" t="s">
        <v>21</v>
      </c>
      <c r="N1134" s="66" t="s">
        <v>27</v>
      </c>
      <c r="O1134" s="66">
        <v>0</v>
      </c>
      <c r="P1134" s="66" t="str">
        <f t="shared" si="388"/>
        <v/>
      </c>
      <c r="Q1134" s="66" t="str">
        <f t="shared" si="381"/>
        <v/>
      </c>
      <c r="R1134" s="66" t="str">
        <f t="shared" si="398"/>
        <v/>
      </c>
      <c r="S1134" s="66" t="str">
        <f t="shared" si="389"/>
        <v/>
      </c>
      <c r="T1134" s="66" t="str">
        <f t="shared" si="384"/>
        <v/>
      </c>
      <c r="U1134" s="66" t="str">
        <f t="shared" si="385"/>
        <v/>
      </c>
      <c r="V1134" s="66" t="str">
        <f t="shared" si="386"/>
        <v/>
      </c>
      <c r="W1134" s="66" t="str">
        <f t="shared" si="390"/>
        <v/>
      </c>
      <c r="X1134" s="66" t="str">
        <f t="shared" si="399"/>
        <v/>
      </c>
      <c r="Y1134" s="66" t="str">
        <f t="shared" si="395"/>
        <v/>
      </c>
      <c r="Z1134" s="66" t="str">
        <f t="shared" si="391"/>
        <v/>
      </c>
      <c r="AA1134" s="66" t="str">
        <f t="shared" si="396"/>
        <v/>
      </c>
      <c r="AB1134" s="66" t="str">
        <f t="shared" si="397"/>
        <v/>
      </c>
      <c r="AC1134" s="66" t="str">
        <f t="shared" si="387"/>
        <v/>
      </c>
      <c r="AD1134" s="66" t="str">
        <f t="shared" si="400"/>
        <v/>
      </c>
      <c r="AE1134" s="66" t="str">
        <f t="shared" si="392"/>
        <v/>
      </c>
      <c r="AF1134" s="66" t="str">
        <f t="shared" si="393"/>
        <v/>
      </c>
      <c r="AG1134" s="66" t="str">
        <f t="shared" si="401"/>
        <v/>
      </c>
      <c r="AH1134" s="66"/>
      <c r="AI1134" s="66"/>
      <c r="AJ1134" s="66"/>
      <c r="AK1134" s="66"/>
      <c r="AL1134" s="66"/>
    </row>
    <row r="1135" spans="1:38" s="101" customFormat="1" x14ac:dyDescent="0.25">
      <c r="A1135" s="66">
        <f t="shared" si="394"/>
        <v>159</v>
      </c>
      <c r="B1135" s="66">
        <f t="shared" si="382"/>
        <v>67939</v>
      </c>
      <c r="C1135" s="66" t="str">
        <f t="shared" si="383"/>
        <v>2017123</v>
      </c>
      <c r="D1135" s="66">
        <v>2017</v>
      </c>
      <c r="E1135" s="66">
        <v>12</v>
      </c>
      <c r="F1135" s="66">
        <v>3</v>
      </c>
      <c r="G1135" s="66">
        <v>18</v>
      </c>
      <c r="H1135" s="66">
        <v>52</v>
      </c>
      <c r="I1135" s="66">
        <v>19</v>
      </c>
      <c r="J1135" s="66">
        <v>990</v>
      </c>
      <c r="K1135" s="68" t="s">
        <v>47</v>
      </c>
      <c r="L1135" s="66">
        <v>2</v>
      </c>
      <c r="M1135" s="66" t="s">
        <v>21</v>
      </c>
      <c r="N1135" s="66" t="s">
        <v>27</v>
      </c>
      <c r="O1135" s="66">
        <v>0</v>
      </c>
      <c r="P1135" s="66" t="str">
        <f t="shared" si="388"/>
        <v/>
      </c>
      <c r="Q1135" s="66" t="str">
        <f t="shared" si="381"/>
        <v/>
      </c>
      <c r="R1135" s="66" t="str">
        <f t="shared" si="398"/>
        <v/>
      </c>
      <c r="S1135" s="66" t="str">
        <f t="shared" si="389"/>
        <v/>
      </c>
      <c r="T1135" s="66" t="str">
        <f t="shared" si="384"/>
        <v/>
      </c>
      <c r="U1135" s="66" t="str">
        <f t="shared" si="385"/>
        <v/>
      </c>
      <c r="V1135" s="66" t="str">
        <f t="shared" si="386"/>
        <v/>
      </c>
      <c r="W1135" s="66" t="str">
        <f t="shared" si="390"/>
        <v/>
      </c>
      <c r="X1135" s="66" t="str">
        <f t="shared" si="399"/>
        <v/>
      </c>
      <c r="Y1135" s="66" t="str">
        <f t="shared" si="395"/>
        <v/>
      </c>
      <c r="Z1135" s="66" t="str">
        <f t="shared" si="391"/>
        <v/>
      </c>
      <c r="AA1135" s="66" t="str">
        <f t="shared" si="396"/>
        <v/>
      </c>
      <c r="AB1135" s="66" t="str">
        <f t="shared" si="397"/>
        <v/>
      </c>
      <c r="AC1135" s="66" t="str">
        <f t="shared" si="387"/>
        <v/>
      </c>
      <c r="AD1135" s="66" t="str">
        <f t="shared" si="400"/>
        <v/>
      </c>
      <c r="AE1135" s="66" t="str">
        <f t="shared" si="392"/>
        <v/>
      </c>
      <c r="AF1135" s="66" t="str">
        <f t="shared" si="393"/>
        <v/>
      </c>
      <c r="AG1135" s="66" t="str">
        <f t="shared" si="401"/>
        <v/>
      </c>
      <c r="AH1135" s="66"/>
      <c r="AI1135" s="66" t="s">
        <v>92</v>
      </c>
      <c r="AJ1135" s="66"/>
      <c r="AK1135" s="66"/>
      <c r="AL1135" s="66"/>
    </row>
    <row r="1136" spans="1:38" s="101" customFormat="1" x14ac:dyDescent="0.25">
      <c r="A1136" s="66">
        <f t="shared" si="394"/>
        <v>159</v>
      </c>
      <c r="B1136" s="66">
        <f t="shared" si="382"/>
        <v>67939</v>
      </c>
      <c r="C1136" s="66" t="str">
        <f t="shared" si="383"/>
        <v>2017123</v>
      </c>
      <c r="D1136" s="66">
        <v>2017</v>
      </c>
      <c r="E1136" s="66">
        <v>12</v>
      </c>
      <c r="F1136" s="66">
        <v>3</v>
      </c>
      <c r="G1136" s="66">
        <v>18</v>
      </c>
      <c r="H1136" s="66">
        <v>52</v>
      </c>
      <c r="I1136" s="66">
        <v>19</v>
      </c>
      <c r="J1136" s="66">
        <v>998</v>
      </c>
      <c r="K1136" s="68" t="s">
        <v>47</v>
      </c>
      <c r="L1136" s="66">
        <v>2</v>
      </c>
      <c r="M1136" s="66" t="s">
        <v>21</v>
      </c>
      <c r="N1136" s="66" t="s">
        <v>27</v>
      </c>
      <c r="O1136" s="66">
        <v>0</v>
      </c>
      <c r="P1136" s="66" t="str">
        <f t="shared" si="388"/>
        <v/>
      </c>
      <c r="Q1136" s="66" t="str">
        <f t="shared" si="381"/>
        <v/>
      </c>
      <c r="R1136" s="66" t="str">
        <f t="shared" si="398"/>
        <v/>
      </c>
      <c r="S1136" s="66" t="str">
        <f t="shared" si="389"/>
        <v/>
      </c>
      <c r="T1136" s="66" t="str">
        <f t="shared" si="384"/>
        <v/>
      </c>
      <c r="U1136" s="66" t="str">
        <f t="shared" si="385"/>
        <v/>
      </c>
      <c r="V1136" s="66" t="str">
        <f t="shared" si="386"/>
        <v/>
      </c>
      <c r="W1136" s="66" t="str">
        <f t="shared" si="390"/>
        <v/>
      </c>
      <c r="X1136" s="66" t="str">
        <f t="shared" si="399"/>
        <v/>
      </c>
      <c r="Y1136" s="66" t="str">
        <f t="shared" si="395"/>
        <v/>
      </c>
      <c r="Z1136" s="66" t="str">
        <f t="shared" si="391"/>
        <v/>
      </c>
      <c r="AA1136" s="66" t="str">
        <f t="shared" si="396"/>
        <v/>
      </c>
      <c r="AB1136" s="66" t="str">
        <f t="shared" si="397"/>
        <v/>
      </c>
      <c r="AC1136" s="66" t="str">
        <f t="shared" si="387"/>
        <v/>
      </c>
      <c r="AD1136" s="66" t="str">
        <f t="shared" si="400"/>
        <v/>
      </c>
      <c r="AE1136" s="66" t="str">
        <f t="shared" si="392"/>
        <v/>
      </c>
      <c r="AF1136" s="66" t="str">
        <f t="shared" si="393"/>
        <v/>
      </c>
      <c r="AG1136" s="66" t="str">
        <f t="shared" si="401"/>
        <v/>
      </c>
      <c r="AH1136" s="66"/>
      <c r="AI1136" s="66"/>
      <c r="AJ1136" s="66"/>
      <c r="AK1136" s="66"/>
      <c r="AL1136" s="66"/>
    </row>
    <row r="1137" spans="1:38" s="101" customFormat="1" x14ac:dyDescent="0.25">
      <c r="A1137" s="66">
        <f t="shared" si="394"/>
        <v>159</v>
      </c>
      <c r="B1137" s="66">
        <f t="shared" si="382"/>
        <v>67940</v>
      </c>
      <c r="C1137" s="66" t="str">
        <f t="shared" si="383"/>
        <v>2017123</v>
      </c>
      <c r="D1137" s="66">
        <v>2017</v>
      </c>
      <c r="E1137" s="66">
        <v>12</v>
      </c>
      <c r="F1137" s="66">
        <v>3</v>
      </c>
      <c r="G1137" s="66">
        <v>18</v>
      </c>
      <c r="H1137" s="66">
        <v>52</v>
      </c>
      <c r="I1137" s="66">
        <v>20</v>
      </c>
      <c r="J1137" s="66">
        <v>0</v>
      </c>
      <c r="K1137" s="68" t="s">
        <v>47</v>
      </c>
      <c r="L1137" s="66">
        <v>2</v>
      </c>
      <c r="M1137" s="66" t="s">
        <v>21</v>
      </c>
      <c r="N1137" s="66" t="s">
        <v>27</v>
      </c>
      <c r="O1137" s="66">
        <v>0</v>
      </c>
      <c r="P1137" s="66" t="str">
        <f t="shared" si="388"/>
        <v/>
      </c>
      <c r="Q1137" s="66" t="str">
        <f t="shared" si="381"/>
        <v/>
      </c>
      <c r="R1137" s="66" t="str">
        <f t="shared" si="398"/>
        <v/>
      </c>
      <c r="S1137" s="66" t="str">
        <f t="shared" si="389"/>
        <v/>
      </c>
      <c r="T1137" s="66" t="str">
        <f t="shared" si="384"/>
        <v/>
      </c>
      <c r="U1137" s="66" t="str">
        <f t="shared" si="385"/>
        <v/>
      </c>
      <c r="V1137" s="66" t="str">
        <f t="shared" si="386"/>
        <v/>
      </c>
      <c r="W1137" s="66" t="str">
        <f t="shared" si="390"/>
        <v/>
      </c>
      <c r="X1137" s="66" t="str">
        <f t="shared" si="399"/>
        <v/>
      </c>
      <c r="Y1137" s="66" t="str">
        <f t="shared" si="395"/>
        <v/>
      </c>
      <c r="Z1137" s="66" t="str">
        <f t="shared" si="391"/>
        <v/>
      </c>
      <c r="AA1137" s="66" t="str">
        <f t="shared" si="396"/>
        <v/>
      </c>
      <c r="AB1137" s="66" t="str">
        <f t="shared" si="397"/>
        <v/>
      </c>
      <c r="AC1137" s="66" t="str">
        <f t="shared" si="387"/>
        <v/>
      </c>
      <c r="AD1137" s="66" t="str">
        <f t="shared" si="400"/>
        <v/>
      </c>
      <c r="AE1137" s="66" t="str">
        <f t="shared" si="392"/>
        <v/>
      </c>
      <c r="AF1137" s="66" t="str">
        <f t="shared" si="393"/>
        <v/>
      </c>
      <c r="AG1137" s="66" t="str">
        <f t="shared" si="401"/>
        <v/>
      </c>
      <c r="AH1137" s="66"/>
      <c r="AI1137" s="66"/>
      <c r="AJ1137" s="66"/>
      <c r="AK1137" s="66"/>
      <c r="AL1137" s="66"/>
    </row>
    <row r="1138" spans="1:38" s="101" customFormat="1" x14ac:dyDescent="0.25">
      <c r="A1138" s="66">
        <f t="shared" si="394"/>
        <v>159</v>
      </c>
      <c r="B1138" s="66">
        <f t="shared" si="382"/>
        <v>67940</v>
      </c>
      <c r="C1138" s="66" t="str">
        <f t="shared" si="383"/>
        <v>2017123</v>
      </c>
      <c r="D1138" s="66">
        <v>2017</v>
      </c>
      <c r="E1138" s="66">
        <v>12</v>
      </c>
      <c r="F1138" s="66">
        <v>3</v>
      </c>
      <c r="G1138" s="66">
        <v>18</v>
      </c>
      <c r="H1138" s="66">
        <v>52</v>
      </c>
      <c r="I1138" s="66">
        <v>20</v>
      </c>
      <c r="J1138" s="66">
        <v>7</v>
      </c>
      <c r="K1138" s="68" t="s">
        <v>47</v>
      </c>
      <c r="L1138" s="66">
        <v>2</v>
      </c>
      <c r="M1138" s="66" t="s">
        <v>21</v>
      </c>
      <c r="N1138" s="66" t="s">
        <v>27</v>
      </c>
      <c r="O1138" s="66">
        <v>0</v>
      </c>
      <c r="P1138" s="66" t="str">
        <f t="shared" si="388"/>
        <v/>
      </c>
      <c r="Q1138" s="66" t="str">
        <f t="shared" si="381"/>
        <v/>
      </c>
      <c r="R1138" s="66" t="str">
        <f t="shared" si="398"/>
        <v/>
      </c>
      <c r="S1138" s="66" t="str">
        <f t="shared" si="389"/>
        <v/>
      </c>
      <c r="T1138" s="66" t="str">
        <f t="shared" si="384"/>
        <v/>
      </c>
      <c r="U1138" s="66" t="str">
        <f t="shared" si="385"/>
        <v/>
      </c>
      <c r="V1138" s="66" t="str">
        <f t="shared" si="386"/>
        <v/>
      </c>
      <c r="W1138" s="66" t="str">
        <f t="shared" si="390"/>
        <v/>
      </c>
      <c r="X1138" s="66" t="str">
        <f t="shared" si="399"/>
        <v/>
      </c>
      <c r="Y1138" s="66" t="str">
        <f t="shared" si="395"/>
        <v/>
      </c>
      <c r="Z1138" s="66" t="str">
        <f t="shared" si="391"/>
        <v/>
      </c>
      <c r="AA1138" s="66" t="str">
        <f t="shared" si="396"/>
        <v/>
      </c>
      <c r="AB1138" s="66" t="str">
        <f t="shared" si="397"/>
        <v/>
      </c>
      <c r="AC1138" s="66" t="str">
        <f t="shared" si="387"/>
        <v/>
      </c>
      <c r="AD1138" s="66" t="str">
        <f t="shared" si="400"/>
        <v/>
      </c>
      <c r="AE1138" s="66" t="str">
        <f t="shared" si="392"/>
        <v/>
      </c>
      <c r="AF1138" s="66" t="str">
        <f t="shared" si="393"/>
        <v/>
      </c>
      <c r="AG1138" s="66" t="str">
        <f t="shared" si="401"/>
        <v/>
      </c>
      <c r="AH1138" s="66"/>
      <c r="AI1138" s="66"/>
      <c r="AJ1138" s="66"/>
      <c r="AK1138" s="66"/>
      <c r="AL1138" s="66"/>
    </row>
    <row r="1139" spans="1:38" s="101" customFormat="1" x14ac:dyDescent="0.25">
      <c r="A1139" s="66">
        <f t="shared" si="394"/>
        <v>159</v>
      </c>
      <c r="B1139" s="66">
        <f t="shared" si="382"/>
        <v>67940</v>
      </c>
      <c r="C1139" s="66" t="str">
        <f t="shared" si="383"/>
        <v>2017123</v>
      </c>
      <c r="D1139" s="66">
        <v>2017</v>
      </c>
      <c r="E1139" s="66">
        <v>12</v>
      </c>
      <c r="F1139" s="66">
        <v>3</v>
      </c>
      <c r="G1139" s="66">
        <v>18</v>
      </c>
      <c r="H1139" s="66">
        <v>52</v>
      </c>
      <c r="I1139" s="66">
        <v>20</v>
      </c>
      <c r="J1139" s="66">
        <v>17</v>
      </c>
      <c r="K1139" s="68" t="s">
        <v>47</v>
      </c>
      <c r="L1139" s="66">
        <v>2</v>
      </c>
      <c r="M1139" s="66" t="s">
        <v>21</v>
      </c>
      <c r="N1139" s="66" t="s">
        <v>27</v>
      </c>
      <c r="O1139" s="66">
        <v>0</v>
      </c>
      <c r="P1139" s="66" t="str">
        <f t="shared" si="388"/>
        <v/>
      </c>
      <c r="Q1139" s="66" t="str">
        <f t="shared" si="381"/>
        <v/>
      </c>
      <c r="R1139" s="66" t="str">
        <f t="shared" si="398"/>
        <v/>
      </c>
      <c r="S1139" s="66" t="str">
        <f t="shared" si="389"/>
        <v/>
      </c>
      <c r="T1139" s="66" t="str">
        <f t="shared" si="384"/>
        <v/>
      </c>
      <c r="U1139" s="66" t="str">
        <f t="shared" si="385"/>
        <v/>
      </c>
      <c r="V1139" s="66" t="str">
        <f t="shared" si="386"/>
        <v/>
      </c>
      <c r="W1139" s="66" t="str">
        <f t="shared" si="390"/>
        <v/>
      </c>
      <c r="X1139" s="66" t="str">
        <f t="shared" si="399"/>
        <v/>
      </c>
      <c r="Y1139" s="66" t="str">
        <f t="shared" si="395"/>
        <v/>
      </c>
      <c r="Z1139" s="66" t="str">
        <f t="shared" si="391"/>
        <v/>
      </c>
      <c r="AA1139" s="66" t="str">
        <f t="shared" si="396"/>
        <v/>
      </c>
      <c r="AB1139" s="66" t="str">
        <f t="shared" si="397"/>
        <v/>
      </c>
      <c r="AC1139" s="66" t="str">
        <f t="shared" si="387"/>
        <v/>
      </c>
      <c r="AD1139" s="66" t="str">
        <f t="shared" si="400"/>
        <v/>
      </c>
      <c r="AE1139" s="66" t="str">
        <f t="shared" si="392"/>
        <v/>
      </c>
      <c r="AF1139" s="66" t="str">
        <f t="shared" si="393"/>
        <v/>
      </c>
      <c r="AG1139" s="66" t="str">
        <f t="shared" si="401"/>
        <v/>
      </c>
      <c r="AH1139" s="66"/>
      <c r="AI1139" s="66"/>
      <c r="AJ1139" s="66"/>
      <c r="AK1139" s="66"/>
      <c r="AL1139" s="66"/>
    </row>
    <row r="1140" spans="1:38" s="101" customFormat="1" x14ac:dyDescent="0.25">
      <c r="A1140" s="66">
        <f t="shared" si="394"/>
        <v>159</v>
      </c>
      <c r="B1140" s="66">
        <f t="shared" si="382"/>
        <v>67940</v>
      </c>
      <c r="C1140" s="66" t="str">
        <f t="shared" si="383"/>
        <v>2017123</v>
      </c>
      <c r="D1140" s="66">
        <v>2017</v>
      </c>
      <c r="E1140" s="66">
        <v>12</v>
      </c>
      <c r="F1140" s="66">
        <v>3</v>
      </c>
      <c r="G1140" s="66">
        <v>18</v>
      </c>
      <c r="H1140" s="66">
        <v>52</v>
      </c>
      <c r="I1140" s="66">
        <v>20</v>
      </c>
      <c r="J1140" s="66">
        <v>18</v>
      </c>
      <c r="K1140" s="68" t="s">
        <v>47</v>
      </c>
      <c r="L1140" s="66">
        <v>2</v>
      </c>
      <c r="M1140" s="66" t="s">
        <v>21</v>
      </c>
      <c r="N1140" s="66" t="s">
        <v>27</v>
      </c>
      <c r="O1140" s="66">
        <v>0</v>
      </c>
      <c r="P1140" s="66" t="str">
        <f t="shared" si="388"/>
        <v/>
      </c>
      <c r="Q1140" s="66" t="str">
        <f t="shared" si="381"/>
        <v/>
      </c>
      <c r="R1140" s="66" t="str">
        <f t="shared" si="398"/>
        <v/>
      </c>
      <c r="S1140" s="66" t="str">
        <f t="shared" si="389"/>
        <v/>
      </c>
      <c r="T1140" s="66" t="str">
        <f t="shared" si="384"/>
        <v/>
      </c>
      <c r="U1140" s="66" t="str">
        <f t="shared" si="385"/>
        <v/>
      </c>
      <c r="V1140" s="66" t="str">
        <f t="shared" si="386"/>
        <v/>
      </c>
      <c r="W1140" s="66" t="str">
        <f t="shared" si="390"/>
        <v/>
      </c>
      <c r="X1140" s="66" t="str">
        <f t="shared" si="399"/>
        <v/>
      </c>
      <c r="Y1140" s="66" t="str">
        <f t="shared" si="395"/>
        <v/>
      </c>
      <c r="Z1140" s="66" t="str">
        <f t="shared" si="391"/>
        <v/>
      </c>
      <c r="AA1140" s="66" t="str">
        <f t="shared" si="396"/>
        <v/>
      </c>
      <c r="AB1140" s="66" t="str">
        <f t="shared" si="397"/>
        <v/>
      </c>
      <c r="AC1140" s="66" t="str">
        <f t="shared" si="387"/>
        <v/>
      </c>
      <c r="AD1140" s="66" t="str">
        <f t="shared" si="400"/>
        <v/>
      </c>
      <c r="AE1140" s="66" t="str">
        <f t="shared" si="392"/>
        <v/>
      </c>
      <c r="AF1140" s="66" t="str">
        <f t="shared" si="393"/>
        <v/>
      </c>
      <c r="AG1140" s="66" t="str">
        <f t="shared" si="401"/>
        <v/>
      </c>
      <c r="AH1140" s="66"/>
      <c r="AI1140" s="66"/>
      <c r="AJ1140" s="66"/>
      <c r="AK1140" s="66"/>
      <c r="AL1140" s="66"/>
    </row>
    <row r="1141" spans="1:38" s="101" customFormat="1" x14ac:dyDescent="0.25">
      <c r="A1141" s="66">
        <f t="shared" si="394"/>
        <v>159</v>
      </c>
      <c r="B1141" s="66">
        <f t="shared" si="382"/>
        <v>67940</v>
      </c>
      <c r="C1141" s="66" t="str">
        <f t="shared" si="383"/>
        <v>2017123</v>
      </c>
      <c r="D1141" s="66">
        <v>2017</v>
      </c>
      <c r="E1141" s="66">
        <v>12</v>
      </c>
      <c r="F1141" s="66">
        <v>3</v>
      </c>
      <c r="G1141" s="66">
        <v>18</v>
      </c>
      <c r="H1141" s="66">
        <v>52</v>
      </c>
      <c r="I1141" s="66">
        <v>20</v>
      </c>
      <c r="J1141" s="66">
        <v>29</v>
      </c>
      <c r="K1141" s="68" t="s">
        <v>47</v>
      </c>
      <c r="L1141" s="66">
        <v>2</v>
      </c>
      <c r="M1141" s="66" t="s">
        <v>21</v>
      </c>
      <c r="N1141" s="66" t="s">
        <v>27</v>
      </c>
      <c r="O1141" s="66">
        <v>0</v>
      </c>
      <c r="P1141" s="66" t="str">
        <f t="shared" si="388"/>
        <v/>
      </c>
      <c r="Q1141" s="66" t="str">
        <f t="shared" si="381"/>
        <v/>
      </c>
      <c r="R1141" s="66" t="str">
        <f t="shared" si="398"/>
        <v/>
      </c>
      <c r="S1141" s="66" t="str">
        <f t="shared" si="389"/>
        <v/>
      </c>
      <c r="T1141" s="66" t="str">
        <f t="shared" si="384"/>
        <v/>
      </c>
      <c r="U1141" s="66" t="str">
        <f t="shared" si="385"/>
        <v/>
      </c>
      <c r="V1141" s="66" t="str">
        <f t="shared" si="386"/>
        <v/>
      </c>
      <c r="W1141" s="66" t="str">
        <f t="shared" si="390"/>
        <v/>
      </c>
      <c r="X1141" s="66" t="str">
        <f t="shared" si="399"/>
        <v/>
      </c>
      <c r="Y1141" s="66" t="str">
        <f t="shared" si="395"/>
        <v/>
      </c>
      <c r="Z1141" s="66" t="str">
        <f t="shared" si="391"/>
        <v/>
      </c>
      <c r="AA1141" s="66" t="str">
        <f t="shared" si="396"/>
        <v/>
      </c>
      <c r="AB1141" s="66" t="str">
        <f t="shared" si="397"/>
        <v/>
      </c>
      <c r="AC1141" s="66" t="str">
        <f t="shared" si="387"/>
        <v/>
      </c>
      <c r="AD1141" s="66" t="str">
        <f t="shared" si="400"/>
        <v/>
      </c>
      <c r="AE1141" s="66" t="str">
        <f t="shared" si="392"/>
        <v/>
      </c>
      <c r="AF1141" s="66" t="str">
        <f t="shared" si="393"/>
        <v/>
      </c>
      <c r="AG1141" s="66" t="str">
        <f t="shared" si="401"/>
        <v/>
      </c>
      <c r="AH1141" s="66"/>
      <c r="AI1141" s="66"/>
      <c r="AJ1141" s="66"/>
      <c r="AK1141" s="66"/>
      <c r="AL1141" s="66"/>
    </row>
    <row r="1142" spans="1:38" s="101" customFormat="1" x14ac:dyDescent="0.25">
      <c r="A1142" s="66">
        <f t="shared" si="394"/>
        <v>159</v>
      </c>
      <c r="B1142" s="66">
        <f t="shared" si="382"/>
        <v>67940</v>
      </c>
      <c r="C1142" s="66" t="str">
        <f t="shared" si="383"/>
        <v>2017123</v>
      </c>
      <c r="D1142" s="66">
        <v>2017</v>
      </c>
      <c r="E1142" s="66">
        <v>12</v>
      </c>
      <c r="F1142" s="66">
        <v>3</v>
      </c>
      <c r="G1142" s="66">
        <v>18</v>
      </c>
      <c r="H1142" s="66">
        <v>52</v>
      </c>
      <c r="I1142" s="66">
        <v>20</v>
      </c>
      <c r="J1142" s="66">
        <v>40</v>
      </c>
      <c r="K1142" s="68" t="s">
        <v>47</v>
      </c>
      <c r="L1142" s="66">
        <v>2</v>
      </c>
      <c r="M1142" s="66" t="s">
        <v>21</v>
      </c>
      <c r="N1142" s="66" t="s">
        <v>27</v>
      </c>
      <c r="O1142" s="66">
        <v>0</v>
      </c>
      <c r="P1142" s="66" t="str">
        <f t="shared" si="388"/>
        <v/>
      </c>
      <c r="Q1142" s="66" t="str">
        <f t="shared" si="381"/>
        <v/>
      </c>
      <c r="R1142" s="66" t="str">
        <f t="shared" si="398"/>
        <v/>
      </c>
      <c r="S1142" s="66" t="str">
        <f t="shared" si="389"/>
        <v/>
      </c>
      <c r="T1142" s="66" t="str">
        <f t="shared" si="384"/>
        <v/>
      </c>
      <c r="U1142" s="66" t="str">
        <f t="shared" si="385"/>
        <v/>
      </c>
      <c r="V1142" s="66" t="str">
        <f t="shared" si="386"/>
        <v/>
      </c>
      <c r="W1142" s="66" t="str">
        <f t="shared" si="390"/>
        <v/>
      </c>
      <c r="X1142" s="66" t="str">
        <f t="shared" si="399"/>
        <v/>
      </c>
      <c r="Y1142" s="66" t="str">
        <f t="shared" si="395"/>
        <v/>
      </c>
      <c r="Z1142" s="66" t="str">
        <f t="shared" si="391"/>
        <v/>
      </c>
      <c r="AA1142" s="66" t="str">
        <f t="shared" si="396"/>
        <v/>
      </c>
      <c r="AB1142" s="66" t="str">
        <f t="shared" si="397"/>
        <v/>
      </c>
      <c r="AC1142" s="66" t="str">
        <f t="shared" si="387"/>
        <v/>
      </c>
      <c r="AD1142" s="66" t="str">
        <f t="shared" si="400"/>
        <v/>
      </c>
      <c r="AE1142" s="66" t="str">
        <f t="shared" si="392"/>
        <v/>
      </c>
      <c r="AF1142" s="66" t="str">
        <f t="shared" si="393"/>
        <v/>
      </c>
      <c r="AG1142" s="66" t="str">
        <f t="shared" si="401"/>
        <v/>
      </c>
      <c r="AH1142" s="66"/>
      <c r="AI1142" s="66"/>
      <c r="AJ1142" s="66"/>
      <c r="AK1142" s="66"/>
      <c r="AL1142" s="66"/>
    </row>
    <row r="1143" spans="1:38" s="101" customFormat="1" x14ac:dyDescent="0.25">
      <c r="A1143" s="66">
        <f t="shared" si="394"/>
        <v>159</v>
      </c>
      <c r="B1143" s="66">
        <f t="shared" si="382"/>
        <v>67940</v>
      </c>
      <c r="C1143" s="66" t="str">
        <f t="shared" si="383"/>
        <v>2017123</v>
      </c>
      <c r="D1143" s="66">
        <v>2017</v>
      </c>
      <c r="E1143" s="66">
        <v>12</v>
      </c>
      <c r="F1143" s="66">
        <v>3</v>
      </c>
      <c r="G1143" s="66">
        <v>18</v>
      </c>
      <c r="H1143" s="66">
        <v>52</v>
      </c>
      <c r="I1143" s="66">
        <v>20</v>
      </c>
      <c r="J1143" s="66">
        <v>50</v>
      </c>
      <c r="K1143" s="68" t="s">
        <v>47</v>
      </c>
      <c r="L1143" s="66">
        <v>2</v>
      </c>
      <c r="M1143" s="66" t="s">
        <v>21</v>
      </c>
      <c r="N1143" s="66" t="s">
        <v>27</v>
      </c>
      <c r="O1143" s="66">
        <v>0</v>
      </c>
      <c r="P1143" s="66" t="str">
        <f t="shared" si="388"/>
        <v/>
      </c>
      <c r="Q1143" s="66" t="str">
        <f t="shared" si="381"/>
        <v/>
      </c>
      <c r="R1143" s="66" t="str">
        <f t="shared" si="398"/>
        <v/>
      </c>
      <c r="S1143" s="66" t="str">
        <f t="shared" si="389"/>
        <v/>
      </c>
      <c r="T1143" s="66" t="str">
        <f t="shared" si="384"/>
        <v/>
      </c>
      <c r="U1143" s="66" t="str">
        <f t="shared" si="385"/>
        <v/>
      </c>
      <c r="V1143" s="66" t="str">
        <f t="shared" si="386"/>
        <v/>
      </c>
      <c r="W1143" s="66" t="str">
        <f t="shared" si="390"/>
        <v/>
      </c>
      <c r="X1143" s="66" t="str">
        <f t="shared" si="399"/>
        <v/>
      </c>
      <c r="Y1143" s="66" t="str">
        <f t="shared" si="395"/>
        <v/>
      </c>
      <c r="Z1143" s="66" t="str">
        <f t="shared" si="391"/>
        <v/>
      </c>
      <c r="AA1143" s="66" t="str">
        <f t="shared" si="396"/>
        <v/>
      </c>
      <c r="AB1143" s="66" t="str">
        <f t="shared" si="397"/>
        <v/>
      </c>
      <c r="AC1143" s="66" t="str">
        <f t="shared" si="387"/>
        <v/>
      </c>
      <c r="AD1143" s="66" t="str">
        <f t="shared" si="400"/>
        <v/>
      </c>
      <c r="AE1143" s="66" t="str">
        <f t="shared" si="392"/>
        <v/>
      </c>
      <c r="AF1143" s="66" t="str">
        <f t="shared" si="393"/>
        <v/>
      </c>
      <c r="AG1143" s="66" t="str">
        <f t="shared" si="401"/>
        <v/>
      </c>
      <c r="AH1143" s="66"/>
      <c r="AI1143" s="66"/>
      <c r="AJ1143" s="66"/>
      <c r="AK1143" s="66"/>
      <c r="AL1143" s="66"/>
    </row>
    <row r="1144" spans="1:38" s="103" customFormat="1" x14ac:dyDescent="0.25">
      <c r="A1144" s="66">
        <f t="shared" si="394"/>
        <v>159</v>
      </c>
      <c r="B1144" s="66">
        <f t="shared" si="382"/>
        <v>67940</v>
      </c>
      <c r="C1144" s="66" t="str">
        <f t="shared" si="383"/>
        <v>2017123</v>
      </c>
      <c r="D1144" s="66">
        <v>2017</v>
      </c>
      <c r="E1144" s="66">
        <v>12</v>
      </c>
      <c r="F1144" s="66">
        <v>3</v>
      </c>
      <c r="G1144" s="66">
        <v>18</v>
      </c>
      <c r="H1144" s="66">
        <v>52</v>
      </c>
      <c r="I1144" s="66">
        <v>20</v>
      </c>
      <c r="J1144" s="66">
        <v>55</v>
      </c>
      <c r="K1144" s="68" t="s">
        <v>47</v>
      </c>
      <c r="L1144" s="66">
        <v>2</v>
      </c>
      <c r="M1144" s="66" t="s">
        <v>21</v>
      </c>
      <c r="N1144" s="66" t="s">
        <v>27</v>
      </c>
      <c r="O1144" s="66">
        <v>0</v>
      </c>
      <c r="P1144" s="66" t="str">
        <f t="shared" si="388"/>
        <v/>
      </c>
      <c r="Q1144" s="66" t="str">
        <f t="shared" si="381"/>
        <v/>
      </c>
      <c r="R1144" s="66" t="str">
        <f t="shared" si="398"/>
        <v/>
      </c>
      <c r="S1144" s="66" t="str">
        <f t="shared" si="389"/>
        <v/>
      </c>
      <c r="T1144" s="66" t="str">
        <f t="shared" si="384"/>
        <v/>
      </c>
      <c r="U1144" s="66" t="str">
        <f t="shared" si="385"/>
        <v/>
      </c>
      <c r="V1144" s="66" t="str">
        <f t="shared" si="386"/>
        <v/>
      </c>
      <c r="W1144" s="66" t="str">
        <f t="shared" si="390"/>
        <v/>
      </c>
      <c r="X1144" s="66" t="str">
        <f t="shared" si="399"/>
        <v/>
      </c>
      <c r="Y1144" s="66" t="str">
        <f t="shared" si="395"/>
        <v/>
      </c>
      <c r="Z1144" s="66" t="str">
        <f t="shared" si="391"/>
        <v/>
      </c>
      <c r="AA1144" s="66" t="str">
        <f t="shared" si="396"/>
        <v/>
      </c>
      <c r="AB1144" s="66" t="str">
        <f t="shared" si="397"/>
        <v/>
      </c>
      <c r="AC1144" s="66" t="str">
        <f t="shared" si="387"/>
        <v/>
      </c>
      <c r="AD1144" s="66" t="str">
        <f t="shared" si="400"/>
        <v/>
      </c>
      <c r="AE1144" s="66" t="str">
        <f t="shared" si="392"/>
        <v/>
      </c>
      <c r="AF1144" s="66" t="str">
        <f t="shared" si="393"/>
        <v/>
      </c>
      <c r="AG1144" s="66" t="str">
        <f t="shared" si="401"/>
        <v/>
      </c>
      <c r="AH1144" s="66"/>
      <c r="AI1144" s="66"/>
      <c r="AJ1144" s="66"/>
      <c r="AK1144" s="66"/>
      <c r="AL1144" s="66"/>
    </row>
    <row r="1145" spans="1:38" s="103" customFormat="1" x14ac:dyDescent="0.25">
      <c r="A1145" s="66">
        <f t="shared" si="394"/>
        <v>159</v>
      </c>
      <c r="B1145" s="66">
        <f t="shared" si="382"/>
        <v>67940</v>
      </c>
      <c r="C1145" s="66" t="str">
        <f t="shared" si="383"/>
        <v>2017123</v>
      </c>
      <c r="D1145" s="66">
        <v>2017</v>
      </c>
      <c r="E1145" s="66">
        <v>12</v>
      </c>
      <c r="F1145" s="66">
        <v>3</v>
      </c>
      <c r="G1145" s="66">
        <v>18</v>
      </c>
      <c r="H1145" s="66">
        <v>52</v>
      </c>
      <c r="I1145" s="66">
        <v>20</v>
      </c>
      <c r="J1145" s="66">
        <v>64</v>
      </c>
      <c r="K1145" s="68" t="s">
        <v>47</v>
      </c>
      <c r="L1145" s="66">
        <v>2</v>
      </c>
      <c r="M1145" s="66" t="s">
        <v>21</v>
      </c>
      <c r="N1145" s="66" t="s">
        <v>27</v>
      </c>
      <c r="O1145" s="66">
        <v>0</v>
      </c>
      <c r="P1145" s="66" t="str">
        <f t="shared" si="388"/>
        <v/>
      </c>
      <c r="Q1145" s="66" t="str">
        <f t="shared" si="381"/>
        <v/>
      </c>
      <c r="R1145" s="66" t="str">
        <f t="shared" si="398"/>
        <v/>
      </c>
      <c r="S1145" s="66" t="str">
        <f t="shared" si="389"/>
        <v/>
      </c>
      <c r="T1145" s="66" t="str">
        <f t="shared" si="384"/>
        <v/>
      </c>
      <c r="U1145" s="66" t="str">
        <f t="shared" si="385"/>
        <v/>
      </c>
      <c r="V1145" s="66" t="str">
        <f t="shared" si="386"/>
        <v/>
      </c>
      <c r="W1145" s="66" t="str">
        <f t="shared" si="390"/>
        <v/>
      </c>
      <c r="X1145" s="66" t="str">
        <f t="shared" si="399"/>
        <v/>
      </c>
      <c r="Y1145" s="66" t="str">
        <f t="shared" si="395"/>
        <v/>
      </c>
      <c r="Z1145" s="66" t="str">
        <f t="shared" si="391"/>
        <v/>
      </c>
      <c r="AA1145" s="66" t="str">
        <f t="shared" si="396"/>
        <v/>
      </c>
      <c r="AB1145" s="66" t="str">
        <f t="shared" si="397"/>
        <v/>
      </c>
      <c r="AC1145" s="66" t="str">
        <f t="shared" si="387"/>
        <v/>
      </c>
      <c r="AD1145" s="66" t="str">
        <f t="shared" si="400"/>
        <v/>
      </c>
      <c r="AE1145" s="66" t="str">
        <f t="shared" si="392"/>
        <v/>
      </c>
      <c r="AF1145" s="66" t="str">
        <f t="shared" si="393"/>
        <v/>
      </c>
      <c r="AG1145" s="66" t="str">
        <f t="shared" si="401"/>
        <v/>
      </c>
      <c r="AH1145" s="66"/>
      <c r="AI1145" s="66"/>
      <c r="AJ1145" s="66"/>
      <c r="AK1145" s="66"/>
      <c r="AL1145" s="66"/>
    </row>
    <row r="1146" spans="1:38" s="101" customFormat="1" x14ac:dyDescent="0.25">
      <c r="A1146" s="66">
        <f t="shared" si="394"/>
        <v>159</v>
      </c>
      <c r="B1146" s="66">
        <f t="shared" si="382"/>
        <v>67940</v>
      </c>
      <c r="C1146" s="66" t="str">
        <f t="shared" si="383"/>
        <v>2017123</v>
      </c>
      <c r="D1146" s="66">
        <v>2017</v>
      </c>
      <c r="E1146" s="66">
        <v>12</v>
      </c>
      <c r="F1146" s="66">
        <v>3</v>
      </c>
      <c r="G1146" s="66">
        <v>18</v>
      </c>
      <c r="H1146" s="66">
        <v>52</v>
      </c>
      <c r="I1146" s="66">
        <v>20</v>
      </c>
      <c r="J1146" s="66">
        <v>89</v>
      </c>
      <c r="K1146" s="68" t="s">
        <v>47</v>
      </c>
      <c r="L1146" s="66">
        <v>2</v>
      </c>
      <c r="M1146" s="66" t="s">
        <v>21</v>
      </c>
      <c r="N1146" s="66" t="s">
        <v>27</v>
      </c>
      <c r="O1146" s="66">
        <v>0</v>
      </c>
      <c r="P1146" s="66" t="str">
        <f t="shared" si="388"/>
        <v/>
      </c>
      <c r="Q1146" s="66" t="str">
        <f t="shared" si="381"/>
        <v/>
      </c>
      <c r="R1146" s="66" t="str">
        <f t="shared" si="398"/>
        <v/>
      </c>
      <c r="S1146" s="66" t="str">
        <f t="shared" si="389"/>
        <v/>
      </c>
      <c r="T1146" s="66" t="str">
        <f t="shared" si="384"/>
        <v/>
      </c>
      <c r="U1146" s="66" t="str">
        <f t="shared" si="385"/>
        <v/>
      </c>
      <c r="V1146" s="66" t="str">
        <f t="shared" si="386"/>
        <v/>
      </c>
      <c r="W1146" s="66" t="str">
        <f t="shared" si="390"/>
        <v/>
      </c>
      <c r="X1146" s="66" t="str">
        <f t="shared" si="399"/>
        <v/>
      </c>
      <c r="Y1146" s="66" t="str">
        <f t="shared" si="395"/>
        <v/>
      </c>
      <c r="Z1146" s="66" t="str">
        <f t="shared" si="391"/>
        <v/>
      </c>
      <c r="AA1146" s="66" t="str">
        <f t="shared" si="396"/>
        <v/>
      </c>
      <c r="AB1146" s="66" t="str">
        <f t="shared" si="397"/>
        <v/>
      </c>
      <c r="AC1146" s="66" t="str">
        <f t="shared" si="387"/>
        <v/>
      </c>
      <c r="AD1146" s="66" t="str">
        <f t="shared" si="400"/>
        <v/>
      </c>
      <c r="AE1146" s="66" t="str">
        <f t="shared" si="392"/>
        <v/>
      </c>
      <c r="AF1146" s="66" t="str">
        <f t="shared" si="393"/>
        <v/>
      </c>
      <c r="AG1146" s="66" t="str">
        <f t="shared" si="401"/>
        <v/>
      </c>
      <c r="AH1146" s="66"/>
      <c r="AI1146" s="66"/>
      <c r="AJ1146" s="66"/>
      <c r="AK1146" s="66"/>
      <c r="AL1146" s="66"/>
    </row>
    <row r="1147" spans="1:38" s="103" customFormat="1" x14ac:dyDescent="0.25">
      <c r="A1147" s="66">
        <f t="shared" si="394"/>
        <v>159</v>
      </c>
      <c r="B1147" s="66">
        <f t="shared" si="382"/>
        <v>67940</v>
      </c>
      <c r="C1147" s="66" t="str">
        <f t="shared" si="383"/>
        <v>2017123</v>
      </c>
      <c r="D1147" s="66">
        <v>2017</v>
      </c>
      <c r="E1147" s="66">
        <v>12</v>
      </c>
      <c r="F1147" s="66">
        <v>3</v>
      </c>
      <c r="G1147" s="66">
        <v>18</v>
      </c>
      <c r="H1147" s="66">
        <v>52</v>
      </c>
      <c r="I1147" s="66">
        <v>20</v>
      </c>
      <c r="J1147" s="66">
        <v>91</v>
      </c>
      <c r="K1147" s="68" t="s">
        <v>47</v>
      </c>
      <c r="L1147" s="66">
        <v>2</v>
      </c>
      <c r="M1147" s="66" t="s">
        <v>21</v>
      </c>
      <c r="N1147" s="66" t="s">
        <v>27</v>
      </c>
      <c r="O1147" s="66">
        <v>0</v>
      </c>
      <c r="P1147" s="66" t="str">
        <f t="shared" si="388"/>
        <v/>
      </c>
      <c r="Q1147" s="66" t="str">
        <f t="shared" si="381"/>
        <v/>
      </c>
      <c r="R1147" s="66" t="str">
        <f t="shared" si="398"/>
        <v/>
      </c>
      <c r="S1147" s="66" t="str">
        <f t="shared" si="389"/>
        <v/>
      </c>
      <c r="T1147" s="66" t="str">
        <f t="shared" si="384"/>
        <v/>
      </c>
      <c r="U1147" s="66" t="str">
        <f t="shared" si="385"/>
        <v/>
      </c>
      <c r="V1147" s="66" t="str">
        <f t="shared" si="386"/>
        <v/>
      </c>
      <c r="W1147" s="66" t="str">
        <f t="shared" si="390"/>
        <v/>
      </c>
      <c r="X1147" s="66" t="str">
        <f t="shared" si="399"/>
        <v/>
      </c>
      <c r="Y1147" s="66" t="str">
        <f t="shared" si="395"/>
        <v/>
      </c>
      <c r="Z1147" s="66" t="str">
        <f t="shared" si="391"/>
        <v/>
      </c>
      <c r="AA1147" s="66" t="str">
        <f t="shared" si="396"/>
        <v/>
      </c>
      <c r="AB1147" s="66" t="str">
        <f t="shared" si="397"/>
        <v/>
      </c>
      <c r="AC1147" s="66" t="str">
        <f t="shared" si="387"/>
        <v/>
      </c>
      <c r="AD1147" s="66" t="str">
        <f t="shared" si="400"/>
        <v/>
      </c>
      <c r="AE1147" s="66" t="str">
        <f t="shared" si="392"/>
        <v/>
      </c>
      <c r="AF1147" s="66" t="str">
        <f t="shared" si="393"/>
        <v/>
      </c>
      <c r="AG1147" s="66" t="str">
        <f t="shared" si="401"/>
        <v/>
      </c>
      <c r="AH1147" s="66"/>
      <c r="AI1147" s="66"/>
      <c r="AJ1147" s="66"/>
      <c r="AK1147" s="66"/>
      <c r="AL1147" s="66"/>
    </row>
    <row r="1148" spans="1:38" s="101" customFormat="1" x14ac:dyDescent="0.25">
      <c r="A1148" s="66">
        <f t="shared" si="394"/>
        <v>159</v>
      </c>
      <c r="B1148" s="66">
        <f t="shared" si="382"/>
        <v>67940</v>
      </c>
      <c r="C1148" s="66" t="str">
        <f t="shared" si="383"/>
        <v>2017123</v>
      </c>
      <c r="D1148" s="66">
        <v>2017</v>
      </c>
      <c r="E1148" s="66">
        <v>12</v>
      </c>
      <c r="F1148" s="66">
        <v>3</v>
      </c>
      <c r="G1148" s="66">
        <v>18</v>
      </c>
      <c r="H1148" s="66">
        <v>52</v>
      </c>
      <c r="I1148" s="66">
        <v>20</v>
      </c>
      <c r="J1148" s="66">
        <v>103</v>
      </c>
      <c r="K1148" s="68" t="s">
        <v>47</v>
      </c>
      <c r="L1148" s="66">
        <v>2</v>
      </c>
      <c r="M1148" s="66" t="s">
        <v>21</v>
      </c>
      <c r="N1148" s="66" t="s">
        <v>27</v>
      </c>
      <c r="O1148" s="66">
        <v>0</v>
      </c>
      <c r="P1148" s="66" t="str">
        <f t="shared" si="388"/>
        <v/>
      </c>
      <c r="Q1148" s="66" t="str">
        <f t="shared" si="381"/>
        <v/>
      </c>
      <c r="R1148" s="66" t="str">
        <f t="shared" si="398"/>
        <v/>
      </c>
      <c r="S1148" s="66" t="str">
        <f t="shared" si="389"/>
        <v/>
      </c>
      <c r="T1148" s="66" t="str">
        <f t="shared" si="384"/>
        <v/>
      </c>
      <c r="U1148" s="66" t="str">
        <f t="shared" si="385"/>
        <v/>
      </c>
      <c r="V1148" s="66" t="str">
        <f t="shared" si="386"/>
        <v/>
      </c>
      <c r="W1148" s="66" t="str">
        <f t="shared" si="390"/>
        <v/>
      </c>
      <c r="X1148" s="66" t="str">
        <f t="shared" si="399"/>
        <v/>
      </c>
      <c r="Y1148" s="66" t="str">
        <f t="shared" si="395"/>
        <v/>
      </c>
      <c r="Z1148" s="66" t="str">
        <f t="shared" si="391"/>
        <v/>
      </c>
      <c r="AA1148" s="66" t="str">
        <f t="shared" si="396"/>
        <v/>
      </c>
      <c r="AB1148" s="66" t="str">
        <f t="shared" si="397"/>
        <v/>
      </c>
      <c r="AC1148" s="66" t="str">
        <f t="shared" si="387"/>
        <v/>
      </c>
      <c r="AD1148" s="66" t="str">
        <f t="shared" si="400"/>
        <v/>
      </c>
      <c r="AE1148" s="66" t="str">
        <f t="shared" si="392"/>
        <v/>
      </c>
      <c r="AF1148" s="66" t="str">
        <f t="shared" si="393"/>
        <v/>
      </c>
      <c r="AG1148" s="66" t="str">
        <f t="shared" si="401"/>
        <v/>
      </c>
      <c r="AH1148" s="66"/>
      <c r="AI1148" s="66"/>
      <c r="AJ1148" s="66"/>
      <c r="AK1148" s="66"/>
      <c r="AL1148" s="66"/>
    </row>
    <row r="1149" spans="1:38" s="101" customFormat="1" x14ac:dyDescent="0.25">
      <c r="A1149" s="66">
        <f t="shared" si="394"/>
        <v>159</v>
      </c>
      <c r="B1149" s="66">
        <f t="shared" si="382"/>
        <v>67940</v>
      </c>
      <c r="C1149" s="66" t="str">
        <f t="shared" si="383"/>
        <v>2017123</v>
      </c>
      <c r="D1149" s="66">
        <v>2017</v>
      </c>
      <c r="E1149" s="66">
        <v>12</v>
      </c>
      <c r="F1149" s="66">
        <v>3</v>
      </c>
      <c r="G1149" s="66">
        <v>18</v>
      </c>
      <c r="H1149" s="66">
        <v>52</v>
      </c>
      <c r="I1149" s="66">
        <v>20</v>
      </c>
      <c r="J1149" s="66">
        <v>112</v>
      </c>
      <c r="K1149" s="68" t="s">
        <v>47</v>
      </c>
      <c r="L1149" s="66">
        <v>2</v>
      </c>
      <c r="M1149" s="66" t="s">
        <v>21</v>
      </c>
      <c r="N1149" s="66" t="s">
        <v>27</v>
      </c>
      <c r="O1149" s="66">
        <v>0</v>
      </c>
      <c r="P1149" s="66" t="str">
        <f t="shared" si="388"/>
        <v/>
      </c>
      <c r="Q1149" s="66" t="str">
        <f t="shared" si="381"/>
        <v/>
      </c>
      <c r="R1149" s="66" t="str">
        <f t="shared" si="398"/>
        <v/>
      </c>
      <c r="S1149" s="66" t="str">
        <f t="shared" si="389"/>
        <v/>
      </c>
      <c r="T1149" s="66" t="str">
        <f t="shared" si="384"/>
        <v/>
      </c>
      <c r="U1149" s="66" t="str">
        <f t="shared" si="385"/>
        <v/>
      </c>
      <c r="V1149" s="66" t="str">
        <f t="shared" si="386"/>
        <v/>
      </c>
      <c r="W1149" s="66" t="str">
        <f t="shared" si="390"/>
        <v/>
      </c>
      <c r="X1149" s="66" t="str">
        <f t="shared" si="399"/>
        <v/>
      </c>
      <c r="Y1149" s="66" t="str">
        <f t="shared" si="395"/>
        <v/>
      </c>
      <c r="Z1149" s="66" t="str">
        <f t="shared" si="391"/>
        <v/>
      </c>
      <c r="AA1149" s="66" t="str">
        <f t="shared" si="396"/>
        <v/>
      </c>
      <c r="AB1149" s="66" t="str">
        <f t="shared" si="397"/>
        <v/>
      </c>
      <c r="AC1149" s="66" t="str">
        <f t="shared" si="387"/>
        <v/>
      </c>
      <c r="AD1149" s="66" t="str">
        <f t="shared" si="400"/>
        <v/>
      </c>
      <c r="AE1149" s="66" t="str">
        <f t="shared" si="392"/>
        <v/>
      </c>
      <c r="AF1149" s="66" t="str">
        <f t="shared" si="393"/>
        <v/>
      </c>
      <c r="AG1149" s="66" t="str">
        <f t="shared" si="401"/>
        <v/>
      </c>
      <c r="AH1149" s="66"/>
      <c r="AI1149" s="66"/>
      <c r="AJ1149" s="66"/>
      <c r="AK1149" s="66"/>
      <c r="AL1149" s="66"/>
    </row>
    <row r="1150" spans="1:38" s="101" customFormat="1" x14ac:dyDescent="0.25">
      <c r="A1150" s="66">
        <f t="shared" si="394"/>
        <v>159</v>
      </c>
      <c r="B1150" s="66">
        <f t="shared" si="382"/>
        <v>67940</v>
      </c>
      <c r="C1150" s="66" t="str">
        <f t="shared" si="383"/>
        <v>2017123</v>
      </c>
      <c r="D1150" s="66">
        <v>2017</v>
      </c>
      <c r="E1150" s="66">
        <v>12</v>
      </c>
      <c r="F1150" s="66">
        <v>3</v>
      </c>
      <c r="G1150" s="66">
        <v>18</v>
      </c>
      <c r="H1150" s="66">
        <v>52</v>
      </c>
      <c r="I1150" s="66">
        <v>20</v>
      </c>
      <c r="J1150" s="66">
        <v>125</v>
      </c>
      <c r="K1150" s="68" t="s">
        <v>47</v>
      </c>
      <c r="L1150" s="66">
        <v>2</v>
      </c>
      <c r="M1150" s="66" t="s">
        <v>21</v>
      </c>
      <c r="N1150" s="66" t="s">
        <v>27</v>
      </c>
      <c r="O1150" s="66">
        <v>0</v>
      </c>
      <c r="P1150" s="66" t="str">
        <f t="shared" si="388"/>
        <v/>
      </c>
      <c r="Q1150" s="66" t="str">
        <f t="shared" si="381"/>
        <v/>
      </c>
      <c r="R1150" s="66" t="str">
        <f t="shared" si="398"/>
        <v/>
      </c>
      <c r="S1150" s="66" t="str">
        <f t="shared" si="389"/>
        <v/>
      </c>
      <c r="T1150" s="66" t="str">
        <f t="shared" si="384"/>
        <v/>
      </c>
      <c r="U1150" s="66" t="str">
        <f t="shared" si="385"/>
        <v/>
      </c>
      <c r="V1150" s="66" t="str">
        <f t="shared" si="386"/>
        <v/>
      </c>
      <c r="W1150" s="66" t="str">
        <f t="shared" si="390"/>
        <v/>
      </c>
      <c r="X1150" s="66" t="str">
        <f t="shared" si="399"/>
        <v/>
      </c>
      <c r="Y1150" s="66" t="str">
        <f t="shared" si="395"/>
        <v/>
      </c>
      <c r="Z1150" s="66" t="str">
        <f t="shared" si="391"/>
        <v/>
      </c>
      <c r="AA1150" s="66" t="str">
        <f t="shared" si="396"/>
        <v/>
      </c>
      <c r="AB1150" s="66" t="str">
        <f t="shared" si="397"/>
        <v/>
      </c>
      <c r="AC1150" s="66" t="str">
        <f t="shared" si="387"/>
        <v/>
      </c>
      <c r="AD1150" s="66" t="str">
        <f t="shared" si="400"/>
        <v/>
      </c>
      <c r="AE1150" s="66" t="str">
        <f t="shared" si="392"/>
        <v/>
      </c>
      <c r="AF1150" s="66" t="str">
        <f t="shared" si="393"/>
        <v/>
      </c>
      <c r="AG1150" s="66" t="str">
        <f t="shared" si="401"/>
        <v/>
      </c>
      <c r="AH1150" s="66"/>
      <c r="AI1150" s="66"/>
      <c r="AJ1150" s="66"/>
      <c r="AK1150" s="66"/>
      <c r="AL1150" s="66"/>
    </row>
    <row r="1151" spans="1:38" s="103" customFormat="1" x14ac:dyDescent="0.25">
      <c r="A1151" s="66">
        <f t="shared" si="394"/>
        <v>159</v>
      </c>
      <c r="B1151" s="66">
        <f t="shared" si="382"/>
        <v>67940</v>
      </c>
      <c r="C1151" s="66" t="str">
        <f t="shared" si="383"/>
        <v>2017123</v>
      </c>
      <c r="D1151" s="66">
        <v>2017</v>
      </c>
      <c r="E1151" s="66">
        <v>12</v>
      </c>
      <c r="F1151" s="66">
        <v>3</v>
      </c>
      <c r="G1151" s="66">
        <v>18</v>
      </c>
      <c r="H1151" s="66">
        <v>52</v>
      </c>
      <c r="I1151" s="66">
        <v>20</v>
      </c>
      <c r="J1151" s="66">
        <v>137</v>
      </c>
      <c r="K1151" s="68" t="s">
        <v>47</v>
      </c>
      <c r="L1151" s="66">
        <v>2</v>
      </c>
      <c r="M1151" s="66" t="s">
        <v>21</v>
      </c>
      <c r="N1151" s="66" t="s">
        <v>27</v>
      </c>
      <c r="O1151" s="66">
        <v>0</v>
      </c>
      <c r="P1151" s="66" t="str">
        <f t="shared" si="388"/>
        <v/>
      </c>
      <c r="Q1151" s="66" t="str">
        <f t="shared" si="381"/>
        <v/>
      </c>
      <c r="R1151" s="66" t="str">
        <f t="shared" si="398"/>
        <v/>
      </c>
      <c r="S1151" s="66" t="str">
        <f t="shared" si="389"/>
        <v/>
      </c>
      <c r="T1151" s="66" t="str">
        <f t="shared" si="384"/>
        <v/>
      </c>
      <c r="U1151" s="66" t="str">
        <f t="shared" si="385"/>
        <v/>
      </c>
      <c r="V1151" s="66" t="str">
        <f t="shared" si="386"/>
        <v/>
      </c>
      <c r="W1151" s="66" t="str">
        <f t="shared" si="390"/>
        <v/>
      </c>
      <c r="X1151" s="66" t="str">
        <f t="shared" si="399"/>
        <v/>
      </c>
      <c r="Y1151" s="66" t="str">
        <f t="shared" si="395"/>
        <v/>
      </c>
      <c r="Z1151" s="66" t="str">
        <f t="shared" si="391"/>
        <v/>
      </c>
      <c r="AA1151" s="66" t="str">
        <f t="shared" si="396"/>
        <v/>
      </c>
      <c r="AB1151" s="66" t="str">
        <f t="shared" si="397"/>
        <v/>
      </c>
      <c r="AC1151" s="66" t="str">
        <f t="shared" si="387"/>
        <v/>
      </c>
      <c r="AD1151" s="66" t="str">
        <f t="shared" si="400"/>
        <v/>
      </c>
      <c r="AE1151" s="66" t="str">
        <f t="shared" si="392"/>
        <v/>
      </c>
      <c r="AF1151" s="66" t="str">
        <f t="shared" si="393"/>
        <v/>
      </c>
      <c r="AG1151" s="66" t="str">
        <f t="shared" si="401"/>
        <v/>
      </c>
      <c r="AH1151" s="66"/>
      <c r="AI1151" s="66"/>
      <c r="AJ1151" s="66"/>
      <c r="AK1151" s="66"/>
      <c r="AL1151" s="66"/>
    </row>
    <row r="1152" spans="1:38" s="101" customFormat="1" x14ac:dyDescent="0.25">
      <c r="A1152" s="66">
        <f t="shared" si="394"/>
        <v>159</v>
      </c>
      <c r="B1152" s="66">
        <f t="shared" si="382"/>
        <v>67940</v>
      </c>
      <c r="C1152" s="66" t="str">
        <f t="shared" si="383"/>
        <v>2017123</v>
      </c>
      <c r="D1152" s="66">
        <v>2017</v>
      </c>
      <c r="E1152" s="66">
        <v>12</v>
      </c>
      <c r="F1152" s="66">
        <v>3</v>
      </c>
      <c r="G1152" s="66">
        <v>18</v>
      </c>
      <c r="H1152" s="66">
        <v>52</v>
      </c>
      <c r="I1152" s="66">
        <v>20</v>
      </c>
      <c r="J1152" s="66">
        <v>159</v>
      </c>
      <c r="K1152" s="68" t="s">
        <v>47</v>
      </c>
      <c r="L1152" s="66">
        <v>2</v>
      </c>
      <c r="M1152" s="66" t="s">
        <v>21</v>
      </c>
      <c r="N1152" s="66" t="s">
        <v>27</v>
      </c>
      <c r="O1152" s="66">
        <v>0</v>
      </c>
      <c r="P1152" s="66" t="str">
        <f t="shared" si="388"/>
        <v/>
      </c>
      <c r="Q1152" s="66" t="str">
        <f t="shared" si="381"/>
        <v/>
      </c>
      <c r="R1152" s="66" t="str">
        <f t="shared" si="398"/>
        <v/>
      </c>
      <c r="S1152" s="66" t="str">
        <f t="shared" si="389"/>
        <v/>
      </c>
      <c r="T1152" s="66" t="str">
        <f t="shared" si="384"/>
        <v/>
      </c>
      <c r="U1152" s="66" t="str">
        <f t="shared" si="385"/>
        <v/>
      </c>
      <c r="V1152" s="66" t="str">
        <f t="shared" si="386"/>
        <v/>
      </c>
      <c r="W1152" s="66" t="str">
        <f t="shared" si="390"/>
        <v/>
      </c>
      <c r="X1152" s="66" t="str">
        <f t="shared" si="399"/>
        <v/>
      </c>
      <c r="Y1152" s="66" t="str">
        <f t="shared" si="395"/>
        <v/>
      </c>
      <c r="Z1152" s="66" t="str">
        <f t="shared" si="391"/>
        <v/>
      </c>
      <c r="AA1152" s="66" t="str">
        <f t="shared" si="396"/>
        <v/>
      </c>
      <c r="AB1152" s="66" t="str">
        <f t="shared" si="397"/>
        <v/>
      </c>
      <c r="AC1152" s="66" t="str">
        <f t="shared" si="387"/>
        <v/>
      </c>
      <c r="AD1152" s="66" t="str">
        <f t="shared" si="400"/>
        <v/>
      </c>
      <c r="AE1152" s="66" t="str">
        <f t="shared" si="392"/>
        <v/>
      </c>
      <c r="AF1152" s="66" t="str">
        <f t="shared" si="393"/>
        <v/>
      </c>
      <c r="AG1152" s="66" t="str">
        <f t="shared" si="401"/>
        <v/>
      </c>
      <c r="AH1152" s="66"/>
      <c r="AI1152" s="66"/>
      <c r="AJ1152" s="66"/>
      <c r="AK1152" s="66"/>
      <c r="AL1152" s="66"/>
    </row>
    <row r="1153" spans="1:38" s="103" customFormat="1" x14ac:dyDescent="0.25">
      <c r="A1153" s="66">
        <f t="shared" si="394"/>
        <v>159</v>
      </c>
      <c r="B1153" s="66">
        <f t="shared" si="382"/>
        <v>67940</v>
      </c>
      <c r="C1153" s="66" t="str">
        <f t="shared" si="383"/>
        <v>2017123</v>
      </c>
      <c r="D1153" s="66">
        <v>2017</v>
      </c>
      <c r="E1153" s="66">
        <v>12</v>
      </c>
      <c r="F1153" s="66">
        <v>3</v>
      </c>
      <c r="G1153" s="66">
        <v>18</v>
      </c>
      <c r="H1153" s="66">
        <v>52</v>
      </c>
      <c r="I1153" s="66">
        <v>20</v>
      </c>
      <c r="J1153" s="66">
        <v>256</v>
      </c>
      <c r="K1153" s="68" t="s">
        <v>47</v>
      </c>
      <c r="L1153" s="66">
        <v>2</v>
      </c>
      <c r="M1153" s="66" t="s">
        <v>21</v>
      </c>
      <c r="N1153" s="66" t="s">
        <v>27</v>
      </c>
      <c r="O1153" s="66">
        <v>0</v>
      </c>
      <c r="P1153" s="66" t="str">
        <f t="shared" si="388"/>
        <v/>
      </c>
      <c r="Q1153" s="66" t="str">
        <f t="shared" si="381"/>
        <v/>
      </c>
      <c r="R1153" s="66" t="str">
        <f t="shared" si="398"/>
        <v/>
      </c>
      <c r="S1153" s="66" t="str">
        <f t="shared" si="389"/>
        <v/>
      </c>
      <c r="T1153" s="66" t="str">
        <f t="shared" si="384"/>
        <v/>
      </c>
      <c r="U1153" s="66" t="str">
        <f t="shared" si="385"/>
        <v/>
      </c>
      <c r="V1153" s="66" t="str">
        <f t="shared" si="386"/>
        <v/>
      </c>
      <c r="W1153" s="66" t="str">
        <f t="shared" si="390"/>
        <v/>
      </c>
      <c r="X1153" s="66" t="str">
        <f t="shared" si="399"/>
        <v/>
      </c>
      <c r="Y1153" s="66" t="str">
        <f t="shared" si="395"/>
        <v/>
      </c>
      <c r="Z1153" s="66" t="str">
        <f t="shared" si="391"/>
        <v/>
      </c>
      <c r="AA1153" s="66" t="str">
        <f t="shared" si="396"/>
        <v/>
      </c>
      <c r="AB1153" s="66" t="str">
        <f t="shared" si="397"/>
        <v/>
      </c>
      <c r="AC1153" s="66" t="str">
        <f t="shared" si="387"/>
        <v/>
      </c>
      <c r="AD1153" s="66" t="str">
        <f t="shared" si="400"/>
        <v/>
      </c>
      <c r="AE1153" s="66" t="str">
        <f t="shared" si="392"/>
        <v/>
      </c>
      <c r="AF1153" s="66" t="str">
        <f t="shared" si="393"/>
        <v/>
      </c>
      <c r="AG1153" s="66" t="str">
        <f t="shared" si="401"/>
        <v/>
      </c>
      <c r="AH1153" s="66"/>
      <c r="AI1153" s="66"/>
      <c r="AJ1153" s="66"/>
      <c r="AK1153" s="66"/>
      <c r="AL1153" s="66"/>
    </row>
    <row r="1154" spans="1:38" s="103" customFormat="1" x14ac:dyDescent="0.25">
      <c r="A1154" s="66">
        <f t="shared" si="394"/>
        <v>159</v>
      </c>
      <c r="B1154" s="66">
        <f t="shared" si="382"/>
        <v>67940</v>
      </c>
      <c r="C1154" s="66" t="str">
        <f t="shared" si="383"/>
        <v>2017123</v>
      </c>
      <c r="D1154" s="66">
        <v>2017</v>
      </c>
      <c r="E1154" s="66">
        <v>12</v>
      </c>
      <c r="F1154" s="66">
        <v>3</v>
      </c>
      <c r="G1154" s="66">
        <v>18</v>
      </c>
      <c r="H1154" s="66">
        <v>52</v>
      </c>
      <c r="I1154" s="66">
        <v>20</v>
      </c>
      <c r="J1154" s="66">
        <v>534</v>
      </c>
      <c r="K1154" s="68" t="s">
        <v>47</v>
      </c>
      <c r="L1154" s="66">
        <v>2</v>
      </c>
      <c r="M1154" s="66" t="s">
        <v>21</v>
      </c>
      <c r="N1154" s="66" t="s">
        <v>27</v>
      </c>
      <c r="O1154" s="66">
        <v>0</v>
      </c>
      <c r="P1154" s="66" t="str">
        <f t="shared" si="388"/>
        <v/>
      </c>
      <c r="Q1154" s="66">
        <f t="shared" si="381"/>
        <v>67940.534</v>
      </c>
      <c r="R1154" s="66" t="str">
        <f t="shared" si="398"/>
        <v/>
      </c>
      <c r="S1154" s="66" t="str">
        <f t="shared" si="389"/>
        <v/>
      </c>
      <c r="T1154" s="66" t="str">
        <f t="shared" si="384"/>
        <v/>
      </c>
      <c r="U1154" s="66" t="str">
        <f t="shared" si="385"/>
        <v/>
      </c>
      <c r="V1154" s="66" t="str">
        <f t="shared" si="386"/>
        <v/>
      </c>
      <c r="W1154" s="66" t="str">
        <f t="shared" si="390"/>
        <v/>
      </c>
      <c r="X1154" s="66" t="str">
        <f t="shared" si="399"/>
        <v/>
      </c>
      <c r="Y1154" s="66" t="str">
        <f t="shared" si="395"/>
        <v/>
      </c>
      <c r="Z1154" s="66" t="str">
        <f t="shared" si="391"/>
        <v/>
      </c>
      <c r="AA1154" s="66" t="str">
        <f t="shared" si="396"/>
        <v/>
      </c>
      <c r="AB1154" s="66" t="str">
        <f t="shared" si="397"/>
        <v/>
      </c>
      <c r="AC1154" s="66" t="str">
        <f t="shared" si="387"/>
        <v/>
      </c>
      <c r="AD1154" s="66" t="str">
        <f t="shared" si="400"/>
        <v/>
      </c>
      <c r="AE1154" s="66" t="str">
        <f t="shared" si="392"/>
        <v/>
      </c>
      <c r="AF1154" s="66" t="str">
        <f t="shared" si="393"/>
        <v/>
      </c>
      <c r="AG1154" s="66" t="str">
        <f t="shared" si="401"/>
        <v/>
      </c>
      <c r="AH1154" s="66"/>
      <c r="AI1154" s="66"/>
      <c r="AJ1154" s="66"/>
      <c r="AK1154" s="66"/>
      <c r="AL1154" s="66"/>
    </row>
    <row r="1155" spans="1:38" s="101" customFormat="1" x14ac:dyDescent="0.25">
      <c r="A1155" s="102">
        <f t="shared" si="394"/>
        <v>160</v>
      </c>
      <c r="B1155" s="102">
        <f t="shared" si="382"/>
        <v>68549</v>
      </c>
      <c r="C1155" s="102" t="str">
        <f t="shared" si="383"/>
        <v>2017123</v>
      </c>
      <c r="D1155" s="102">
        <v>2017</v>
      </c>
      <c r="E1155" s="102">
        <v>12</v>
      </c>
      <c r="F1155" s="102">
        <v>3</v>
      </c>
      <c r="G1155" s="102">
        <v>19</v>
      </c>
      <c r="H1155" s="102">
        <v>2</v>
      </c>
      <c r="I1155" s="102">
        <v>29</v>
      </c>
      <c r="J1155" s="102">
        <v>540</v>
      </c>
      <c r="K1155" s="102" t="s">
        <v>106</v>
      </c>
      <c r="L1155" s="102">
        <v>1</v>
      </c>
      <c r="M1155" s="102" t="s">
        <v>89</v>
      </c>
      <c r="N1155" s="102" t="s">
        <v>28</v>
      </c>
      <c r="O1155" s="102">
        <v>0</v>
      </c>
      <c r="P1155" s="102">
        <f t="shared" si="388"/>
        <v>68549.539999999994</v>
      </c>
      <c r="Q1155" s="102" t="str">
        <f t="shared" si="381"/>
        <v/>
      </c>
      <c r="R1155" s="102">
        <f t="shared" si="398"/>
        <v>68550.475000000006</v>
      </c>
      <c r="S1155" s="102">
        <f t="shared" si="389"/>
        <v>935.00000001222361</v>
      </c>
      <c r="T1155" s="102" t="str">
        <f t="shared" si="384"/>
        <v/>
      </c>
      <c r="U1155" s="102" t="str">
        <f t="shared" si="385"/>
        <v/>
      </c>
      <c r="V1155" s="102" t="str">
        <f t="shared" si="386"/>
        <v/>
      </c>
      <c r="W1155" s="102">
        <f t="shared" si="390"/>
        <v>68549</v>
      </c>
      <c r="X1155" s="102">
        <f t="shared" si="399"/>
        <v>0</v>
      </c>
      <c r="Y1155" s="102">
        <f t="shared" si="395"/>
        <v>2</v>
      </c>
      <c r="Z1155" s="102">
        <f t="shared" si="391"/>
        <v>0</v>
      </c>
      <c r="AA1155" s="102">
        <f t="shared" si="396"/>
        <v>0</v>
      </c>
      <c r="AB1155" s="102">
        <f t="shared" si="397"/>
        <v>0</v>
      </c>
      <c r="AC1155" s="102" t="str">
        <f t="shared" si="387"/>
        <v/>
      </c>
      <c r="AD1155" s="102">
        <f t="shared" si="400"/>
        <v>2</v>
      </c>
      <c r="AE1155" s="102" t="str">
        <f t="shared" si="392"/>
        <v/>
      </c>
      <c r="AF1155" s="102" t="str">
        <f t="shared" si="393"/>
        <v/>
      </c>
      <c r="AG1155" s="102">
        <f t="shared" si="401"/>
        <v>0</v>
      </c>
      <c r="AH1155" s="102"/>
      <c r="AI1155" s="102" t="s">
        <v>236</v>
      </c>
      <c r="AJ1155" s="102"/>
      <c r="AK1155" s="102"/>
      <c r="AL1155" s="102"/>
    </row>
    <row r="1156" spans="1:38" s="103" customFormat="1" x14ac:dyDescent="0.25">
      <c r="A1156" s="100">
        <f t="shared" si="394"/>
        <v>160</v>
      </c>
      <c r="B1156" s="100">
        <f t="shared" si="382"/>
        <v>68549</v>
      </c>
      <c r="C1156" s="100" t="str">
        <f t="shared" si="383"/>
        <v>2017123</v>
      </c>
      <c r="D1156" s="100">
        <v>2017</v>
      </c>
      <c r="E1156" s="100">
        <v>12</v>
      </c>
      <c r="F1156" s="100">
        <v>3</v>
      </c>
      <c r="G1156" s="100">
        <v>19</v>
      </c>
      <c r="H1156" s="100">
        <v>2</v>
      </c>
      <c r="I1156" s="100">
        <v>29</v>
      </c>
      <c r="J1156" s="100">
        <v>545</v>
      </c>
      <c r="K1156" s="100" t="s">
        <v>224</v>
      </c>
      <c r="L1156" s="100">
        <v>1</v>
      </c>
      <c r="M1156" s="100" t="s">
        <v>21</v>
      </c>
      <c r="N1156" s="100" t="s">
        <v>27</v>
      </c>
      <c r="O1156" s="100">
        <v>928</v>
      </c>
      <c r="P1156" s="100" t="str">
        <f t="shared" si="388"/>
        <v/>
      </c>
      <c r="Q1156" s="100" t="str">
        <f t="shared" ref="Q1156:Q1219" si="402">IF(A1157&lt;&gt;A1156,(B1156+(J1156*0.001)+(O1156*0.001)),"")</f>
        <v/>
      </c>
      <c r="R1156" s="100" t="str">
        <f t="shared" si="398"/>
        <v/>
      </c>
      <c r="S1156" s="100" t="str">
        <f t="shared" si="389"/>
        <v/>
      </c>
      <c r="T1156" s="100" t="str">
        <f t="shared" si="384"/>
        <v/>
      </c>
      <c r="U1156" s="100" t="str">
        <f t="shared" si="385"/>
        <v/>
      </c>
      <c r="V1156" s="100" t="str">
        <f t="shared" si="386"/>
        <v/>
      </c>
      <c r="W1156" s="100" t="str">
        <f t="shared" si="390"/>
        <v/>
      </c>
      <c r="X1156" s="100" t="str">
        <f t="shared" si="399"/>
        <v/>
      </c>
      <c r="Y1156" s="100" t="str">
        <f t="shared" si="395"/>
        <v/>
      </c>
      <c r="Z1156" s="100" t="str">
        <f t="shared" si="391"/>
        <v/>
      </c>
      <c r="AA1156" s="100" t="str">
        <f t="shared" si="396"/>
        <v/>
      </c>
      <c r="AB1156" s="100" t="str">
        <f t="shared" si="397"/>
        <v/>
      </c>
      <c r="AC1156" s="100" t="str">
        <f t="shared" si="387"/>
        <v/>
      </c>
      <c r="AD1156" s="100" t="str">
        <f t="shared" si="400"/>
        <v/>
      </c>
      <c r="AE1156" s="100" t="str">
        <f t="shared" si="392"/>
        <v>2017123</v>
      </c>
      <c r="AF1156" s="100" t="str">
        <f t="shared" si="393"/>
        <v/>
      </c>
      <c r="AG1156" s="100" t="str">
        <f t="shared" si="401"/>
        <v/>
      </c>
      <c r="AH1156" s="100"/>
      <c r="AI1156" s="100" t="s">
        <v>235</v>
      </c>
      <c r="AJ1156" s="100"/>
      <c r="AK1156" s="100"/>
      <c r="AL1156" s="100"/>
    </row>
    <row r="1157" spans="1:38" s="101" customFormat="1" x14ac:dyDescent="0.25">
      <c r="A1157" s="100">
        <f t="shared" si="394"/>
        <v>160</v>
      </c>
      <c r="B1157" s="100">
        <f t="shared" si="382"/>
        <v>68549</v>
      </c>
      <c r="C1157" s="100" t="str">
        <f t="shared" si="383"/>
        <v>2017123</v>
      </c>
      <c r="D1157" s="100">
        <v>2017</v>
      </c>
      <c r="E1157" s="100">
        <v>12</v>
      </c>
      <c r="F1157" s="100">
        <v>3</v>
      </c>
      <c r="G1157" s="100">
        <v>19</v>
      </c>
      <c r="H1157" s="100">
        <v>2</v>
      </c>
      <c r="I1157" s="100">
        <v>29</v>
      </c>
      <c r="J1157" s="100">
        <v>545</v>
      </c>
      <c r="K1157" s="100" t="s">
        <v>224</v>
      </c>
      <c r="L1157" s="100">
        <v>2</v>
      </c>
      <c r="M1157" s="100" t="s">
        <v>21</v>
      </c>
      <c r="N1157" s="100" t="s">
        <v>27</v>
      </c>
      <c r="O1157" s="100">
        <v>928</v>
      </c>
      <c r="P1157" s="100" t="str">
        <f t="shared" si="388"/>
        <v/>
      </c>
      <c r="Q1157" s="100" t="str">
        <f t="shared" si="402"/>
        <v/>
      </c>
      <c r="R1157" s="100" t="str">
        <f t="shared" si="398"/>
        <v/>
      </c>
      <c r="S1157" s="100" t="str">
        <f t="shared" si="389"/>
        <v/>
      </c>
      <c r="T1157" s="100" t="str">
        <f t="shared" si="384"/>
        <v/>
      </c>
      <c r="U1157" s="100" t="str">
        <f t="shared" si="385"/>
        <v/>
      </c>
      <c r="V1157" s="100" t="str">
        <f t="shared" si="386"/>
        <v/>
      </c>
      <c r="W1157" s="100" t="str">
        <f t="shared" si="390"/>
        <v/>
      </c>
      <c r="X1157" s="100" t="str">
        <f t="shared" si="399"/>
        <v/>
      </c>
      <c r="Y1157" s="100" t="str">
        <f t="shared" si="395"/>
        <v/>
      </c>
      <c r="Z1157" s="100" t="str">
        <f t="shared" si="391"/>
        <v/>
      </c>
      <c r="AA1157" s="100" t="str">
        <f t="shared" si="396"/>
        <v/>
      </c>
      <c r="AB1157" s="100" t="str">
        <f t="shared" si="397"/>
        <v/>
      </c>
      <c r="AC1157" s="100" t="str">
        <f t="shared" si="387"/>
        <v/>
      </c>
      <c r="AD1157" s="100" t="str">
        <f t="shared" si="400"/>
        <v/>
      </c>
      <c r="AE1157" s="100" t="str">
        <f t="shared" si="392"/>
        <v>2017123</v>
      </c>
      <c r="AF1157" s="100" t="str">
        <f t="shared" si="393"/>
        <v/>
      </c>
      <c r="AG1157" s="100" t="str">
        <f t="shared" si="401"/>
        <v/>
      </c>
      <c r="AH1157" s="100"/>
      <c r="AI1157" s="100"/>
      <c r="AJ1157" s="100"/>
      <c r="AK1157" s="100"/>
      <c r="AL1157" s="100"/>
    </row>
    <row r="1158" spans="1:38" s="101" customFormat="1" x14ac:dyDescent="0.25">
      <c r="A1158" s="100">
        <f t="shared" si="394"/>
        <v>160</v>
      </c>
      <c r="B1158" s="100">
        <f t="shared" si="382"/>
        <v>68549</v>
      </c>
      <c r="C1158" s="100" t="str">
        <f t="shared" si="383"/>
        <v>2017123</v>
      </c>
      <c r="D1158" s="100">
        <v>2017</v>
      </c>
      <c r="E1158" s="100">
        <v>12</v>
      </c>
      <c r="F1158" s="100">
        <v>3</v>
      </c>
      <c r="G1158" s="100">
        <v>19</v>
      </c>
      <c r="H1158" s="100">
        <v>2</v>
      </c>
      <c r="I1158" s="100">
        <v>29</v>
      </c>
      <c r="J1158" s="100">
        <v>627</v>
      </c>
      <c r="K1158" s="100" t="s">
        <v>47</v>
      </c>
      <c r="L1158" s="100" t="s">
        <v>155</v>
      </c>
      <c r="M1158" s="100" t="s">
        <v>21</v>
      </c>
      <c r="N1158" s="100" t="s">
        <v>27</v>
      </c>
      <c r="O1158" s="100">
        <v>0</v>
      </c>
      <c r="P1158" s="100" t="str">
        <f t="shared" si="388"/>
        <v/>
      </c>
      <c r="Q1158" s="100" t="str">
        <f t="shared" si="402"/>
        <v/>
      </c>
      <c r="R1158" s="100" t="str">
        <f t="shared" si="398"/>
        <v/>
      </c>
      <c r="S1158" s="100" t="str">
        <f t="shared" si="389"/>
        <v/>
      </c>
      <c r="T1158" s="100" t="str">
        <f t="shared" si="384"/>
        <v/>
      </c>
      <c r="U1158" s="100" t="str">
        <f t="shared" si="385"/>
        <v/>
      </c>
      <c r="V1158" s="100" t="str">
        <f t="shared" si="386"/>
        <v/>
      </c>
      <c r="W1158" s="100" t="str">
        <f t="shared" si="390"/>
        <v/>
      </c>
      <c r="X1158" s="100" t="str">
        <f t="shared" si="399"/>
        <v/>
      </c>
      <c r="Y1158" s="100" t="str">
        <f t="shared" si="395"/>
        <v/>
      </c>
      <c r="Z1158" s="100" t="str">
        <f t="shared" si="391"/>
        <v/>
      </c>
      <c r="AA1158" s="100" t="str">
        <f t="shared" si="396"/>
        <v/>
      </c>
      <c r="AB1158" s="100" t="str">
        <f t="shared" si="397"/>
        <v/>
      </c>
      <c r="AC1158" s="100" t="str">
        <f t="shared" si="387"/>
        <v/>
      </c>
      <c r="AD1158" s="100" t="str">
        <f t="shared" si="400"/>
        <v/>
      </c>
      <c r="AE1158" s="100" t="str">
        <f t="shared" si="392"/>
        <v/>
      </c>
      <c r="AF1158" s="100" t="str">
        <f t="shared" si="393"/>
        <v/>
      </c>
      <c r="AG1158" s="100" t="str">
        <f t="shared" si="401"/>
        <v/>
      </c>
      <c r="AH1158" s="100"/>
      <c r="AI1158" s="100"/>
      <c r="AJ1158" s="100"/>
      <c r="AK1158" s="100"/>
      <c r="AL1158" s="100"/>
    </row>
    <row r="1159" spans="1:38" s="103" customFormat="1" x14ac:dyDescent="0.25">
      <c r="A1159" s="100">
        <f t="shared" si="394"/>
        <v>160</v>
      </c>
      <c r="B1159" s="100">
        <f t="shared" si="382"/>
        <v>68549</v>
      </c>
      <c r="C1159" s="100" t="str">
        <f t="shared" si="383"/>
        <v>2017123</v>
      </c>
      <c r="D1159" s="100">
        <v>2017</v>
      </c>
      <c r="E1159" s="100">
        <v>12</v>
      </c>
      <c r="F1159" s="100">
        <v>3</v>
      </c>
      <c r="G1159" s="100">
        <v>19</v>
      </c>
      <c r="H1159" s="100">
        <v>2</v>
      </c>
      <c r="I1159" s="100">
        <v>29</v>
      </c>
      <c r="J1159" s="100">
        <v>666</v>
      </c>
      <c r="K1159" s="100" t="s">
        <v>47</v>
      </c>
      <c r="L1159" s="100" t="s">
        <v>155</v>
      </c>
      <c r="M1159" s="100" t="s">
        <v>21</v>
      </c>
      <c r="N1159" s="100" t="s">
        <v>27</v>
      </c>
      <c r="O1159" s="100">
        <v>0</v>
      </c>
      <c r="P1159" s="100" t="str">
        <f t="shared" si="388"/>
        <v/>
      </c>
      <c r="Q1159" s="100" t="str">
        <f t="shared" si="402"/>
        <v/>
      </c>
      <c r="R1159" s="100" t="str">
        <f t="shared" si="398"/>
        <v/>
      </c>
      <c r="S1159" s="100" t="str">
        <f t="shared" si="389"/>
        <v/>
      </c>
      <c r="T1159" s="100" t="str">
        <f t="shared" si="384"/>
        <v/>
      </c>
      <c r="U1159" s="100" t="str">
        <f t="shared" si="385"/>
        <v/>
      </c>
      <c r="V1159" s="100" t="str">
        <f t="shared" si="386"/>
        <v/>
      </c>
      <c r="W1159" s="100" t="str">
        <f t="shared" si="390"/>
        <v/>
      </c>
      <c r="X1159" s="100" t="str">
        <f t="shared" si="399"/>
        <v/>
      </c>
      <c r="Y1159" s="100" t="str">
        <f t="shared" si="395"/>
        <v/>
      </c>
      <c r="Z1159" s="100" t="str">
        <f t="shared" si="391"/>
        <v/>
      </c>
      <c r="AA1159" s="100" t="str">
        <f t="shared" si="396"/>
        <v/>
      </c>
      <c r="AB1159" s="100" t="str">
        <f t="shared" si="397"/>
        <v/>
      </c>
      <c r="AC1159" s="100" t="str">
        <f t="shared" si="387"/>
        <v/>
      </c>
      <c r="AD1159" s="100" t="str">
        <f t="shared" si="400"/>
        <v/>
      </c>
      <c r="AE1159" s="100" t="str">
        <f t="shared" si="392"/>
        <v/>
      </c>
      <c r="AF1159" s="100" t="str">
        <f t="shared" si="393"/>
        <v/>
      </c>
      <c r="AG1159" s="100" t="str">
        <f t="shared" si="401"/>
        <v/>
      </c>
      <c r="AH1159" s="100"/>
      <c r="AI1159" s="100"/>
      <c r="AJ1159" s="100"/>
      <c r="AK1159" s="100"/>
      <c r="AL1159" s="100"/>
    </row>
    <row r="1160" spans="1:38" s="101" customFormat="1" x14ac:dyDescent="0.25">
      <c r="A1160" s="100">
        <f t="shared" si="394"/>
        <v>160</v>
      </c>
      <c r="B1160" s="100">
        <f t="shared" si="382"/>
        <v>68549</v>
      </c>
      <c r="C1160" s="100" t="str">
        <f t="shared" si="383"/>
        <v>2017123</v>
      </c>
      <c r="D1160" s="100">
        <v>2017</v>
      </c>
      <c r="E1160" s="100">
        <v>12</v>
      </c>
      <c r="F1160" s="100">
        <v>3</v>
      </c>
      <c r="G1160" s="100">
        <v>19</v>
      </c>
      <c r="H1160" s="100">
        <v>2</v>
      </c>
      <c r="I1160" s="100">
        <v>29</v>
      </c>
      <c r="J1160" s="100">
        <v>704</v>
      </c>
      <c r="K1160" s="100" t="s">
        <v>47</v>
      </c>
      <c r="L1160" s="100">
        <v>2</v>
      </c>
      <c r="M1160" s="100" t="s">
        <v>21</v>
      </c>
      <c r="N1160" s="100" t="s">
        <v>27</v>
      </c>
      <c r="O1160" s="100">
        <v>0</v>
      </c>
      <c r="P1160" s="100" t="str">
        <f t="shared" si="388"/>
        <v/>
      </c>
      <c r="Q1160" s="100" t="str">
        <f t="shared" si="402"/>
        <v/>
      </c>
      <c r="R1160" s="100" t="str">
        <f t="shared" si="398"/>
        <v/>
      </c>
      <c r="S1160" s="100" t="str">
        <f t="shared" si="389"/>
        <v/>
      </c>
      <c r="T1160" s="100" t="str">
        <f t="shared" si="384"/>
        <v/>
      </c>
      <c r="U1160" s="100" t="str">
        <f t="shared" si="385"/>
        <v/>
      </c>
      <c r="V1160" s="100" t="str">
        <f t="shared" si="386"/>
        <v/>
      </c>
      <c r="W1160" s="100" t="str">
        <f t="shared" si="390"/>
        <v/>
      </c>
      <c r="X1160" s="100" t="str">
        <f t="shared" si="399"/>
        <v/>
      </c>
      <c r="Y1160" s="100" t="str">
        <f t="shared" si="395"/>
        <v/>
      </c>
      <c r="Z1160" s="100" t="str">
        <f t="shared" si="391"/>
        <v/>
      </c>
      <c r="AA1160" s="100" t="str">
        <f t="shared" si="396"/>
        <v/>
      </c>
      <c r="AB1160" s="100" t="str">
        <f t="shared" si="397"/>
        <v/>
      </c>
      <c r="AC1160" s="100" t="str">
        <f t="shared" si="387"/>
        <v/>
      </c>
      <c r="AD1160" s="100" t="str">
        <f t="shared" si="400"/>
        <v/>
      </c>
      <c r="AE1160" s="100" t="str">
        <f t="shared" si="392"/>
        <v/>
      </c>
      <c r="AF1160" s="100" t="str">
        <f t="shared" si="393"/>
        <v/>
      </c>
      <c r="AG1160" s="100" t="str">
        <f t="shared" si="401"/>
        <v/>
      </c>
      <c r="AH1160" s="100"/>
      <c r="AI1160" s="100"/>
      <c r="AJ1160" s="100"/>
      <c r="AK1160" s="100"/>
      <c r="AL1160" s="100"/>
    </row>
    <row r="1161" spans="1:38" s="101" customFormat="1" x14ac:dyDescent="0.25">
      <c r="A1161" s="100">
        <f t="shared" si="394"/>
        <v>160</v>
      </c>
      <c r="B1161" s="100">
        <f t="shared" si="382"/>
        <v>68549</v>
      </c>
      <c r="C1161" s="100" t="str">
        <f t="shared" si="383"/>
        <v>2017123</v>
      </c>
      <c r="D1161" s="100">
        <v>2017</v>
      </c>
      <c r="E1161" s="100">
        <v>12</v>
      </c>
      <c r="F1161" s="100">
        <v>3</v>
      </c>
      <c r="G1161" s="100">
        <v>19</v>
      </c>
      <c r="H1161" s="100">
        <v>2</v>
      </c>
      <c r="I1161" s="100">
        <v>29</v>
      </c>
      <c r="J1161" s="100">
        <v>705</v>
      </c>
      <c r="K1161" s="100" t="s">
        <v>47</v>
      </c>
      <c r="L1161" s="100">
        <v>2</v>
      </c>
      <c r="M1161" s="100" t="s">
        <v>21</v>
      </c>
      <c r="N1161" s="100" t="s">
        <v>27</v>
      </c>
      <c r="O1161" s="100">
        <v>0</v>
      </c>
      <c r="P1161" s="100" t="str">
        <f t="shared" si="388"/>
        <v/>
      </c>
      <c r="Q1161" s="100" t="str">
        <f t="shared" si="402"/>
        <v/>
      </c>
      <c r="R1161" s="100" t="str">
        <f t="shared" si="398"/>
        <v/>
      </c>
      <c r="S1161" s="100" t="str">
        <f t="shared" si="389"/>
        <v/>
      </c>
      <c r="T1161" s="100" t="str">
        <f t="shared" si="384"/>
        <v/>
      </c>
      <c r="U1161" s="100" t="str">
        <f t="shared" si="385"/>
        <v/>
      </c>
      <c r="V1161" s="100" t="str">
        <f t="shared" si="386"/>
        <v/>
      </c>
      <c r="W1161" s="100" t="str">
        <f t="shared" si="390"/>
        <v/>
      </c>
      <c r="X1161" s="100" t="str">
        <f t="shared" si="399"/>
        <v/>
      </c>
      <c r="Y1161" s="100" t="str">
        <f t="shared" si="395"/>
        <v/>
      </c>
      <c r="Z1161" s="100" t="str">
        <f t="shared" si="391"/>
        <v/>
      </c>
      <c r="AA1161" s="100" t="str">
        <f t="shared" si="396"/>
        <v/>
      </c>
      <c r="AB1161" s="100" t="str">
        <f t="shared" si="397"/>
        <v/>
      </c>
      <c r="AC1161" s="100" t="str">
        <f t="shared" si="387"/>
        <v/>
      </c>
      <c r="AD1161" s="100" t="str">
        <f t="shared" si="400"/>
        <v/>
      </c>
      <c r="AE1161" s="100" t="str">
        <f t="shared" si="392"/>
        <v/>
      </c>
      <c r="AF1161" s="100" t="str">
        <f t="shared" si="393"/>
        <v/>
      </c>
      <c r="AG1161" s="100" t="str">
        <f t="shared" si="401"/>
        <v/>
      </c>
      <c r="AH1161" s="100"/>
      <c r="AI1161" s="100"/>
      <c r="AJ1161" s="100"/>
      <c r="AK1161" s="100"/>
      <c r="AL1161" s="100"/>
    </row>
    <row r="1162" spans="1:38" s="101" customFormat="1" x14ac:dyDescent="0.25">
      <c r="A1162" s="100">
        <f t="shared" si="394"/>
        <v>160</v>
      </c>
      <c r="B1162" s="100">
        <f t="shared" si="382"/>
        <v>68549</v>
      </c>
      <c r="C1162" s="100" t="str">
        <f t="shared" si="383"/>
        <v>2017123</v>
      </c>
      <c r="D1162" s="100">
        <v>2017</v>
      </c>
      <c r="E1162" s="100">
        <v>12</v>
      </c>
      <c r="F1162" s="100">
        <v>3</v>
      </c>
      <c r="G1162" s="100">
        <v>19</v>
      </c>
      <c r="H1162" s="100">
        <v>2</v>
      </c>
      <c r="I1162" s="100">
        <v>29</v>
      </c>
      <c r="J1162" s="100">
        <v>711</v>
      </c>
      <c r="K1162" s="100" t="s">
        <v>47</v>
      </c>
      <c r="L1162" s="100">
        <v>2</v>
      </c>
      <c r="M1162" s="100" t="s">
        <v>21</v>
      </c>
      <c r="N1162" s="100" t="s">
        <v>27</v>
      </c>
      <c r="O1162" s="100">
        <v>0</v>
      </c>
      <c r="P1162" s="100" t="str">
        <f t="shared" si="388"/>
        <v/>
      </c>
      <c r="Q1162" s="100" t="str">
        <f t="shared" si="402"/>
        <v/>
      </c>
      <c r="R1162" s="100" t="str">
        <f t="shared" si="398"/>
        <v/>
      </c>
      <c r="S1162" s="100" t="str">
        <f t="shared" si="389"/>
        <v/>
      </c>
      <c r="T1162" s="100" t="str">
        <f t="shared" si="384"/>
        <v/>
      </c>
      <c r="U1162" s="100" t="str">
        <f t="shared" si="385"/>
        <v/>
      </c>
      <c r="V1162" s="100" t="str">
        <f t="shared" si="386"/>
        <v/>
      </c>
      <c r="W1162" s="100" t="str">
        <f t="shared" si="390"/>
        <v/>
      </c>
      <c r="X1162" s="100" t="str">
        <f t="shared" si="399"/>
        <v/>
      </c>
      <c r="Y1162" s="100" t="str">
        <f t="shared" si="395"/>
        <v/>
      </c>
      <c r="Z1162" s="100" t="str">
        <f t="shared" si="391"/>
        <v/>
      </c>
      <c r="AA1162" s="100" t="str">
        <f t="shared" si="396"/>
        <v/>
      </c>
      <c r="AB1162" s="100" t="str">
        <f t="shared" si="397"/>
        <v/>
      </c>
      <c r="AC1162" s="100" t="str">
        <f t="shared" si="387"/>
        <v/>
      </c>
      <c r="AD1162" s="100" t="str">
        <f t="shared" si="400"/>
        <v/>
      </c>
      <c r="AE1162" s="100" t="str">
        <f t="shared" si="392"/>
        <v/>
      </c>
      <c r="AF1162" s="100" t="str">
        <f t="shared" si="393"/>
        <v/>
      </c>
      <c r="AG1162" s="100" t="str">
        <f t="shared" si="401"/>
        <v/>
      </c>
      <c r="AH1162" s="100"/>
      <c r="AI1162" s="100"/>
      <c r="AJ1162" s="100"/>
      <c r="AK1162" s="100"/>
      <c r="AL1162" s="100"/>
    </row>
    <row r="1163" spans="1:38" s="101" customFormat="1" x14ac:dyDescent="0.25">
      <c r="A1163" s="100">
        <f t="shared" si="394"/>
        <v>160</v>
      </c>
      <c r="B1163" s="100">
        <f t="shared" si="382"/>
        <v>68549</v>
      </c>
      <c r="C1163" s="100" t="str">
        <f t="shared" si="383"/>
        <v>2017123</v>
      </c>
      <c r="D1163" s="100">
        <v>2017</v>
      </c>
      <c r="E1163" s="100">
        <v>12</v>
      </c>
      <c r="F1163" s="100">
        <v>3</v>
      </c>
      <c r="G1163" s="100">
        <v>19</v>
      </c>
      <c r="H1163" s="100">
        <v>2</v>
      </c>
      <c r="I1163" s="100">
        <v>29</v>
      </c>
      <c r="J1163" s="100">
        <v>717</v>
      </c>
      <c r="K1163" s="100" t="s">
        <v>47</v>
      </c>
      <c r="L1163" s="100" t="s">
        <v>155</v>
      </c>
      <c r="M1163" s="100" t="s">
        <v>21</v>
      </c>
      <c r="N1163" s="100" t="s">
        <v>27</v>
      </c>
      <c r="O1163" s="100">
        <v>0</v>
      </c>
      <c r="P1163" s="100" t="str">
        <f t="shared" si="388"/>
        <v/>
      </c>
      <c r="Q1163" s="100" t="str">
        <f t="shared" si="402"/>
        <v/>
      </c>
      <c r="R1163" s="100" t="str">
        <f t="shared" si="398"/>
        <v/>
      </c>
      <c r="S1163" s="100" t="str">
        <f t="shared" si="389"/>
        <v/>
      </c>
      <c r="T1163" s="100" t="str">
        <f t="shared" si="384"/>
        <v/>
      </c>
      <c r="U1163" s="100" t="str">
        <f t="shared" si="385"/>
        <v/>
      </c>
      <c r="V1163" s="100" t="str">
        <f t="shared" si="386"/>
        <v/>
      </c>
      <c r="W1163" s="100" t="str">
        <f t="shared" si="390"/>
        <v/>
      </c>
      <c r="X1163" s="100" t="str">
        <f t="shared" si="399"/>
        <v/>
      </c>
      <c r="Y1163" s="100" t="str">
        <f t="shared" si="395"/>
        <v/>
      </c>
      <c r="Z1163" s="100" t="str">
        <f t="shared" si="391"/>
        <v/>
      </c>
      <c r="AA1163" s="100" t="str">
        <f t="shared" si="396"/>
        <v/>
      </c>
      <c r="AB1163" s="100" t="str">
        <f t="shared" si="397"/>
        <v/>
      </c>
      <c r="AC1163" s="100" t="str">
        <f t="shared" si="387"/>
        <v/>
      </c>
      <c r="AD1163" s="100" t="str">
        <f t="shared" si="400"/>
        <v/>
      </c>
      <c r="AE1163" s="100" t="str">
        <f t="shared" si="392"/>
        <v/>
      </c>
      <c r="AF1163" s="100" t="str">
        <f t="shared" si="393"/>
        <v/>
      </c>
      <c r="AG1163" s="100" t="str">
        <f t="shared" si="401"/>
        <v/>
      </c>
      <c r="AH1163" s="100"/>
      <c r="AI1163" s="100"/>
      <c r="AJ1163" s="100"/>
      <c r="AK1163" s="100"/>
      <c r="AL1163" s="100"/>
    </row>
    <row r="1164" spans="1:38" s="101" customFormat="1" x14ac:dyDescent="0.25">
      <c r="A1164" s="100">
        <f t="shared" si="394"/>
        <v>160</v>
      </c>
      <c r="B1164" s="100">
        <f t="shared" si="382"/>
        <v>68549</v>
      </c>
      <c r="C1164" s="100" t="str">
        <f t="shared" si="383"/>
        <v>2017123</v>
      </c>
      <c r="D1164" s="100">
        <v>2017</v>
      </c>
      <c r="E1164" s="100">
        <v>12</v>
      </c>
      <c r="F1164" s="100">
        <v>3</v>
      </c>
      <c r="G1164" s="100">
        <v>19</v>
      </c>
      <c r="H1164" s="100">
        <v>2</v>
      </c>
      <c r="I1164" s="100">
        <v>29</v>
      </c>
      <c r="J1164" s="100">
        <v>730</v>
      </c>
      <c r="K1164" s="100" t="s">
        <v>47</v>
      </c>
      <c r="L1164" s="100" t="s">
        <v>155</v>
      </c>
      <c r="M1164" s="100" t="s">
        <v>21</v>
      </c>
      <c r="N1164" s="100" t="s">
        <v>27</v>
      </c>
      <c r="O1164" s="100">
        <v>0</v>
      </c>
      <c r="P1164" s="100" t="str">
        <f t="shared" si="388"/>
        <v/>
      </c>
      <c r="Q1164" s="100" t="str">
        <f t="shared" si="402"/>
        <v/>
      </c>
      <c r="R1164" s="100" t="str">
        <f t="shared" si="398"/>
        <v/>
      </c>
      <c r="S1164" s="100" t="str">
        <f t="shared" si="389"/>
        <v/>
      </c>
      <c r="T1164" s="100" t="str">
        <f t="shared" si="384"/>
        <v/>
      </c>
      <c r="U1164" s="100" t="str">
        <f t="shared" si="385"/>
        <v/>
      </c>
      <c r="V1164" s="100" t="str">
        <f t="shared" si="386"/>
        <v/>
      </c>
      <c r="W1164" s="100" t="str">
        <f t="shared" si="390"/>
        <v/>
      </c>
      <c r="X1164" s="100" t="str">
        <f t="shared" si="399"/>
        <v/>
      </c>
      <c r="Y1164" s="100" t="str">
        <f t="shared" si="395"/>
        <v/>
      </c>
      <c r="Z1164" s="100" t="str">
        <f t="shared" si="391"/>
        <v/>
      </c>
      <c r="AA1164" s="100" t="str">
        <f t="shared" si="396"/>
        <v/>
      </c>
      <c r="AB1164" s="100" t="str">
        <f t="shared" si="397"/>
        <v/>
      </c>
      <c r="AC1164" s="100" t="str">
        <f t="shared" si="387"/>
        <v/>
      </c>
      <c r="AD1164" s="100" t="str">
        <f t="shared" si="400"/>
        <v/>
      </c>
      <c r="AE1164" s="100" t="str">
        <f t="shared" si="392"/>
        <v/>
      </c>
      <c r="AF1164" s="100" t="str">
        <f t="shared" si="393"/>
        <v/>
      </c>
      <c r="AG1164" s="100" t="str">
        <f t="shared" si="401"/>
        <v/>
      </c>
      <c r="AH1164" s="100"/>
      <c r="AI1164" s="100"/>
      <c r="AJ1164" s="100"/>
      <c r="AK1164" s="100"/>
      <c r="AL1164" s="100"/>
    </row>
    <row r="1165" spans="1:38" s="101" customFormat="1" x14ac:dyDescent="0.25">
      <c r="A1165" s="100">
        <f t="shared" si="394"/>
        <v>160</v>
      </c>
      <c r="B1165" s="100">
        <f t="shared" si="382"/>
        <v>68549</v>
      </c>
      <c r="C1165" s="100" t="str">
        <f t="shared" si="383"/>
        <v>2017123</v>
      </c>
      <c r="D1165" s="100">
        <v>2017</v>
      </c>
      <c r="E1165" s="100">
        <v>12</v>
      </c>
      <c r="F1165" s="100">
        <v>3</v>
      </c>
      <c r="G1165" s="100">
        <v>19</v>
      </c>
      <c r="H1165" s="100">
        <v>2</v>
      </c>
      <c r="I1165" s="100">
        <v>29</v>
      </c>
      <c r="J1165" s="100">
        <v>733</v>
      </c>
      <c r="K1165" s="100" t="s">
        <v>47</v>
      </c>
      <c r="L1165" s="100">
        <v>2</v>
      </c>
      <c r="M1165" s="100" t="s">
        <v>21</v>
      </c>
      <c r="N1165" s="100" t="s">
        <v>27</v>
      </c>
      <c r="O1165" s="100">
        <v>0</v>
      </c>
      <c r="P1165" s="100" t="str">
        <f t="shared" si="388"/>
        <v/>
      </c>
      <c r="Q1165" s="100" t="str">
        <f t="shared" si="402"/>
        <v/>
      </c>
      <c r="R1165" s="100" t="str">
        <f t="shared" si="398"/>
        <v/>
      </c>
      <c r="S1165" s="100" t="str">
        <f t="shared" si="389"/>
        <v/>
      </c>
      <c r="T1165" s="100" t="str">
        <f t="shared" si="384"/>
        <v/>
      </c>
      <c r="U1165" s="100" t="str">
        <f t="shared" si="385"/>
        <v/>
      </c>
      <c r="V1165" s="100" t="str">
        <f t="shared" si="386"/>
        <v/>
      </c>
      <c r="W1165" s="100" t="str">
        <f t="shared" si="390"/>
        <v/>
      </c>
      <c r="X1165" s="100" t="str">
        <f t="shared" si="399"/>
        <v/>
      </c>
      <c r="Y1165" s="100" t="str">
        <f t="shared" si="395"/>
        <v/>
      </c>
      <c r="Z1165" s="100" t="str">
        <f t="shared" si="391"/>
        <v/>
      </c>
      <c r="AA1165" s="100" t="str">
        <f t="shared" si="396"/>
        <v/>
      </c>
      <c r="AB1165" s="100" t="str">
        <f t="shared" si="397"/>
        <v/>
      </c>
      <c r="AC1165" s="100" t="str">
        <f t="shared" si="387"/>
        <v/>
      </c>
      <c r="AD1165" s="100" t="str">
        <f t="shared" si="400"/>
        <v/>
      </c>
      <c r="AE1165" s="100" t="str">
        <f t="shared" si="392"/>
        <v/>
      </c>
      <c r="AF1165" s="100" t="str">
        <f t="shared" si="393"/>
        <v/>
      </c>
      <c r="AG1165" s="100" t="str">
        <f t="shared" si="401"/>
        <v/>
      </c>
      <c r="AH1165" s="100"/>
      <c r="AI1165" s="100"/>
      <c r="AJ1165" s="100"/>
      <c r="AK1165" s="100"/>
      <c r="AL1165" s="100"/>
    </row>
    <row r="1166" spans="1:38" s="101" customFormat="1" x14ac:dyDescent="0.25">
      <c r="A1166" s="100">
        <f t="shared" si="394"/>
        <v>160</v>
      </c>
      <c r="B1166" s="100">
        <f t="shared" si="382"/>
        <v>68549</v>
      </c>
      <c r="C1166" s="100" t="str">
        <f t="shared" si="383"/>
        <v>2017123</v>
      </c>
      <c r="D1166" s="100">
        <v>2017</v>
      </c>
      <c r="E1166" s="100">
        <v>12</v>
      </c>
      <c r="F1166" s="100">
        <v>3</v>
      </c>
      <c r="G1166" s="100">
        <v>19</v>
      </c>
      <c r="H1166" s="100">
        <v>2</v>
      </c>
      <c r="I1166" s="100">
        <v>29</v>
      </c>
      <c r="J1166" s="100">
        <v>734</v>
      </c>
      <c r="K1166" s="100" t="s">
        <v>47</v>
      </c>
      <c r="L1166" s="100">
        <v>2</v>
      </c>
      <c r="M1166" s="100" t="s">
        <v>21</v>
      </c>
      <c r="N1166" s="100" t="s">
        <v>27</v>
      </c>
      <c r="O1166" s="100">
        <v>0</v>
      </c>
      <c r="P1166" s="100" t="str">
        <f t="shared" si="388"/>
        <v/>
      </c>
      <c r="Q1166" s="100" t="str">
        <f t="shared" si="402"/>
        <v/>
      </c>
      <c r="R1166" s="100" t="str">
        <f t="shared" si="398"/>
        <v/>
      </c>
      <c r="S1166" s="100" t="str">
        <f t="shared" si="389"/>
        <v/>
      </c>
      <c r="T1166" s="100" t="str">
        <f t="shared" si="384"/>
        <v/>
      </c>
      <c r="U1166" s="100" t="str">
        <f t="shared" si="385"/>
        <v/>
      </c>
      <c r="V1166" s="100" t="str">
        <f t="shared" si="386"/>
        <v/>
      </c>
      <c r="W1166" s="100" t="str">
        <f t="shared" si="390"/>
        <v/>
      </c>
      <c r="X1166" s="100" t="str">
        <f t="shared" si="399"/>
        <v/>
      </c>
      <c r="Y1166" s="100" t="str">
        <f t="shared" si="395"/>
        <v/>
      </c>
      <c r="Z1166" s="100" t="str">
        <f t="shared" si="391"/>
        <v/>
      </c>
      <c r="AA1166" s="100" t="str">
        <f t="shared" si="396"/>
        <v/>
      </c>
      <c r="AB1166" s="100" t="str">
        <f t="shared" si="397"/>
        <v/>
      </c>
      <c r="AC1166" s="100" t="str">
        <f t="shared" si="387"/>
        <v/>
      </c>
      <c r="AD1166" s="100" t="str">
        <f t="shared" si="400"/>
        <v/>
      </c>
      <c r="AE1166" s="100" t="str">
        <f t="shared" si="392"/>
        <v/>
      </c>
      <c r="AF1166" s="100" t="str">
        <f t="shared" si="393"/>
        <v/>
      </c>
      <c r="AG1166" s="100" t="str">
        <f t="shared" si="401"/>
        <v/>
      </c>
      <c r="AH1166" s="100"/>
      <c r="AI1166" s="100"/>
      <c r="AJ1166" s="100"/>
      <c r="AK1166" s="100"/>
      <c r="AL1166" s="100"/>
    </row>
    <row r="1167" spans="1:38" s="101" customFormat="1" x14ac:dyDescent="0.25">
      <c r="A1167" s="100">
        <f t="shared" si="394"/>
        <v>160</v>
      </c>
      <c r="B1167" s="100">
        <f t="shared" si="382"/>
        <v>68549</v>
      </c>
      <c r="C1167" s="100" t="str">
        <f t="shared" si="383"/>
        <v>2017123</v>
      </c>
      <c r="D1167" s="100">
        <v>2017</v>
      </c>
      <c r="E1167" s="100">
        <v>12</v>
      </c>
      <c r="F1167" s="100">
        <v>3</v>
      </c>
      <c r="G1167" s="100">
        <v>19</v>
      </c>
      <c r="H1167" s="100">
        <v>2</v>
      </c>
      <c r="I1167" s="100">
        <v>29</v>
      </c>
      <c r="J1167" s="100">
        <v>744</v>
      </c>
      <c r="K1167" s="100" t="s">
        <v>47</v>
      </c>
      <c r="L1167" s="100">
        <v>2</v>
      </c>
      <c r="M1167" s="100" t="s">
        <v>21</v>
      </c>
      <c r="N1167" s="100" t="s">
        <v>27</v>
      </c>
      <c r="O1167" s="100">
        <v>0</v>
      </c>
      <c r="P1167" s="100" t="str">
        <f t="shared" si="388"/>
        <v/>
      </c>
      <c r="Q1167" s="100" t="str">
        <f t="shared" si="402"/>
        <v/>
      </c>
      <c r="R1167" s="100" t="str">
        <f t="shared" si="398"/>
        <v/>
      </c>
      <c r="S1167" s="100" t="str">
        <f t="shared" si="389"/>
        <v/>
      </c>
      <c r="T1167" s="100" t="str">
        <f t="shared" si="384"/>
        <v/>
      </c>
      <c r="U1167" s="100" t="str">
        <f t="shared" si="385"/>
        <v/>
      </c>
      <c r="V1167" s="100" t="str">
        <f t="shared" si="386"/>
        <v/>
      </c>
      <c r="W1167" s="100" t="str">
        <f t="shared" si="390"/>
        <v/>
      </c>
      <c r="X1167" s="100" t="str">
        <f t="shared" si="399"/>
        <v/>
      </c>
      <c r="Y1167" s="100" t="str">
        <f t="shared" si="395"/>
        <v/>
      </c>
      <c r="Z1167" s="100" t="str">
        <f t="shared" si="391"/>
        <v/>
      </c>
      <c r="AA1167" s="100" t="str">
        <f t="shared" si="396"/>
        <v/>
      </c>
      <c r="AB1167" s="100" t="str">
        <f t="shared" si="397"/>
        <v/>
      </c>
      <c r="AC1167" s="100" t="str">
        <f t="shared" si="387"/>
        <v/>
      </c>
      <c r="AD1167" s="100" t="str">
        <f t="shared" si="400"/>
        <v/>
      </c>
      <c r="AE1167" s="100" t="str">
        <f t="shared" si="392"/>
        <v/>
      </c>
      <c r="AF1167" s="100" t="str">
        <f t="shared" si="393"/>
        <v/>
      </c>
      <c r="AG1167" s="100" t="str">
        <f t="shared" si="401"/>
        <v/>
      </c>
      <c r="AH1167" s="100"/>
      <c r="AI1167" s="100"/>
      <c r="AJ1167" s="100"/>
      <c r="AK1167" s="100"/>
      <c r="AL1167" s="100"/>
    </row>
    <row r="1168" spans="1:38" s="101" customFormat="1" x14ac:dyDescent="0.25">
      <c r="A1168" s="100">
        <f t="shared" si="394"/>
        <v>160</v>
      </c>
      <c r="B1168" s="100">
        <f t="shared" si="382"/>
        <v>68549</v>
      </c>
      <c r="C1168" s="100" t="str">
        <f t="shared" si="383"/>
        <v>2017123</v>
      </c>
      <c r="D1168" s="100">
        <v>2017</v>
      </c>
      <c r="E1168" s="100">
        <v>12</v>
      </c>
      <c r="F1168" s="100">
        <v>3</v>
      </c>
      <c r="G1168" s="100">
        <v>19</v>
      </c>
      <c r="H1168" s="100">
        <v>2</v>
      </c>
      <c r="I1168" s="100">
        <v>29</v>
      </c>
      <c r="J1168" s="100">
        <v>759</v>
      </c>
      <c r="K1168" s="100" t="s">
        <v>47</v>
      </c>
      <c r="L1168" s="100">
        <v>2</v>
      </c>
      <c r="M1168" s="100" t="s">
        <v>21</v>
      </c>
      <c r="N1168" s="100" t="s">
        <v>27</v>
      </c>
      <c r="O1168" s="100">
        <v>0</v>
      </c>
      <c r="P1168" s="100" t="str">
        <f t="shared" si="388"/>
        <v/>
      </c>
      <c r="Q1168" s="100" t="str">
        <f t="shared" si="402"/>
        <v/>
      </c>
      <c r="R1168" s="100" t="str">
        <f t="shared" si="398"/>
        <v/>
      </c>
      <c r="S1168" s="100" t="str">
        <f t="shared" si="389"/>
        <v/>
      </c>
      <c r="T1168" s="100" t="str">
        <f t="shared" si="384"/>
        <v/>
      </c>
      <c r="U1168" s="100" t="str">
        <f t="shared" si="385"/>
        <v/>
      </c>
      <c r="V1168" s="100" t="str">
        <f t="shared" si="386"/>
        <v/>
      </c>
      <c r="W1168" s="100" t="str">
        <f t="shared" si="390"/>
        <v/>
      </c>
      <c r="X1168" s="100" t="str">
        <f t="shared" si="399"/>
        <v/>
      </c>
      <c r="Y1168" s="100" t="str">
        <f t="shared" si="395"/>
        <v/>
      </c>
      <c r="Z1168" s="100" t="str">
        <f t="shared" si="391"/>
        <v/>
      </c>
      <c r="AA1168" s="100" t="str">
        <f t="shared" si="396"/>
        <v/>
      </c>
      <c r="AB1168" s="100" t="str">
        <f t="shared" si="397"/>
        <v/>
      </c>
      <c r="AC1168" s="100" t="str">
        <f t="shared" si="387"/>
        <v/>
      </c>
      <c r="AD1168" s="100" t="str">
        <f t="shared" si="400"/>
        <v/>
      </c>
      <c r="AE1168" s="100" t="str">
        <f t="shared" si="392"/>
        <v/>
      </c>
      <c r="AF1168" s="100" t="str">
        <f t="shared" si="393"/>
        <v/>
      </c>
      <c r="AG1168" s="100" t="str">
        <f t="shared" si="401"/>
        <v/>
      </c>
      <c r="AH1168" s="100"/>
      <c r="AI1168" s="100"/>
      <c r="AJ1168" s="100"/>
      <c r="AK1168" s="100"/>
      <c r="AL1168" s="100"/>
    </row>
    <row r="1169" spans="1:38" s="101" customFormat="1" x14ac:dyDescent="0.25">
      <c r="A1169" s="100">
        <f t="shared" si="394"/>
        <v>160</v>
      </c>
      <c r="B1169" s="100">
        <f t="shared" si="382"/>
        <v>68549</v>
      </c>
      <c r="C1169" s="100" t="str">
        <f t="shared" si="383"/>
        <v>2017123</v>
      </c>
      <c r="D1169" s="100">
        <v>2017</v>
      </c>
      <c r="E1169" s="100">
        <v>12</v>
      </c>
      <c r="F1169" s="100">
        <v>3</v>
      </c>
      <c r="G1169" s="100">
        <v>19</v>
      </c>
      <c r="H1169" s="100">
        <v>2</v>
      </c>
      <c r="I1169" s="100">
        <v>29</v>
      </c>
      <c r="J1169" s="100">
        <v>770</v>
      </c>
      <c r="K1169" s="100" t="s">
        <v>47</v>
      </c>
      <c r="L1169" s="100">
        <v>2</v>
      </c>
      <c r="M1169" s="100" t="s">
        <v>21</v>
      </c>
      <c r="N1169" s="100" t="s">
        <v>27</v>
      </c>
      <c r="O1169" s="100">
        <v>0</v>
      </c>
      <c r="P1169" s="100" t="str">
        <f t="shared" si="388"/>
        <v/>
      </c>
      <c r="Q1169" s="100" t="str">
        <f t="shared" si="402"/>
        <v/>
      </c>
      <c r="R1169" s="100" t="str">
        <f t="shared" si="398"/>
        <v/>
      </c>
      <c r="S1169" s="100" t="str">
        <f t="shared" si="389"/>
        <v/>
      </c>
      <c r="T1169" s="100" t="str">
        <f t="shared" si="384"/>
        <v/>
      </c>
      <c r="U1169" s="100" t="str">
        <f t="shared" si="385"/>
        <v/>
      </c>
      <c r="V1169" s="100" t="str">
        <f t="shared" si="386"/>
        <v/>
      </c>
      <c r="W1169" s="100" t="str">
        <f t="shared" si="390"/>
        <v/>
      </c>
      <c r="X1169" s="100" t="str">
        <f t="shared" si="399"/>
        <v/>
      </c>
      <c r="Y1169" s="100" t="str">
        <f t="shared" si="395"/>
        <v/>
      </c>
      <c r="Z1169" s="100" t="str">
        <f t="shared" si="391"/>
        <v/>
      </c>
      <c r="AA1169" s="100" t="str">
        <f t="shared" si="396"/>
        <v/>
      </c>
      <c r="AB1169" s="100" t="str">
        <f t="shared" si="397"/>
        <v/>
      </c>
      <c r="AC1169" s="100" t="str">
        <f t="shared" si="387"/>
        <v/>
      </c>
      <c r="AD1169" s="100" t="str">
        <f t="shared" si="400"/>
        <v/>
      </c>
      <c r="AE1169" s="100" t="str">
        <f t="shared" si="392"/>
        <v/>
      </c>
      <c r="AF1169" s="100" t="str">
        <f t="shared" si="393"/>
        <v/>
      </c>
      <c r="AG1169" s="100" t="str">
        <f t="shared" si="401"/>
        <v/>
      </c>
      <c r="AH1169" s="100"/>
      <c r="AI1169" s="100"/>
      <c r="AJ1169" s="100"/>
      <c r="AK1169" s="100"/>
      <c r="AL1169" s="100"/>
    </row>
    <row r="1170" spans="1:38" s="101" customFormat="1" x14ac:dyDescent="0.25">
      <c r="A1170" s="100">
        <f t="shared" si="394"/>
        <v>160</v>
      </c>
      <c r="B1170" s="100">
        <f t="shared" si="382"/>
        <v>68549</v>
      </c>
      <c r="C1170" s="100" t="str">
        <f t="shared" si="383"/>
        <v>2017123</v>
      </c>
      <c r="D1170" s="100">
        <v>2017</v>
      </c>
      <c r="E1170" s="100">
        <v>12</v>
      </c>
      <c r="F1170" s="100">
        <v>3</v>
      </c>
      <c r="G1170" s="100">
        <v>19</v>
      </c>
      <c r="H1170" s="100">
        <v>2</v>
      </c>
      <c r="I1170" s="100">
        <v>29</v>
      </c>
      <c r="J1170" s="100">
        <v>783</v>
      </c>
      <c r="K1170" s="100" t="s">
        <v>47</v>
      </c>
      <c r="L1170" s="100">
        <v>2</v>
      </c>
      <c r="M1170" s="100" t="s">
        <v>21</v>
      </c>
      <c r="N1170" s="100" t="s">
        <v>27</v>
      </c>
      <c r="O1170" s="100">
        <v>0</v>
      </c>
      <c r="P1170" s="100" t="str">
        <f t="shared" si="388"/>
        <v/>
      </c>
      <c r="Q1170" s="100" t="str">
        <f t="shared" si="402"/>
        <v/>
      </c>
      <c r="R1170" s="100" t="str">
        <f t="shared" si="398"/>
        <v/>
      </c>
      <c r="S1170" s="100" t="str">
        <f t="shared" si="389"/>
        <v/>
      </c>
      <c r="T1170" s="100" t="str">
        <f t="shared" si="384"/>
        <v/>
      </c>
      <c r="U1170" s="100" t="str">
        <f t="shared" si="385"/>
        <v/>
      </c>
      <c r="V1170" s="100" t="str">
        <f t="shared" si="386"/>
        <v/>
      </c>
      <c r="W1170" s="100" t="str">
        <f t="shared" si="390"/>
        <v/>
      </c>
      <c r="X1170" s="100" t="str">
        <f t="shared" si="399"/>
        <v/>
      </c>
      <c r="Y1170" s="100" t="str">
        <f t="shared" si="395"/>
        <v/>
      </c>
      <c r="Z1170" s="100" t="str">
        <f t="shared" si="391"/>
        <v/>
      </c>
      <c r="AA1170" s="100" t="str">
        <f t="shared" si="396"/>
        <v/>
      </c>
      <c r="AB1170" s="100" t="str">
        <f t="shared" si="397"/>
        <v/>
      </c>
      <c r="AC1170" s="100" t="str">
        <f t="shared" si="387"/>
        <v/>
      </c>
      <c r="AD1170" s="100" t="str">
        <f t="shared" si="400"/>
        <v/>
      </c>
      <c r="AE1170" s="100" t="str">
        <f t="shared" si="392"/>
        <v/>
      </c>
      <c r="AF1170" s="100" t="str">
        <f t="shared" si="393"/>
        <v/>
      </c>
      <c r="AG1170" s="100" t="str">
        <f t="shared" si="401"/>
        <v/>
      </c>
      <c r="AH1170" s="100"/>
      <c r="AI1170" s="100"/>
      <c r="AJ1170" s="100"/>
      <c r="AK1170" s="100"/>
      <c r="AL1170" s="100"/>
    </row>
    <row r="1171" spans="1:38" s="103" customFormat="1" x14ac:dyDescent="0.25">
      <c r="A1171" s="100">
        <f t="shared" si="394"/>
        <v>160</v>
      </c>
      <c r="B1171" s="100">
        <f t="shared" si="382"/>
        <v>68549</v>
      </c>
      <c r="C1171" s="100" t="str">
        <f t="shared" si="383"/>
        <v>2017123</v>
      </c>
      <c r="D1171" s="100">
        <v>2017</v>
      </c>
      <c r="E1171" s="100">
        <v>12</v>
      </c>
      <c r="F1171" s="100">
        <v>3</v>
      </c>
      <c r="G1171" s="100">
        <v>19</v>
      </c>
      <c r="H1171" s="100">
        <v>2</v>
      </c>
      <c r="I1171" s="100">
        <v>29</v>
      </c>
      <c r="J1171" s="100">
        <v>796</v>
      </c>
      <c r="K1171" s="100" t="s">
        <v>47</v>
      </c>
      <c r="L1171" s="100">
        <v>2</v>
      </c>
      <c r="M1171" s="100" t="s">
        <v>21</v>
      </c>
      <c r="N1171" s="100" t="s">
        <v>27</v>
      </c>
      <c r="O1171" s="100">
        <v>0</v>
      </c>
      <c r="P1171" s="100" t="str">
        <f t="shared" si="388"/>
        <v/>
      </c>
      <c r="Q1171" s="100" t="str">
        <f t="shared" si="402"/>
        <v/>
      </c>
      <c r="R1171" s="100" t="str">
        <f t="shared" si="398"/>
        <v/>
      </c>
      <c r="S1171" s="100" t="str">
        <f t="shared" si="389"/>
        <v/>
      </c>
      <c r="T1171" s="100" t="str">
        <f t="shared" si="384"/>
        <v/>
      </c>
      <c r="U1171" s="100" t="str">
        <f t="shared" si="385"/>
        <v/>
      </c>
      <c r="V1171" s="100" t="str">
        <f t="shared" si="386"/>
        <v/>
      </c>
      <c r="W1171" s="100" t="str">
        <f t="shared" si="390"/>
        <v/>
      </c>
      <c r="X1171" s="100" t="str">
        <f t="shared" si="399"/>
        <v/>
      </c>
      <c r="Y1171" s="100" t="str">
        <f t="shared" si="395"/>
        <v/>
      </c>
      <c r="Z1171" s="100" t="str">
        <f t="shared" si="391"/>
        <v/>
      </c>
      <c r="AA1171" s="100" t="str">
        <f t="shared" si="396"/>
        <v/>
      </c>
      <c r="AB1171" s="100" t="str">
        <f t="shared" si="397"/>
        <v/>
      </c>
      <c r="AC1171" s="100" t="str">
        <f t="shared" si="387"/>
        <v/>
      </c>
      <c r="AD1171" s="100" t="str">
        <f t="shared" si="400"/>
        <v/>
      </c>
      <c r="AE1171" s="100" t="str">
        <f t="shared" si="392"/>
        <v/>
      </c>
      <c r="AF1171" s="100" t="str">
        <f t="shared" si="393"/>
        <v/>
      </c>
      <c r="AG1171" s="100" t="str">
        <f t="shared" si="401"/>
        <v/>
      </c>
      <c r="AH1171" s="100"/>
      <c r="AI1171" s="100"/>
      <c r="AJ1171" s="100"/>
      <c r="AK1171" s="100"/>
      <c r="AL1171" s="100"/>
    </row>
    <row r="1172" spans="1:38" s="101" customFormat="1" x14ac:dyDescent="0.25">
      <c r="A1172" s="100">
        <f t="shared" si="394"/>
        <v>160</v>
      </c>
      <c r="B1172" s="100">
        <f t="shared" si="382"/>
        <v>68549</v>
      </c>
      <c r="C1172" s="100" t="str">
        <f t="shared" si="383"/>
        <v>2017123</v>
      </c>
      <c r="D1172" s="100">
        <v>2017</v>
      </c>
      <c r="E1172" s="100">
        <v>12</v>
      </c>
      <c r="F1172" s="100">
        <v>3</v>
      </c>
      <c r="G1172" s="100">
        <v>19</v>
      </c>
      <c r="H1172" s="100">
        <v>2</v>
      </c>
      <c r="I1172" s="100">
        <v>29</v>
      </c>
      <c r="J1172" s="100">
        <v>820</v>
      </c>
      <c r="K1172" s="100" t="s">
        <v>47</v>
      </c>
      <c r="L1172" s="100">
        <v>2</v>
      </c>
      <c r="M1172" s="100" t="s">
        <v>21</v>
      </c>
      <c r="N1172" s="100" t="s">
        <v>27</v>
      </c>
      <c r="O1172" s="100">
        <v>0</v>
      </c>
      <c r="P1172" s="100" t="str">
        <f t="shared" si="388"/>
        <v/>
      </c>
      <c r="Q1172" s="100" t="str">
        <f t="shared" si="402"/>
        <v/>
      </c>
      <c r="R1172" s="100" t="str">
        <f t="shared" si="398"/>
        <v/>
      </c>
      <c r="S1172" s="100" t="str">
        <f t="shared" si="389"/>
        <v/>
      </c>
      <c r="T1172" s="100" t="str">
        <f t="shared" si="384"/>
        <v/>
      </c>
      <c r="U1172" s="100" t="str">
        <f t="shared" si="385"/>
        <v/>
      </c>
      <c r="V1172" s="100" t="str">
        <f t="shared" si="386"/>
        <v/>
      </c>
      <c r="W1172" s="100" t="str">
        <f t="shared" si="390"/>
        <v/>
      </c>
      <c r="X1172" s="100" t="str">
        <f t="shared" si="399"/>
        <v/>
      </c>
      <c r="Y1172" s="100" t="str">
        <f t="shared" si="395"/>
        <v/>
      </c>
      <c r="Z1172" s="100" t="str">
        <f t="shared" si="391"/>
        <v/>
      </c>
      <c r="AA1172" s="100" t="str">
        <f t="shared" si="396"/>
        <v/>
      </c>
      <c r="AB1172" s="100" t="str">
        <f t="shared" si="397"/>
        <v/>
      </c>
      <c r="AC1172" s="100" t="str">
        <f t="shared" si="387"/>
        <v/>
      </c>
      <c r="AD1172" s="100" t="str">
        <f t="shared" si="400"/>
        <v/>
      </c>
      <c r="AE1172" s="100" t="str">
        <f t="shared" si="392"/>
        <v/>
      </c>
      <c r="AF1172" s="100" t="str">
        <f t="shared" si="393"/>
        <v/>
      </c>
      <c r="AG1172" s="100" t="str">
        <f t="shared" si="401"/>
        <v/>
      </c>
      <c r="AH1172" s="100"/>
      <c r="AI1172" s="100"/>
      <c r="AJ1172" s="100"/>
      <c r="AK1172" s="100"/>
      <c r="AL1172" s="100"/>
    </row>
    <row r="1173" spans="1:38" s="101" customFormat="1" x14ac:dyDescent="0.25">
      <c r="A1173" s="100">
        <f t="shared" si="394"/>
        <v>160</v>
      </c>
      <c r="B1173" s="100">
        <f t="shared" si="382"/>
        <v>68549</v>
      </c>
      <c r="C1173" s="100" t="str">
        <f t="shared" si="383"/>
        <v>2017123</v>
      </c>
      <c r="D1173" s="100">
        <v>2017</v>
      </c>
      <c r="E1173" s="100">
        <v>12</v>
      </c>
      <c r="F1173" s="100">
        <v>3</v>
      </c>
      <c r="G1173" s="100">
        <v>19</v>
      </c>
      <c r="H1173" s="100">
        <v>2</v>
      </c>
      <c r="I1173" s="100">
        <v>29</v>
      </c>
      <c r="J1173" s="100">
        <v>829</v>
      </c>
      <c r="K1173" s="100" t="s">
        <v>47</v>
      </c>
      <c r="L1173" s="100">
        <v>2</v>
      </c>
      <c r="M1173" s="100" t="s">
        <v>21</v>
      </c>
      <c r="N1173" s="100" t="s">
        <v>27</v>
      </c>
      <c r="O1173" s="100">
        <v>0</v>
      </c>
      <c r="P1173" s="100" t="str">
        <f t="shared" si="388"/>
        <v/>
      </c>
      <c r="Q1173" s="100" t="str">
        <f t="shared" si="402"/>
        <v/>
      </c>
      <c r="R1173" s="100" t="str">
        <f t="shared" si="398"/>
        <v/>
      </c>
      <c r="S1173" s="100" t="str">
        <f t="shared" si="389"/>
        <v/>
      </c>
      <c r="T1173" s="100" t="str">
        <f t="shared" si="384"/>
        <v/>
      </c>
      <c r="U1173" s="100" t="str">
        <f t="shared" si="385"/>
        <v/>
      </c>
      <c r="V1173" s="100" t="str">
        <f t="shared" si="386"/>
        <v/>
      </c>
      <c r="W1173" s="100" t="str">
        <f t="shared" si="390"/>
        <v/>
      </c>
      <c r="X1173" s="100" t="str">
        <f t="shared" si="399"/>
        <v/>
      </c>
      <c r="Y1173" s="100" t="str">
        <f t="shared" si="395"/>
        <v/>
      </c>
      <c r="Z1173" s="100" t="str">
        <f t="shared" si="391"/>
        <v/>
      </c>
      <c r="AA1173" s="100" t="str">
        <f t="shared" si="396"/>
        <v/>
      </c>
      <c r="AB1173" s="100" t="str">
        <f t="shared" si="397"/>
        <v/>
      </c>
      <c r="AC1173" s="100" t="str">
        <f t="shared" si="387"/>
        <v/>
      </c>
      <c r="AD1173" s="100" t="str">
        <f t="shared" si="400"/>
        <v/>
      </c>
      <c r="AE1173" s="100" t="str">
        <f t="shared" si="392"/>
        <v/>
      </c>
      <c r="AF1173" s="100" t="str">
        <f t="shared" si="393"/>
        <v/>
      </c>
      <c r="AG1173" s="100" t="str">
        <f t="shared" si="401"/>
        <v/>
      </c>
      <c r="AH1173" s="100"/>
      <c r="AI1173" s="100"/>
      <c r="AJ1173" s="100"/>
      <c r="AK1173" s="100"/>
      <c r="AL1173" s="100"/>
    </row>
    <row r="1174" spans="1:38" s="103" customFormat="1" x14ac:dyDescent="0.25">
      <c r="A1174" s="100">
        <f t="shared" si="394"/>
        <v>160</v>
      </c>
      <c r="B1174" s="100">
        <f t="shared" si="382"/>
        <v>68549</v>
      </c>
      <c r="C1174" s="100" t="str">
        <f t="shared" si="383"/>
        <v>2017123</v>
      </c>
      <c r="D1174" s="100">
        <v>2017</v>
      </c>
      <c r="E1174" s="100">
        <v>12</v>
      </c>
      <c r="F1174" s="100">
        <v>3</v>
      </c>
      <c r="G1174" s="100">
        <v>19</v>
      </c>
      <c r="H1174" s="100">
        <v>2</v>
      </c>
      <c r="I1174" s="100">
        <v>29</v>
      </c>
      <c r="J1174" s="100">
        <v>848</v>
      </c>
      <c r="K1174" s="100" t="s">
        <v>47</v>
      </c>
      <c r="L1174" s="100">
        <v>2</v>
      </c>
      <c r="M1174" s="100" t="s">
        <v>21</v>
      </c>
      <c r="N1174" s="100" t="s">
        <v>27</v>
      </c>
      <c r="O1174" s="100">
        <v>0</v>
      </c>
      <c r="P1174" s="100" t="str">
        <f t="shared" si="388"/>
        <v/>
      </c>
      <c r="Q1174" s="100" t="str">
        <f t="shared" si="402"/>
        <v/>
      </c>
      <c r="R1174" s="100" t="str">
        <f t="shared" si="398"/>
        <v/>
      </c>
      <c r="S1174" s="100" t="str">
        <f t="shared" si="389"/>
        <v/>
      </c>
      <c r="T1174" s="100" t="str">
        <f t="shared" si="384"/>
        <v/>
      </c>
      <c r="U1174" s="100" t="str">
        <f t="shared" si="385"/>
        <v/>
      </c>
      <c r="V1174" s="100" t="str">
        <f t="shared" si="386"/>
        <v/>
      </c>
      <c r="W1174" s="100" t="str">
        <f t="shared" si="390"/>
        <v/>
      </c>
      <c r="X1174" s="100" t="str">
        <f t="shared" si="399"/>
        <v/>
      </c>
      <c r="Y1174" s="100" t="str">
        <f t="shared" si="395"/>
        <v/>
      </c>
      <c r="Z1174" s="100" t="str">
        <f t="shared" si="391"/>
        <v/>
      </c>
      <c r="AA1174" s="100" t="str">
        <f t="shared" si="396"/>
        <v/>
      </c>
      <c r="AB1174" s="100" t="str">
        <f t="shared" si="397"/>
        <v/>
      </c>
      <c r="AC1174" s="100" t="str">
        <f t="shared" si="387"/>
        <v/>
      </c>
      <c r="AD1174" s="100" t="str">
        <f t="shared" si="400"/>
        <v/>
      </c>
      <c r="AE1174" s="100" t="str">
        <f t="shared" si="392"/>
        <v/>
      </c>
      <c r="AF1174" s="100" t="str">
        <f t="shared" si="393"/>
        <v/>
      </c>
      <c r="AG1174" s="100" t="str">
        <f t="shared" si="401"/>
        <v/>
      </c>
      <c r="AH1174" s="100"/>
      <c r="AI1174" s="100"/>
      <c r="AJ1174" s="100"/>
      <c r="AK1174" s="100"/>
      <c r="AL1174" s="100"/>
    </row>
    <row r="1175" spans="1:38" s="101" customFormat="1" x14ac:dyDescent="0.25">
      <c r="A1175" s="100">
        <f t="shared" si="394"/>
        <v>160</v>
      </c>
      <c r="B1175" s="100">
        <f t="shared" si="382"/>
        <v>68549</v>
      </c>
      <c r="C1175" s="100" t="str">
        <f t="shared" si="383"/>
        <v>2017123</v>
      </c>
      <c r="D1175" s="100">
        <v>2017</v>
      </c>
      <c r="E1175" s="100">
        <v>12</v>
      </c>
      <c r="F1175" s="100">
        <v>3</v>
      </c>
      <c r="G1175" s="100">
        <v>19</v>
      </c>
      <c r="H1175" s="100">
        <v>2</v>
      </c>
      <c r="I1175" s="100">
        <v>29</v>
      </c>
      <c r="J1175" s="100">
        <v>851</v>
      </c>
      <c r="K1175" s="100" t="s">
        <v>47</v>
      </c>
      <c r="L1175" s="100">
        <v>2</v>
      </c>
      <c r="M1175" s="100" t="s">
        <v>21</v>
      </c>
      <c r="N1175" s="100" t="s">
        <v>27</v>
      </c>
      <c r="O1175" s="100">
        <v>0</v>
      </c>
      <c r="P1175" s="100" t="str">
        <f t="shared" si="388"/>
        <v/>
      </c>
      <c r="Q1175" s="100" t="str">
        <f t="shared" si="402"/>
        <v/>
      </c>
      <c r="R1175" s="100" t="str">
        <f t="shared" si="398"/>
        <v/>
      </c>
      <c r="S1175" s="100" t="str">
        <f t="shared" si="389"/>
        <v/>
      </c>
      <c r="T1175" s="100" t="str">
        <f t="shared" si="384"/>
        <v/>
      </c>
      <c r="U1175" s="100" t="str">
        <f t="shared" si="385"/>
        <v/>
      </c>
      <c r="V1175" s="100" t="str">
        <f t="shared" si="386"/>
        <v/>
      </c>
      <c r="W1175" s="100" t="str">
        <f t="shared" si="390"/>
        <v/>
      </c>
      <c r="X1175" s="100" t="str">
        <f t="shared" si="399"/>
        <v/>
      </c>
      <c r="Y1175" s="100" t="str">
        <f t="shared" si="395"/>
        <v/>
      </c>
      <c r="Z1175" s="100" t="str">
        <f t="shared" si="391"/>
        <v/>
      </c>
      <c r="AA1175" s="100" t="str">
        <f t="shared" si="396"/>
        <v/>
      </c>
      <c r="AB1175" s="100" t="str">
        <f t="shared" si="397"/>
        <v/>
      </c>
      <c r="AC1175" s="100" t="str">
        <f t="shared" si="387"/>
        <v/>
      </c>
      <c r="AD1175" s="100" t="str">
        <f t="shared" si="400"/>
        <v/>
      </c>
      <c r="AE1175" s="100" t="str">
        <f t="shared" si="392"/>
        <v/>
      </c>
      <c r="AF1175" s="100" t="str">
        <f t="shared" si="393"/>
        <v/>
      </c>
      <c r="AG1175" s="100" t="str">
        <f t="shared" si="401"/>
        <v/>
      </c>
      <c r="AH1175" s="100"/>
      <c r="AI1175" s="100"/>
      <c r="AJ1175" s="100"/>
      <c r="AK1175" s="100"/>
      <c r="AL1175" s="100"/>
    </row>
    <row r="1176" spans="1:38" s="101" customFormat="1" x14ac:dyDescent="0.25">
      <c r="A1176" s="100">
        <f t="shared" si="394"/>
        <v>160</v>
      </c>
      <c r="B1176" s="100">
        <f t="shared" si="382"/>
        <v>68549</v>
      </c>
      <c r="C1176" s="100" t="str">
        <f t="shared" si="383"/>
        <v>2017123</v>
      </c>
      <c r="D1176" s="100">
        <v>2017</v>
      </c>
      <c r="E1176" s="100">
        <v>12</v>
      </c>
      <c r="F1176" s="100">
        <v>3</v>
      </c>
      <c r="G1176" s="100">
        <v>19</v>
      </c>
      <c r="H1176" s="100">
        <v>2</v>
      </c>
      <c r="I1176" s="100">
        <v>29</v>
      </c>
      <c r="J1176" s="100">
        <v>864</v>
      </c>
      <c r="K1176" s="100" t="s">
        <v>47</v>
      </c>
      <c r="L1176" s="100">
        <v>2</v>
      </c>
      <c r="M1176" s="100" t="s">
        <v>21</v>
      </c>
      <c r="N1176" s="100" t="s">
        <v>27</v>
      </c>
      <c r="O1176" s="100">
        <v>0</v>
      </c>
      <c r="P1176" s="100" t="str">
        <f t="shared" si="388"/>
        <v/>
      </c>
      <c r="Q1176" s="100" t="str">
        <f t="shared" si="402"/>
        <v/>
      </c>
      <c r="R1176" s="100" t="str">
        <f t="shared" si="398"/>
        <v/>
      </c>
      <c r="S1176" s="100" t="str">
        <f t="shared" si="389"/>
        <v/>
      </c>
      <c r="T1176" s="100" t="str">
        <f t="shared" si="384"/>
        <v/>
      </c>
      <c r="U1176" s="100" t="str">
        <f t="shared" si="385"/>
        <v/>
      </c>
      <c r="V1176" s="100" t="str">
        <f t="shared" si="386"/>
        <v/>
      </c>
      <c r="W1176" s="100" t="str">
        <f t="shared" si="390"/>
        <v/>
      </c>
      <c r="X1176" s="100" t="str">
        <f t="shared" si="399"/>
        <v/>
      </c>
      <c r="Y1176" s="100" t="str">
        <f t="shared" si="395"/>
        <v/>
      </c>
      <c r="Z1176" s="100" t="str">
        <f t="shared" si="391"/>
        <v/>
      </c>
      <c r="AA1176" s="100" t="str">
        <f t="shared" si="396"/>
        <v/>
      </c>
      <c r="AB1176" s="100" t="str">
        <f t="shared" si="397"/>
        <v/>
      </c>
      <c r="AC1176" s="100" t="str">
        <f t="shared" si="387"/>
        <v/>
      </c>
      <c r="AD1176" s="100" t="str">
        <f t="shared" si="400"/>
        <v/>
      </c>
      <c r="AE1176" s="100" t="str">
        <f t="shared" si="392"/>
        <v/>
      </c>
      <c r="AF1176" s="100" t="str">
        <f t="shared" si="393"/>
        <v/>
      </c>
      <c r="AG1176" s="100" t="str">
        <f t="shared" si="401"/>
        <v/>
      </c>
      <c r="AH1176" s="100"/>
      <c r="AI1176" s="100"/>
      <c r="AJ1176" s="100"/>
      <c r="AK1176" s="100"/>
      <c r="AL1176" s="100"/>
    </row>
    <row r="1177" spans="1:38" s="103" customFormat="1" x14ac:dyDescent="0.25">
      <c r="A1177" s="100">
        <f t="shared" si="394"/>
        <v>160</v>
      </c>
      <c r="B1177" s="100">
        <f t="shared" si="382"/>
        <v>68549</v>
      </c>
      <c r="C1177" s="100" t="str">
        <f t="shared" si="383"/>
        <v>2017123</v>
      </c>
      <c r="D1177" s="100">
        <v>2017</v>
      </c>
      <c r="E1177" s="100">
        <v>12</v>
      </c>
      <c r="F1177" s="100">
        <v>3</v>
      </c>
      <c r="G1177" s="100">
        <v>19</v>
      </c>
      <c r="H1177" s="100">
        <v>2</v>
      </c>
      <c r="I1177" s="100">
        <v>29</v>
      </c>
      <c r="J1177" s="100">
        <v>871</v>
      </c>
      <c r="K1177" s="100" t="s">
        <v>47</v>
      </c>
      <c r="L1177" s="100">
        <v>2</v>
      </c>
      <c r="M1177" s="100" t="s">
        <v>21</v>
      </c>
      <c r="N1177" s="100" t="s">
        <v>27</v>
      </c>
      <c r="O1177" s="100">
        <v>0</v>
      </c>
      <c r="P1177" s="100" t="str">
        <f t="shared" si="388"/>
        <v/>
      </c>
      <c r="Q1177" s="100" t="str">
        <f t="shared" si="402"/>
        <v/>
      </c>
      <c r="R1177" s="100" t="str">
        <f t="shared" si="398"/>
        <v/>
      </c>
      <c r="S1177" s="100" t="str">
        <f t="shared" si="389"/>
        <v/>
      </c>
      <c r="T1177" s="100" t="str">
        <f t="shared" si="384"/>
        <v/>
      </c>
      <c r="U1177" s="100" t="str">
        <f t="shared" si="385"/>
        <v/>
      </c>
      <c r="V1177" s="100" t="str">
        <f t="shared" si="386"/>
        <v/>
      </c>
      <c r="W1177" s="100" t="str">
        <f t="shared" si="390"/>
        <v/>
      </c>
      <c r="X1177" s="100" t="str">
        <f t="shared" si="399"/>
        <v/>
      </c>
      <c r="Y1177" s="100" t="str">
        <f t="shared" si="395"/>
        <v/>
      </c>
      <c r="Z1177" s="100" t="str">
        <f t="shared" si="391"/>
        <v/>
      </c>
      <c r="AA1177" s="100" t="str">
        <f t="shared" si="396"/>
        <v/>
      </c>
      <c r="AB1177" s="100" t="str">
        <f t="shared" si="397"/>
        <v/>
      </c>
      <c r="AC1177" s="100" t="str">
        <f t="shared" si="387"/>
        <v/>
      </c>
      <c r="AD1177" s="100" t="str">
        <f t="shared" si="400"/>
        <v/>
      </c>
      <c r="AE1177" s="100" t="str">
        <f t="shared" si="392"/>
        <v/>
      </c>
      <c r="AF1177" s="100" t="str">
        <f t="shared" si="393"/>
        <v/>
      </c>
      <c r="AG1177" s="100" t="str">
        <f t="shared" si="401"/>
        <v/>
      </c>
      <c r="AH1177" s="100"/>
      <c r="AI1177" s="100"/>
      <c r="AJ1177" s="100"/>
      <c r="AK1177" s="100"/>
      <c r="AL1177" s="100"/>
    </row>
    <row r="1178" spans="1:38" s="101" customFormat="1" x14ac:dyDescent="0.25">
      <c r="A1178" s="100">
        <f t="shared" si="394"/>
        <v>160</v>
      </c>
      <c r="B1178" s="100">
        <f t="shared" si="382"/>
        <v>68550</v>
      </c>
      <c r="C1178" s="100" t="str">
        <f t="shared" si="383"/>
        <v>2017123</v>
      </c>
      <c r="D1178" s="100">
        <v>2017</v>
      </c>
      <c r="E1178" s="100">
        <v>12</v>
      </c>
      <c r="F1178" s="100">
        <v>3</v>
      </c>
      <c r="G1178" s="100">
        <v>19</v>
      </c>
      <c r="H1178" s="100">
        <v>2</v>
      </c>
      <c r="I1178" s="100">
        <v>30</v>
      </c>
      <c r="J1178" s="100">
        <v>20</v>
      </c>
      <c r="K1178" s="100" t="s">
        <v>47</v>
      </c>
      <c r="L1178" s="100">
        <v>1</v>
      </c>
      <c r="M1178" s="100" t="s">
        <v>21</v>
      </c>
      <c r="N1178" s="100" t="s">
        <v>27</v>
      </c>
      <c r="O1178" s="100">
        <v>0</v>
      </c>
      <c r="P1178" s="100" t="str">
        <f t="shared" si="388"/>
        <v/>
      </c>
      <c r="Q1178" s="100" t="str">
        <f t="shared" si="402"/>
        <v/>
      </c>
      <c r="R1178" s="100" t="str">
        <f t="shared" si="398"/>
        <v/>
      </c>
      <c r="S1178" s="100" t="str">
        <f t="shared" si="389"/>
        <v/>
      </c>
      <c r="T1178" s="100" t="str">
        <f t="shared" si="384"/>
        <v/>
      </c>
      <c r="U1178" s="100" t="str">
        <f t="shared" si="385"/>
        <v/>
      </c>
      <c r="V1178" s="100" t="str">
        <f t="shared" si="386"/>
        <v/>
      </c>
      <c r="W1178" s="100" t="str">
        <f t="shared" si="390"/>
        <v/>
      </c>
      <c r="X1178" s="100" t="str">
        <f t="shared" si="399"/>
        <v/>
      </c>
      <c r="Y1178" s="100" t="str">
        <f t="shared" si="395"/>
        <v/>
      </c>
      <c r="Z1178" s="100" t="str">
        <f t="shared" si="391"/>
        <v/>
      </c>
      <c r="AA1178" s="100" t="str">
        <f t="shared" si="396"/>
        <v/>
      </c>
      <c r="AB1178" s="100" t="str">
        <f t="shared" si="397"/>
        <v/>
      </c>
      <c r="AC1178" s="100" t="str">
        <f t="shared" si="387"/>
        <v/>
      </c>
      <c r="AD1178" s="100" t="str">
        <f t="shared" si="400"/>
        <v/>
      </c>
      <c r="AE1178" s="100" t="str">
        <f t="shared" si="392"/>
        <v/>
      </c>
      <c r="AF1178" s="100" t="str">
        <f t="shared" si="393"/>
        <v/>
      </c>
      <c r="AG1178" s="100" t="str">
        <f t="shared" si="401"/>
        <v/>
      </c>
      <c r="AH1178" s="100"/>
      <c r="AI1178" s="100" t="s">
        <v>237</v>
      </c>
      <c r="AJ1178" s="100"/>
      <c r="AK1178" s="100"/>
      <c r="AL1178" s="100"/>
    </row>
    <row r="1179" spans="1:38" s="101" customFormat="1" x14ac:dyDescent="0.25">
      <c r="A1179" s="100">
        <f t="shared" si="394"/>
        <v>160</v>
      </c>
      <c r="B1179" s="100">
        <f t="shared" si="382"/>
        <v>68550</v>
      </c>
      <c r="C1179" s="100" t="str">
        <f t="shared" si="383"/>
        <v>2017123</v>
      </c>
      <c r="D1179" s="100">
        <v>2017</v>
      </c>
      <c r="E1179" s="100">
        <v>12</v>
      </c>
      <c r="F1179" s="100">
        <v>3</v>
      </c>
      <c r="G1179" s="100">
        <v>19</v>
      </c>
      <c r="H1179" s="100">
        <v>2</v>
      </c>
      <c r="I1179" s="100">
        <v>30</v>
      </c>
      <c r="J1179" s="100">
        <v>46</v>
      </c>
      <c r="K1179" s="100" t="s">
        <v>47</v>
      </c>
      <c r="L1179" s="100">
        <v>1</v>
      </c>
      <c r="M1179" s="100" t="s">
        <v>21</v>
      </c>
      <c r="N1179" s="100" t="s">
        <v>27</v>
      </c>
      <c r="O1179" s="100">
        <v>0</v>
      </c>
      <c r="P1179" s="100" t="str">
        <f t="shared" si="388"/>
        <v/>
      </c>
      <c r="Q1179" s="100" t="str">
        <f t="shared" si="402"/>
        <v/>
      </c>
      <c r="R1179" s="100" t="str">
        <f t="shared" si="398"/>
        <v/>
      </c>
      <c r="S1179" s="100" t="str">
        <f t="shared" si="389"/>
        <v/>
      </c>
      <c r="T1179" s="100" t="str">
        <f t="shared" si="384"/>
        <v/>
      </c>
      <c r="U1179" s="100" t="str">
        <f t="shared" si="385"/>
        <v/>
      </c>
      <c r="V1179" s="100" t="str">
        <f t="shared" si="386"/>
        <v/>
      </c>
      <c r="W1179" s="100" t="str">
        <f t="shared" si="390"/>
        <v/>
      </c>
      <c r="X1179" s="100" t="str">
        <f t="shared" si="399"/>
        <v/>
      </c>
      <c r="Y1179" s="100" t="str">
        <f t="shared" si="395"/>
        <v/>
      </c>
      <c r="Z1179" s="100" t="str">
        <f t="shared" si="391"/>
        <v/>
      </c>
      <c r="AA1179" s="100" t="str">
        <f t="shared" si="396"/>
        <v/>
      </c>
      <c r="AB1179" s="100" t="str">
        <f t="shared" si="397"/>
        <v/>
      </c>
      <c r="AC1179" s="100" t="str">
        <f t="shared" si="387"/>
        <v/>
      </c>
      <c r="AD1179" s="100" t="str">
        <f t="shared" si="400"/>
        <v/>
      </c>
      <c r="AE1179" s="100" t="str">
        <f t="shared" si="392"/>
        <v/>
      </c>
      <c r="AF1179" s="100" t="str">
        <f t="shared" si="393"/>
        <v/>
      </c>
      <c r="AG1179" s="100" t="str">
        <f t="shared" si="401"/>
        <v/>
      </c>
      <c r="AH1179" s="100"/>
      <c r="AI1179" s="100"/>
      <c r="AJ1179" s="100"/>
      <c r="AK1179" s="100"/>
      <c r="AL1179" s="100"/>
    </row>
    <row r="1180" spans="1:38" s="101" customFormat="1" x14ac:dyDescent="0.25">
      <c r="A1180" s="100">
        <f t="shared" si="394"/>
        <v>160</v>
      </c>
      <c r="B1180" s="100">
        <f t="shared" si="382"/>
        <v>68550</v>
      </c>
      <c r="C1180" s="100" t="str">
        <f t="shared" si="383"/>
        <v>2017123</v>
      </c>
      <c r="D1180" s="100">
        <v>2017</v>
      </c>
      <c r="E1180" s="100">
        <v>12</v>
      </c>
      <c r="F1180" s="100">
        <v>3</v>
      </c>
      <c r="G1180" s="100">
        <v>19</v>
      </c>
      <c r="H1180" s="100">
        <v>2</v>
      </c>
      <c r="I1180" s="100">
        <v>30</v>
      </c>
      <c r="J1180" s="100">
        <v>62</v>
      </c>
      <c r="K1180" s="100" t="s">
        <v>47</v>
      </c>
      <c r="L1180" s="100">
        <v>1</v>
      </c>
      <c r="M1180" s="100" t="s">
        <v>21</v>
      </c>
      <c r="N1180" s="100" t="s">
        <v>27</v>
      </c>
      <c r="O1180" s="100">
        <v>0</v>
      </c>
      <c r="P1180" s="100" t="str">
        <f t="shared" si="388"/>
        <v/>
      </c>
      <c r="Q1180" s="100" t="str">
        <f t="shared" si="402"/>
        <v/>
      </c>
      <c r="R1180" s="100" t="str">
        <f t="shared" si="398"/>
        <v/>
      </c>
      <c r="S1180" s="100" t="str">
        <f t="shared" si="389"/>
        <v/>
      </c>
      <c r="T1180" s="100" t="str">
        <f t="shared" si="384"/>
        <v/>
      </c>
      <c r="U1180" s="100" t="str">
        <f t="shared" si="385"/>
        <v/>
      </c>
      <c r="V1180" s="100" t="str">
        <f t="shared" si="386"/>
        <v/>
      </c>
      <c r="W1180" s="100" t="str">
        <f t="shared" si="390"/>
        <v/>
      </c>
      <c r="X1180" s="100" t="str">
        <f t="shared" si="399"/>
        <v/>
      </c>
      <c r="Y1180" s="100" t="str">
        <f t="shared" si="395"/>
        <v/>
      </c>
      <c r="Z1180" s="100" t="str">
        <f t="shared" si="391"/>
        <v/>
      </c>
      <c r="AA1180" s="100" t="str">
        <f t="shared" si="396"/>
        <v/>
      </c>
      <c r="AB1180" s="100" t="str">
        <f t="shared" si="397"/>
        <v/>
      </c>
      <c r="AC1180" s="100" t="str">
        <f t="shared" si="387"/>
        <v/>
      </c>
      <c r="AD1180" s="100" t="str">
        <f t="shared" si="400"/>
        <v/>
      </c>
      <c r="AE1180" s="100" t="str">
        <f t="shared" si="392"/>
        <v/>
      </c>
      <c r="AF1180" s="100" t="str">
        <f t="shared" si="393"/>
        <v/>
      </c>
      <c r="AG1180" s="100" t="str">
        <f t="shared" si="401"/>
        <v/>
      </c>
      <c r="AH1180" s="100"/>
      <c r="AI1180" s="100"/>
      <c r="AJ1180" s="100"/>
      <c r="AK1180" s="100"/>
      <c r="AL1180" s="100"/>
    </row>
    <row r="1181" spans="1:38" s="101" customFormat="1" x14ac:dyDescent="0.25">
      <c r="A1181" s="100">
        <f t="shared" si="394"/>
        <v>160</v>
      </c>
      <c r="B1181" s="100">
        <f t="shared" si="382"/>
        <v>68550</v>
      </c>
      <c r="C1181" s="100" t="str">
        <f t="shared" si="383"/>
        <v>2017123</v>
      </c>
      <c r="D1181" s="100">
        <v>2017</v>
      </c>
      <c r="E1181" s="100">
        <v>12</v>
      </c>
      <c r="F1181" s="100">
        <v>3</v>
      </c>
      <c r="G1181" s="100">
        <v>19</v>
      </c>
      <c r="H1181" s="100">
        <v>2</v>
      </c>
      <c r="I1181" s="100">
        <v>30</v>
      </c>
      <c r="J1181" s="100">
        <v>76</v>
      </c>
      <c r="K1181" s="100" t="s">
        <v>47</v>
      </c>
      <c r="L1181" s="100">
        <v>1</v>
      </c>
      <c r="M1181" s="100" t="s">
        <v>21</v>
      </c>
      <c r="N1181" s="100" t="s">
        <v>27</v>
      </c>
      <c r="O1181" s="100">
        <v>0</v>
      </c>
      <c r="P1181" s="100" t="str">
        <f t="shared" si="388"/>
        <v/>
      </c>
      <c r="Q1181" s="100" t="str">
        <f t="shared" si="402"/>
        <v/>
      </c>
      <c r="R1181" s="100" t="str">
        <f t="shared" si="398"/>
        <v/>
      </c>
      <c r="S1181" s="100" t="str">
        <f t="shared" si="389"/>
        <v/>
      </c>
      <c r="T1181" s="100" t="str">
        <f t="shared" si="384"/>
        <v/>
      </c>
      <c r="U1181" s="100" t="str">
        <f t="shared" si="385"/>
        <v/>
      </c>
      <c r="V1181" s="100" t="str">
        <f t="shared" si="386"/>
        <v/>
      </c>
      <c r="W1181" s="100" t="str">
        <f t="shared" si="390"/>
        <v/>
      </c>
      <c r="X1181" s="100" t="str">
        <f t="shared" si="399"/>
        <v/>
      </c>
      <c r="Y1181" s="100" t="str">
        <f t="shared" si="395"/>
        <v/>
      </c>
      <c r="Z1181" s="100" t="str">
        <f t="shared" si="391"/>
        <v/>
      </c>
      <c r="AA1181" s="100" t="str">
        <f t="shared" si="396"/>
        <v/>
      </c>
      <c r="AB1181" s="100" t="str">
        <f t="shared" si="397"/>
        <v/>
      </c>
      <c r="AC1181" s="100" t="str">
        <f t="shared" si="387"/>
        <v/>
      </c>
      <c r="AD1181" s="100" t="str">
        <f t="shared" si="400"/>
        <v/>
      </c>
      <c r="AE1181" s="100" t="str">
        <f t="shared" si="392"/>
        <v/>
      </c>
      <c r="AF1181" s="100" t="str">
        <f t="shared" si="393"/>
        <v/>
      </c>
      <c r="AG1181" s="100" t="str">
        <f t="shared" si="401"/>
        <v/>
      </c>
      <c r="AH1181" s="100"/>
      <c r="AI1181" s="100" t="s">
        <v>237</v>
      </c>
      <c r="AJ1181" s="100"/>
      <c r="AK1181" s="100"/>
      <c r="AL1181" s="100"/>
    </row>
    <row r="1182" spans="1:38" s="101" customFormat="1" x14ac:dyDescent="0.25">
      <c r="A1182" s="100">
        <f t="shared" si="394"/>
        <v>160</v>
      </c>
      <c r="B1182" s="100">
        <f t="shared" si="382"/>
        <v>68550</v>
      </c>
      <c r="C1182" s="100" t="str">
        <f t="shared" si="383"/>
        <v>2017123</v>
      </c>
      <c r="D1182" s="100">
        <v>2017</v>
      </c>
      <c r="E1182" s="100">
        <v>12</v>
      </c>
      <c r="F1182" s="100">
        <v>3</v>
      </c>
      <c r="G1182" s="100">
        <v>19</v>
      </c>
      <c r="H1182" s="100">
        <v>2</v>
      </c>
      <c r="I1182" s="100">
        <v>30</v>
      </c>
      <c r="J1182" s="100">
        <v>89</v>
      </c>
      <c r="K1182" s="100" t="s">
        <v>47</v>
      </c>
      <c r="L1182" s="100">
        <v>1</v>
      </c>
      <c r="M1182" s="100" t="s">
        <v>21</v>
      </c>
      <c r="N1182" s="100" t="s">
        <v>27</v>
      </c>
      <c r="O1182" s="100">
        <v>0</v>
      </c>
      <c r="P1182" s="100" t="str">
        <f t="shared" si="388"/>
        <v/>
      </c>
      <c r="Q1182" s="100" t="str">
        <f t="shared" si="402"/>
        <v/>
      </c>
      <c r="R1182" s="100" t="str">
        <f t="shared" si="398"/>
        <v/>
      </c>
      <c r="S1182" s="100" t="str">
        <f t="shared" si="389"/>
        <v/>
      </c>
      <c r="T1182" s="100" t="str">
        <f t="shared" si="384"/>
        <v/>
      </c>
      <c r="U1182" s="100" t="str">
        <f t="shared" si="385"/>
        <v/>
      </c>
      <c r="V1182" s="100" t="str">
        <f t="shared" si="386"/>
        <v/>
      </c>
      <c r="W1182" s="100" t="str">
        <f t="shared" si="390"/>
        <v/>
      </c>
      <c r="X1182" s="100" t="str">
        <f t="shared" si="399"/>
        <v/>
      </c>
      <c r="Y1182" s="100" t="str">
        <f t="shared" si="395"/>
        <v/>
      </c>
      <c r="Z1182" s="100" t="str">
        <f t="shared" si="391"/>
        <v/>
      </c>
      <c r="AA1182" s="100" t="str">
        <f t="shared" si="396"/>
        <v/>
      </c>
      <c r="AB1182" s="100" t="str">
        <f t="shared" si="397"/>
        <v/>
      </c>
      <c r="AC1182" s="100" t="str">
        <f t="shared" si="387"/>
        <v/>
      </c>
      <c r="AD1182" s="100" t="str">
        <f t="shared" si="400"/>
        <v/>
      </c>
      <c r="AE1182" s="100" t="str">
        <f t="shared" si="392"/>
        <v/>
      </c>
      <c r="AF1182" s="100" t="str">
        <f t="shared" si="393"/>
        <v/>
      </c>
      <c r="AG1182" s="100" t="str">
        <f t="shared" si="401"/>
        <v/>
      </c>
      <c r="AH1182" s="100"/>
      <c r="AJ1182" s="100"/>
      <c r="AK1182" s="100"/>
      <c r="AL1182" s="100"/>
    </row>
    <row r="1183" spans="1:38" s="101" customFormat="1" x14ac:dyDescent="0.25">
      <c r="A1183" s="100">
        <f t="shared" si="394"/>
        <v>160</v>
      </c>
      <c r="B1183" s="100">
        <f t="shared" ref="B1183:B1246" si="403">I1183+(H1183*60)+(G1183*3600)</f>
        <v>68550</v>
      </c>
      <c r="C1183" s="100" t="str">
        <f t="shared" ref="C1183:C1246" si="404">CONCATENATE(D1183,E1183,F1183)</f>
        <v>2017123</v>
      </c>
      <c r="D1183" s="100">
        <v>2017</v>
      </c>
      <c r="E1183" s="100">
        <v>12</v>
      </c>
      <c r="F1183" s="100">
        <v>3</v>
      </c>
      <c r="G1183" s="100">
        <v>19</v>
      </c>
      <c r="H1183" s="100">
        <v>2</v>
      </c>
      <c r="I1183" s="100">
        <v>30</v>
      </c>
      <c r="J1183" s="100">
        <v>112</v>
      </c>
      <c r="K1183" s="100" t="s">
        <v>47</v>
      </c>
      <c r="L1183" s="100">
        <v>1</v>
      </c>
      <c r="M1183" s="100" t="s">
        <v>21</v>
      </c>
      <c r="N1183" s="100" t="s">
        <v>27</v>
      </c>
      <c r="O1183" s="100">
        <v>0</v>
      </c>
      <c r="P1183" s="100" t="str">
        <f t="shared" si="388"/>
        <v/>
      </c>
      <c r="Q1183" s="100" t="str">
        <f t="shared" si="402"/>
        <v/>
      </c>
      <c r="R1183" s="100" t="str">
        <f t="shared" si="398"/>
        <v/>
      </c>
      <c r="S1183" s="100" t="str">
        <f t="shared" si="389"/>
        <v/>
      </c>
      <c r="T1183" s="100" t="str">
        <f t="shared" ref="T1183:T1246" si="405">IF(A1183=A1184,IF(K1183="Stroke",IF(K1184="Stroke",IF((J1184-J1183)&lt;0,1000+J1184-J1183,J1184-J1183),IF(A1185=A1183,IF(K1185="stroke",IF((J1185-J1183)&lt;0,1000+J1185-J1183,J1185-J1183),IF(A1186=A1183,IF(K1186="stroke",IF((J1186-J1183)&lt;0,1000+J1186-J1183,J1186-J1183),IF(A1187=A1183,IF(K1187="stroke",IF((J1187-J1183)&lt;0,1000+J1187-J1183,J1187-J1183),IF(A1188=A1183,IF(K1188="stroke",IF((J1188-J1183)&lt;0,1000+J1188-J1183,J1188-J1183),IF(A1189=A1183,IF(K1189="Stroke",IF((J1189-J1183)&lt;0,1000+J1189-J1183,J1189-J1183),IF(A1190=A1183,IF(K1190="stroke",IF((J1190-J1183)&lt;0,1000+J1190-J1183,J1185-J1183),IF(A1191=A1183,IF(K1191="stroke",IF((J1191-J1183)&lt;0,1000+J1191-J1183,J1191-J1183),IF(A1192=A1183,IF(K1192="stroke",IF((J1192-J1183)&lt;0,1000+J1192-J1183,J1192-J1183),IF(A1193=A1183,IF(K1193="stroke",IF((J1193-J1183)&lt;0,1000+J1193-J1183,J1193-J1183),""),"")),"")),"")),"")),"")),"")),"")),"")),"")),""),"")</f>
        <v/>
      </c>
      <c r="U1183" s="100" t="str">
        <f t="shared" ref="U1183:U1246" si="406">IF(A1183=A1184,IF(K1183="Stroke",IF(K1184="Stroke",IF(L1184=L1183,T1183-O1183,""),IF(A1185=A1183,IF(K1185="stroke",IF(L1185=L1183,T1183-O1183,""),IF(A1186=A1183,IF(K1186="stroke",IF(L1186=L1183,T1183-O1183,""),IF(A1187=A1183,IF(K1187="stroke",IF(L1187=L1183,T1183-O1183,""),IF(A1188=A1183,IF(K1188="stroke",IF(L1188=L1183,T1183-O1183,""),""),"")),"")),"")),"")),""),"")</f>
        <v/>
      </c>
      <c r="V1183" s="100" t="str">
        <f t="shared" ref="V1183:V1246" si="407">IF(A1183=A1184,IF(K1183="SRS",IF(K1184="SRS",IF((J1184-J1183)&lt;0,1000+J1184-J1183,J1184-J1183),IF(A1185=A1183,IF(K1185="SRS",IF((J1185-J1183)&lt;0,1000+J1185-J1183,J1185-J1183),IF(A1186=A1183,IF(K1186="SRS",IF((J1186-J1183)&lt;0,1000+J1186-J1183,J1186-J1183),IF(A1187=A1183,IF(K1187="SRS",IF((J1187-J1183)&lt;0,1000+J1187-J1183,J1187-J1183),IF(A1188=A1183,IF(K1188="SRS",IF((J1188-J1183)&lt;0,1000+J1188-J1183,J1188-J1183),""),"")),"")),"")),"")),""),"")</f>
        <v/>
      </c>
      <c r="W1183" s="100" t="str">
        <f t="shared" si="390"/>
        <v/>
      </c>
      <c r="X1183" s="100" t="str">
        <f t="shared" si="399"/>
        <v/>
      </c>
      <c r="Y1183" s="100" t="str">
        <f t="shared" si="395"/>
        <v/>
      </c>
      <c r="Z1183" s="100" t="str">
        <f t="shared" si="391"/>
        <v/>
      </c>
      <c r="AA1183" s="100" t="str">
        <f t="shared" si="396"/>
        <v/>
      </c>
      <c r="AB1183" s="100" t="str">
        <f t="shared" si="397"/>
        <v/>
      </c>
      <c r="AC1183" s="100" t="str">
        <f t="shared" ref="AC1183:AC1246" si="408">IF(A1183&lt;&gt;A1182,IF(A1183=A1184,IF(K1184="stroke",IF(M1183="positive",IF(M1184="negative",SUM(AA1183:AB1183),""),""),""),""),"")</f>
        <v/>
      </c>
      <c r="AD1183" s="100" t="str">
        <f t="shared" si="400"/>
        <v/>
      </c>
      <c r="AE1183" s="100" t="str">
        <f t="shared" si="392"/>
        <v/>
      </c>
      <c r="AF1183" s="100" t="str">
        <f t="shared" si="393"/>
        <v/>
      </c>
      <c r="AG1183" s="100" t="str">
        <f t="shared" si="401"/>
        <v/>
      </c>
      <c r="AH1183" s="100"/>
      <c r="AI1183" s="100" t="s">
        <v>237</v>
      </c>
      <c r="AJ1183" s="100"/>
      <c r="AK1183" s="100"/>
      <c r="AL1183" s="100"/>
    </row>
    <row r="1184" spans="1:38" s="101" customFormat="1" x14ac:dyDescent="0.25">
      <c r="A1184" s="100">
        <f t="shared" si="394"/>
        <v>160</v>
      </c>
      <c r="B1184" s="100">
        <f t="shared" si="403"/>
        <v>68550</v>
      </c>
      <c r="C1184" s="100" t="str">
        <f t="shared" si="404"/>
        <v>2017123</v>
      </c>
      <c r="D1184" s="100">
        <v>2017</v>
      </c>
      <c r="E1184" s="100">
        <v>12</v>
      </c>
      <c r="F1184" s="100">
        <v>3</v>
      </c>
      <c r="G1184" s="100">
        <v>19</v>
      </c>
      <c r="H1184" s="100">
        <v>2</v>
      </c>
      <c r="I1184" s="100">
        <v>30</v>
      </c>
      <c r="J1184" s="100">
        <v>127</v>
      </c>
      <c r="K1184" s="100" t="s">
        <v>47</v>
      </c>
      <c r="L1184" s="100">
        <v>1</v>
      </c>
      <c r="M1184" s="100" t="s">
        <v>21</v>
      </c>
      <c r="N1184" s="100" t="s">
        <v>27</v>
      </c>
      <c r="O1184" s="100">
        <v>0</v>
      </c>
      <c r="P1184" s="100" t="str">
        <f t="shared" ref="P1184:P1247" si="409">IF(A1184&lt;&gt;A1183,(B1184+J1184*0.001),"")</f>
        <v/>
      </c>
      <c r="Q1184" s="100" t="str">
        <f t="shared" si="402"/>
        <v/>
      </c>
      <c r="R1184" s="100" t="str">
        <f t="shared" si="398"/>
        <v/>
      </c>
      <c r="S1184" s="100" t="str">
        <f t="shared" ref="S1184:S1247" si="410">IF(AND(P1184&lt;&gt;"",R1184&lt;&gt;""),(R1184-P1184)/0.001,"")</f>
        <v/>
      </c>
      <c r="T1184" s="100" t="str">
        <f t="shared" si="405"/>
        <v/>
      </c>
      <c r="U1184" s="100" t="str">
        <f t="shared" si="406"/>
        <v/>
      </c>
      <c r="V1184" s="100" t="str">
        <f t="shared" si="407"/>
        <v/>
      </c>
      <c r="W1184" s="100" t="str">
        <f t="shared" ref="W1184:W1247" si="411">IF(A1184&lt;&gt;A1183,B1184,"")</f>
        <v/>
      </c>
      <c r="X1184" s="100" t="str">
        <f t="shared" si="399"/>
        <v/>
      </c>
      <c r="Y1184" s="100" t="str">
        <f t="shared" si="395"/>
        <v/>
      </c>
      <c r="Z1184" s="100" t="str">
        <f t="shared" ref="Z1184:Z1247" si="412">IF(AA1184="","",COUNTIFS(AA1184,0,AB1184,0,AC1184,"",AD1184,0))</f>
        <v/>
      </c>
      <c r="AA1184" s="100" t="str">
        <f t="shared" si="396"/>
        <v/>
      </c>
      <c r="AB1184" s="100" t="str">
        <f t="shared" si="397"/>
        <v/>
      </c>
      <c r="AC1184" s="100" t="str">
        <f t="shared" si="408"/>
        <v/>
      </c>
      <c r="AD1184" s="100" t="str">
        <f t="shared" si="400"/>
        <v/>
      </c>
      <c r="AE1184" s="100" t="str">
        <f t="shared" ref="AE1184:AE1247" si="413">IF(K1184="up",C1184,"")</f>
        <v/>
      </c>
      <c r="AF1184" s="100" t="str">
        <f t="shared" ref="AF1184:AF1247" si="414">IF(AD1184="","",IF(AD1184&gt;0,IF(AA1184&gt;0,"yes",""),""))</f>
        <v/>
      </c>
      <c r="AG1184" s="100" t="str">
        <f t="shared" si="401"/>
        <v/>
      </c>
      <c r="AH1184" s="100"/>
      <c r="AI1184" s="100"/>
      <c r="AJ1184" s="100"/>
      <c r="AK1184" s="100"/>
      <c r="AL1184" s="100"/>
    </row>
    <row r="1185" spans="1:38" s="101" customFormat="1" x14ac:dyDescent="0.25">
      <c r="A1185" s="100">
        <f t="shared" ref="A1185:A1248" si="415">IF(B1185=B1184,A1184,IF(B1185=(B1184+1),A1184,(A1184+1)))</f>
        <v>160</v>
      </c>
      <c r="B1185" s="100">
        <f t="shared" si="403"/>
        <v>68550</v>
      </c>
      <c r="C1185" s="100" t="str">
        <f t="shared" si="404"/>
        <v>2017123</v>
      </c>
      <c r="D1185" s="100">
        <v>2017</v>
      </c>
      <c r="E1185" s="100">
        <v>12</v>
      </c>
      <c r="F1185" s="100">
        <v>3</v>
      </c>
      <c r="G1185" s="100">
        <v>19</v>
      </c>
      <c r="H1185" s="100">
        <v>2</v>
      </c>
      <c r="I1185" s="100">
        <v>30</v>
      </c>
      <c r="J1185" s="100">
        <v>442</v>
      </c>
      <c r="K1185" s="100" t="s">
        <v>47</v>
      </c>
      <c r="L1185" s="100">
        <v>1</v>
      </c>
      <c r="M1185" s="100" t="s">
        <v>21</v>
      </c>
      <c r="N1185" s="100" t="s">
        <v>27</v>
      </c>
      <c r="O1185" s="100">
        <v>0</v>
      </c>
      <c r="P1185" s="100" t="str">
        <f t="shared" si="409"/>
        <v/>
      </c>
      <c r="Q1185" s="100" t="str">
        <f t="shared" si="402"/>
        <v/>
      </c>
      <c r="R1185" s="100" t="str">
        <f t="shared" si="398"/>
        <v/>
      </c>
      <c r="S1185" s="100" t="str">
        <f t="shared" si="410"/>
        <v/>
      </c>
      <c r="T1185" s="100" t="str">
        <f t="shared" si="405"/>
        <v/>
      </c>
      <c r="U1185" s="100" t="str">
        <f t="shared" si="406"/>
        <v/>
      </c>
      <c r="V1185" s="100" t="str">
        <f t="shared" si="407"/>
        <v/>
      </c>
      <c r="W1185" s="100" t="str">
        <f t="shared" si="411"/>
        <v/>
      </c>
      <c r="X1185" s="100" t="str">
        <f t="shared" si="399"/>
        <v/>
      </c>
      <c r="Y1185" s="100" t="str">
        <f t="shared" ref="Y1185:Y1248" si="416">IF(X1185&lt;&gt;"",IF(X1185=1,"",COUNTIFS($O$2:$O$1413,"&gt;40",$A$2:$A$1413,A1185)),"")</f>
        <v/>
      </c>
      <c r="Z1185" s="100" t="str">
        <f t="shared" si="412"/>
        <v/>
      </c>
      <c r="AA1185" s="100" t="str">
        <f t="shared" ref="AA1185:AA1248" si="417">IF(X1185&lt;&gt;"",COUNTIFS($M$2:$M$1413,"Positive",$K$2:$K$1413,"stroke",A$2:A$1413,A1185),"")</f>
        <v/>
      </c>
      <c r="AB1185" s="100" t="str">
        <f t="shared" ref="AB1185:AB1248" si="418">IF(X1185&lt;&gt;"",COUNTIFS($M$2:$M$1413,"Negative",$K$2:$K$1413,"stroke",A$2:A$1413,A1185),"")</f>
        <v/>
      </c>
      <c r="AC1185" s="100" t="str">
        <f t="shared" si="408"/>
        <v/>
      </c>
      <c r="AD1185" s="100" t="str">
        <f t="shared" si="400"/>
        <v/>
      </c>
      <c r="AE1185" s="100" t="str">
        <f t="shared" si="413"/>
        <v/>
      </c>
      <c r="AF1185" s="100" t="str">
        <f t="shared" si="414"/>
        <v/>
      </c>
      <c r="AG1185" s="100" t="str">
        <f t="shared" si="401"/>
        <v/>
      </c>
      <c r="AH1185" s="100"/>
      <c r="AI1185" s="100" t="s">
        <v>237</v>
      </c>
      <c r="AJ1185" s="100"/>
      <c r="AK1185" s="100"/>
      <c r="AL1185" s="100"/>
    </row>
    <row r="1186" spans="1:38" s="101" customFormat="1" x14ac:dyDescent="0.25">
      <c r="A1186" s="100">
        <f t="shared" si="415"/>
        <v>160</v>
      </c>
      <c r="B1186" s="100">
        <f t="shared" si="403"/>
        <v>68550</v>
      </c>
      <c r="C1186" s="100" t="str">
        <f t="shared" si="404"/>
        <v>2017123</v>
      </c>
      <c r="D1186" s="100">
        <v>2017</v>
      </c>
      <c r="E1186" s="100">
        <v>12</v>
      </c>
      <c r="F1186" s="100">
        <v>3</v>
      </c>
      <c r="G1186" s="100">
        <v>19</v>
      </c>
      <c r="H1186" s="100">
        <v>2</v>
      </c>
      <c r="I1186" s="100">
        <v>30</v>
      </c>
      <c r="J1186" s="100">
        <v>475</v>
      </c>
      <c r="K1186" s="100" t="s">
        <v>47</v>
      </c>
      <c r="L1186" s="100">
        <v>2</v>
      </c>
      <c r="M1186" s="100" t="s">
        <v>21</v>
      </c>
      <c r="N1186" s="100" t="s">
        <v>27</v>
      </c>
      <c r="O1186" s="100">
        <v>0</v>
      </c>
      <c r="P1186" s="100" t="str">
        <f t="shared" si="409"/>
        <v/>
      </c>
      <c r="Q1186" s="100">
        <f t="shared" si="402"/>
        <v>68550.475000000006</v>
      </c>
      <c r="R1186" s="100" t="str">
        <f t="shared" ref="R1186:R1249" si="419">IF(A1186&lt;&gt;A1185,LOOKUP(A1186,A$2:A$1413,Q$2:Q$1413),"")</f>
        <v/>
      </c>
      <c r="S1186" s="100" t="str">
        <f t="shared" si="410"/>
        <v/>
      </c>
      <c r="T1186" s="100" t="str">
        <f t="shared" si="405"/>
        <v/>
      </c>
      <c r="U1186" s="100" t="str">
        <f t="shared" si="406"/>
        <v/>
      </c>
      <c r="V1186" s="100" t="str">
        <f t="shared" si="407"/>
        <v/>
      </c>
      <c r="W1186" s="100" t="str">
        <f t="shared" si="411"/>
        <v/>
      </c>
      <c r="X1186" s="100" t="str">
        <f t="shared" ref="X1186:X1249" si="420">IF(A1186&lt;&gt;A1185,COUNTIFS($K$2:$K$1413,$K$2,$A$2:$A$1413,A1186),"")</f>
        <v/>
      </c>
      <c r="Y1186" s="100" t="str">
        <f t="shared" si="416"/>
        <v/>
      </c>
      <c r="Z1186" s="100" t="str">
        <f t="shared" si="412"/>
        <v/>
      </c>
      <c r="AA1186" s="100" t="str">
        <f t="shared" si="417"/>
        <v/>
      </c>
      <c r="AB1186" s="100" t="str">
        <f t="shared" si="418"/>
        <v/>
      </c>
      <c r="AC1186" s="100" t="str">
        <f t="shared" si="408"/>
        <v/>
      </c>
      <c r="AD1186" s="100" t="str">
        <f t="shared" ref="AD1186:AD1249" si="421">IF(A1186=A1185,"",COUNTIFS(A:A,A1186,K:K,"up"))</f>
        <v/>
      </c>
      <c r="AE1186" s="100" t="str">
        <f t="shared" si="413"/>
        <v/>
      </c>
      <c r="AF1186" s="100" t="str">
        <f t="shared" si="414"/>
        <v/>
      </c>
      <c r="AG1186" s="100" t="str">
        <f t="shared" ref="AG1186:AG1249" si="422">IF(A1186=A1185,"",COUNTIFS(A:A,A1186,K:K,"SRS"))</f>
        <v/>
      </c>
      <c r="AH1186" s="100"/>
      <c r="AI1186" s="100"/>
      <c r="AJ1186" s="100"/>
      <c r="AK1186" s="100"/>
      <c r="AL1186" s="100"/>
    </row>
    <row r="1187" spans="1:38" s="101" customFormat="1" x14ac:dyDescent="0.25">
      <c r="A1187" s="102">
        <f t="shared" si="415"/>
        <v>161</v>
      </c>
      <c r="B1187" s="102">
        <f t="shared" si="403"/>
        <v>69042</v>
      </c>
      <c r="C1187" s="102" t="str">
        <f t="shared" si="404"/>
        <v>2017123</v>
      </c>
      <c r="D1187" s="102">
        <v>2017</v>
      </c>
      <c r="E1187" s="102">
        <v>12</v>
      </c>
      <c r="F1187" s="102">
        <v>3</v>
      </c>
      <c r="G1187" s="102">
        <v>19</v>
      </c>
      <c r="H1187" s="102">
        <v>10</v>
      </c>
      <c r="I1187" s="102">
        <v>42</v>
      </c>
      <c r="J1187" s="102">
        <v>890</v>
      </c>
      <c r="K1187" s="102" t="s">
        <v>37</v>
      </c>
      <c r="L1187" s="102">
        <v>1</v>
      </c>
      <c r="M1187" s="102" t="s">
        <v>20</v>
      </c>
      <c r="N1187" s="102" t="s">
        <v>27</v>
      </c>
      <c r="O1187" s="102">
        <f>1367-890</f>
        <v>477</v>
      </c>
      <c r="P1187" s="102">
        <f t="shared" si="409"/>
        <v>69042.89</v>
      </c>
      <c r="Q1187" s="102">
        <f t="shared" si="402"/>
        <v>69043.366999999998</v>
      </c>
      <c r="R1187" s="102">
        <f t="shared" si="419"/>
        <v>69043.366999999998</v>
      </c>
      <c r="S1187" s="102">
        <f t="shared" si="410"/>
        <v>476.99999999895226</v>
      </c>
      <c r="T1187" s="102" t="str">
        <f t="shared" si="405"/>
        <v/>
      </c>
      <c r="U1187" s="102" t="str">
        <f t="shared" si="406"/>
        <v/>
      </c>
      <c r="V1187" s="102" t="str">
        <f t="shared" si="407"/>
        <v/>
      </c>
      <c r="W1187" s="102">
        <f t="shared" si="411"/>
        <v>69042</v>
      </c>
      <c r="X1187" s="102">
        <f t="shared" si="420"/>
        <v>1</v>
      </c>
      <c r="Y1187" s="102" t="str">
        <f t="shared" si="416"/>
        <v/>
      </c>
      <c r="Z1187" s="102">
        <f t="shared" si="412"/>
        <v>0</v>
      </c>
      <c r="AA1187" s="102">
        <f t="shared" si="417"/>
        <v>1</v>
      </c>
      <c r="AB1187" s="102">
        <f t="shared" si="418"/>
        <v>0</v>
      </c>
      <c r="AC1187" s="102" t="str">
        <f t="shared" si="408"/>
        <v/>
      </c>
      <c r="AD1187" s="102">
        <f t="shared" si="421"/>
        <v>0</v>
      </c>
      <c r="AE1187" s="102" t="str">
        <f t="shared" si="413"/>
        <v/>
      </c>
      <c r="AF1187" s="102" t="str">
        <f t="shared" si="414"/>
        <v/>
      </c>
      <c r="AG1187" s="102">
        <f t="shared" si="422"/>
        <v>0</v>
      </c>
      <c r="AH1187" s="102"/>
      <c r="AI1187" s="102"/>
      <c r="AJ1187" s="102"/>
      <c r="AK1187" s="102"/>
      <c r="AL1187" s="102"/>
    </row>
    <row r="1188" spans="1:38" s="101" customFormat="1" x14ac:dyDescent="0.25">
      <c r="A1188" s="102">
        <f t="shared" si="415"/>
        <v>162</v>
      </c>
      <c r="B1188" s="102">
        <f t="shared" si="403"/>
        <v>69239</v>
      </c>
      <c r="C1188" s="102" t="str">
        <f t="shared" si="404"/>
        <v>2017123</v>
      </c>
      <c r="D1188" s="102">
        <v>2017</v>
      </c>
      <c r="E1188" s="102">
        <v>12</v>
      </c>
      <c r="F1188" s="102">
        <v>3</v>
      </c>
      <c r="G1188" s="102">
        <v>19</v>
      </c>
      <c r="H1188" s="102">
        <v>13</v>
      </c>
      <c r="I1188" s="102">
        <v>59</v>
      </c>
      <c r="J1188" s="102">
        <v>91</v>
      </c>
      <c r="K1188" s="102" t="s">
        <v>37</v>
      </c>
      <c r="L1188" s="102">
        <v>1</v>
      </c>
      <c r="M1188" s="102" t="s">
        <v>20</v>
      </c>
      <c r="N1188" s="102" t="s">
        <v>27</v>
      </c>
      <c r="O1188" s="102">
        <f>627-91</f>
        <v>536</v>
      </c>
      <c r="P1188" s="102">
        <f t="shared" si="409"/>
        <v>69239.091</v>
      </c>
      <c r="Q1188" s="102" t="str">
        <f t="shared" si="402"/>
        <v/>
      </c>
      <c r="R1188" s="102">
        <f t="shared" si="419"/>
        <v>69239.475000000006</v>
      </c>
      <c r="S1188" s="102">
        <f t="shared" si="410"/>
        <v>384.00000000547152</v>
      </c>
      <c r="T1188" s="102" t="str">
        <f t="shared" si="405"/>
        <v/>
      </c>
      <c r="U1188" s="102" t="str">
        <f t="shared" si="406"/>
        <v/>
      </c>
      <c r="V1188" s="102" t="str">
        <f t="shared" si="407"/>
        <v/>
      </c>
      <c r="W1188" s="102">
        <f t="shared" si="411"/>
        <v>69239</v>
      </c>
      <c r="X1188" s="102">
        <f t="shared" si="420"/>
        <v>1</v>
      </c>
      <c r="Y1188" s="102" t="str">
        <f t="shared" si="416"/>
        <v/>
      </c>
      <c r="Z1188" s="102">
        <f t="shared" si="412"/>
        <v>0</v>
      </c>
      <c r="AA1188" s="102">
        <f t="shared" si="417"/>
        <v>1</v>
      </c>
      <c r="AB1188" s="102">
        <f t="shared" si="418"/>
        <v>0</v>
      </c>
      <c r="AC1188" s="102" t="str">
        <f t="shared" si="408"/>
        <v/>
      </c>
      <c r="AD1188" s="102">
        <f t="shared" si="421"/>
        <v>1</v>
      </c>
      <c r="AE1188" s="102" t="str">
        <f t="shared" si="413"/>
        <v/>
      </c>
      <c r="AF1188" s="102" t="str">
        <f t="shared" si="414"/>
        <v>yes</v>
      </c>
      <c r="AG1188" s="102">
        <f t="shared" si="422"/>
        <v>0</v>
      </c>
      <c r="AH1188" s="102"/>
      <c r="AI1188" s="102"/>
      <c r="AJ1188" s="102"/>
      <c r="AK1188" s="102"/>
      <c r="AL1188" s="102"/>
    </row>
    <row r="1189" spans="1:38" s="103" customFormat="1" x14ac:dyDescent="0.25">
      <c r="A1189" s="100">
        <f t="shared" si="415"/>
        <v>162</v>
      </c>
      <c r="B1189" s="100">
        <f t="shared" si="403"/>
        <v>69239</v>
      </c>
      <c r="C1189" s="100" t="str">
        <f t="shared" si="404"/>
        <v>2017123</v>
      </c>
      <c r="D1189" s="100">
        <v>2017</v>
      </c>
      <c r="E1189" s="100">
        <v>12</v>
      </c>
      <c r="F1189" s="100">
        <v>3</v>
      </c>
      <c r="G1189" s="100">
        <v>19</v>
      </c>
      <c r="H1189" s="100">
        <v>13</v>
      </c>
      <c r="I1189" s="100">
        <v>59</v>
      </c>
      <c r="J1189" s="100">
        <v>122</v>
      </c>
      <c r="K1189" s="100" t="s">
        <v>224</v>
      </c>
      <c r="L1189" s="100">
        <v>2</v>
      </c>
      <c r="M1189" s="100" t="s">
        <v>21</v>
      </c>
      <c r="N1189" s="100" t="s">
        <v>27</v>
      </c>
      <c r="O1189" s="100">
        <v>353</v>
      </c>
      <c r="P1189" s="100" t="str">
        <f t="shared" si="409"/>
        <v/>
      </c>
      <c r="Q1189" s="100">
        <f t="shared" si="402"/>
        <v>69239.475000000006</v>
      </c>
      <c r="R1189" s="100" t="str">
        <f t="shared" si="419"/>
        <v/>
      </c>
      <c r="S1189" s="100" t="str">
        <f t="shared" si="410"/>
        <v/>
      </c>
      <c r="T1189" s="100" t="str">
        <f t="shared" si="405"/>
        <v/>
      </c>
      <c r="U1189" s="100" t="str">
        <f t="shared" si="406"/>
        <v/>
      </c>
      <c r="V1189" s="100" t="str">
        <f t="shared" si="407"/>
        <v/>
      </c>
      <c r="W1189" s="100" t="str">
        <f t="shared" si="411"/>
        <v/>
      </c>
      <c r="X1189" s="100" t="str">
        <f t="shared" si="420"/>
        <v/>
      </c>
      <c r="Y1189" s="100" t="str">
        <f t="shared" si="416"/>
        <v/>
      </c>
      <c r="Z1189" s="100" t="str">
        <f t="shared" si="412"/>
        <v/>
      </c>
      <c r="AA1189" s="100" t="str">
        <f t="shared" si="417"/>
        <v/>
      </c>
      <c r="AB1189" s="100" t="str">
        <f t="shared" si="418"/>
        <v/>
      </c>
      <c r="AC1189" s="100" t="str">
        <f t="shared" si="408"/>
        <v/>
      </c>
      <c r="AD1189" s="100" t="str">
        <f t="shared" si="421"/>
        <v/>
      </c>
      <c r="AE1189" s="100" t="str">
        <f t="shared" si="413"/>
        <v>2017123</v>
      </c>
      <c r="AF1189" s="100" t="str">
        <f t="shared" si="414"/>
        <v/>
      </c>
      <c r="AG1189" s="100" t="str">
        <f t="shared" si="422"/>
        <v/>
      </c>
      <c r="AH1189" s="100"/>
      <c r="AI1189" s="100"/>
      <c r="AJ1189" s="100"/>
      <c r="AK1189" s="100"/>
      <c r="AL1189" s="100"/>
    </row>
    <row r="1190" spans="1:38" s="103" customFormat="1" x14ac:dyDescent="0.25">
      <c r="A1190" s="102">
        <f t="shared" si="415"/>
        <v>163</v>
      </c>
      <c r="B1190" s="102">
        <f t="shared" si="403"/>
        <v>170</v>
      </c>
      <c r="C1190" s="102" t="str">
        <f t="shared" si="404"/>
        <v>201811</v>
      </c>
      <c r="D1190" s="102">
        <v>2018</v>
      </c>
      <c r="E1190" s="102">
        <v>1</v>
      </c>
      <c r="F1190" s="102">
        <v>1</v>
      </c>
      <c r="G1190" s="102">
        <v>0</v>
      </c>
      <c r="H1190" s="102">
        <v>2</v>
      </c>
      <c r="I1190" s="102">
        <v>50</v>
      </c>
      <c r="J1190" s="102">
        <v>747</v>
      </c>
      <c r="K1190" s="102" t="s">
        <v>37</v>
      </c>
      <c r="L1190" s="102">
        <v>1</v>
      </c>
      <c r="M1190" s="102" t="s">
        <v>21</v>
      </c>
      <c r="N1190" s="102" t="s">
        <v>27</v>
      </c>
      <c r="O1190" s="102">
        <f>751-747</f>
        <v>4</v>
      </c>
      <c r="P1190" s="102">
        <f t="shared" si="409"/>
        <v>170.74700000000001</v>
      </c>
      <c r="Q1190" s="102" t="str">
        <f t="shared" si="402"/>
        <v/>
      </c>
      <c r="R1190" s="102">
        <f t="shared" si="419"/>
        <v>170.79</v>
      </c>
      <c r="S1190" s="102">
        <f t="shared" si="410"/>
        <v>42.999999999977945</v>
      </c>
      <c r="T1190" s="102">
        <f t="shared" si="405"/>
        <v>25</v>
      </c>
      <c r="U1190" s="102" t="str">
        <f t="shared" si="406"/>
        <v/>
      </c>
      <c r="V1190" s="102" t="str">
        <f t="shared" si="407"/>
        <v/>
      </c>
      <c r="W1190" s="102">
        <f t="shared" si="411"/>
        <v>170</v>
      </c>
      <c r="X1190" s="102">
        <f t="shared" si="420"/>
        <v>3</v>
      </c>
      <c r="Y1190" s="102">
        <f t="shared" si="416"/>
        <v>1</v>
      </c>
      <c r="Z1190" s="102">
        <f t="shared" si="412"/>
        <v>0</v>
      </c>
      <c r="AA1190" s="102">
        <f t="shared" si="417"/>
        <v>0</v>
      </c>
      <c r="AB1190" s="102">
        <f t="shared" si="418"/>
        <v>3</v>
      </c>
      <c r="AC1190" s="102" t="str">
        <f t="shared" si="408"/>
        <v/>
      </c>
      <c r="AD1190" s="102">
        <f t="shared" si="421"/>
        <v>0</v>
      </c>
      <c r="AE1190" s="102" t="str">
        <f t="shared" si="413"/>
        <v/>
      </c>
      <c r="AF1190" s="102" t="str">
        <f t="shared" si="414"/>
        <v/>
      </c>
      <c r="AG1190" s="102">
        <f t="shared" si="422"/>
        <v>0</v>
      </c>
      <c r="AH1190" s="102"/>
      <c r="AI1190" s="102"/>
      <c r="AJ1190" s="102"/>
      <c r="AK1190" s="102"/>
      <c r="AL1190" s="102"/>
    </row>
    <row r="1191" spans="1:38" s="101" customFormat="1" x14ac:dyDescent="0.25">
      <c r="A1191" s="100">
        <f t="shared" si="415"/>
        <v>163</v>
      </c>
      <c r="B1191" s="100">
        <f t="shared" si="403"/>
        <v>170</v>
      </c>
      <c r="C1191" s="100" t="str">
        <f t="shared" si="404"/>
        <v>201811</v>
      </c>
      <c r="D1191" s="100">
        <v>2018</v>
      </c>
      <c r="E1191" s="100">
        <v>1</v>
      </c>
      <c r="F1191" s="100">
        <v>1</v>
      </c>
      <c r="G1191" s="100">
        <v>0</v>
      </c>
      <c r="H1191" s="100">
        <v>2</v>
      </c>
      <c r="I1191" s="100">
        <v>50</v>
      </c>
      <c r="J1191" s="100">
        <v>772</v>
      </c>
      <c r="K1191" s="100" t="s">
        <v>37</v>
      </c>
      <c r="L1191" s="100">
        <v>2</v>
      </c>
      <c r="M1191" s="100" t="s">
        <v>21</v>
      </c>
      <c r="N1191" s="100" t="s">
        <v>27</v>
      </c>
      <c r="O1191" s="100">
        <f>777-772</f>
        <v>5</v>
      </c>
      <c r="P1191" s="100" t="str">
        <f t="shared" si="409"/>
        <v/>
      </c>
      <c r="Q1191" s="100" t="str">
        <f t="shared" si="402"/>
        <v/>
      </c>
      <c r="R1191" s="100" t="str">
        <f t="shared" si="419"/>
        <v/>
      </c>
      <c r="S1191" s="100" t="str">
        <f t="shared" si="410"/>
        <v/>
      </c>
      <c r="T1191" s="100">
        <f t="shared" si="405"/>
        <v>12</v>
      </c>
      <c r="U1191" s="100" t="str">
        <f t="shared" si="406"/>
        <v/>
      </c>
      <c r="V1191" s="100" t="str">
        <f t="shared" si="407"/>
        <v/>
      </c>
      <c r="W1191" s="100" t="str">
        <f t="shared" si="411"/>
        <v/>
      </c>
      <c r="X1191" s="100" t="str">
        <f t="shared" si="420"/>
        <v/>
      </c>
      <c r="Y1191" s="100" t="str">
        <f t="shared" si="416"/>
        <v/>
      </c>
      <c r="Z1191" s="100" t="str">
        <f t="shared" si="412"/>
        <v/>
      </c>
      <c r="AA1191" s="100" t="str">
        <f t="shared" si="417"/>
        <v/>
      </c>
      <c r="AB1191" s="100" t="str">
        <f t="shared" si="418"/>
        <v/>
      </c>
      <c r="AC1191" s="100" t="str">
        <f t="shared" si="408"/>
        <v/>
      </c>
      <c r="AD1191" s="100" t="str">
        <f t="shared" si="421"/>
        <v/>
      </c>
      <c r="AE1191" s="100" t="str">
        <f t="shared" si="413"/>
        <v/>
      </c>
      <c r="AF1191" s="100" t="str">
        <f t="shared" si="414"/>
        <v/>
      </c>
      <c r="AG1191" s="100" t="str">
        <f t="shared" si="422"/>
        <v/>
      </c>
      <c r="AH1191" s="100"/>
      <c r="AI1191" s="100" t="s">
        <v>238</v>
      </c>
      <c r="AJ1191" s="100"/>
      <c r="AK1191" s="100"/>
      <c r="AL1191" s="100"/>
    </row>
    <row r="1192" spans="1:38" s="103" customFormat="1" x14ac:dyDescent="0.25">
      <c r="A1192" s="100">
        <f t="shared" si="415"/>
        <v>163</v>
      </c>
      <c r="B1192" s="100">
        <f t="shared" si="403"/>
        <v>170</v>
      </c>
      <c r="C1192" s="100" t="str">
        <f t="shared" si="404"/>
        <v>201811</v>
      </c>
      <c r="D1192" s="100">
        <v>2018</v>
      </c>
      <c r="E1192" s="100">
        <v>1</v>
      </c>
      <c r="F1192" s="100">
        <v>1</v>
      </c>
      <c r="G1192" s="100">
        <v>0</v>
      </c>
      <c r="H1192" s="100">
        <v>2</v>
      </c>
      <c r="I1192" s="100">
        <v>50</v>
      </c>
      <c r="J1192" s="100">
        <v>784</v>
      </c>
      <c r="K1192" s="100" t="s">
        <v>37</v>
      </c>
      <c r="L1192" s="100">
        <v>1</v>
      </c>
      <c r="M1192" s="100" t="s">
        <v>21</v>
      </c>
      <c r="N1192" s="100" t="s">
        <v>27</v>
      </c>
      <c r="O1192" s="100">
        <f>1064-784</f>
        <v>280</v>
      </c>
      <c r="P1192" s="100" t="str">
        <f t="shared" si="409"/>
        <v/>
      </c>
      <c r="Q1192" s="100" t="str">
        <f t="shared" si="402"/>
        <v/>
      </c>
      <c r="R1192" s="100" t="str">
        <f t="shared" si="419"/>
        <v/>
      </c>
      <c r="S1192" s="100" t="str">
        <f t="shared" si="410"/>
        <v/>
      </c>
      <c r="T1192" s="100" t="str">
        <f t="shared" si="405"/>
        <v/>
      </c>
      <c r="U1192" s="100" t="str">
        <f t="shared" si="406"/>
        <v/>
      </c>
      <c r="V1192" s="100" t="str">
        <f t="shared" si="407"/>
        <v/>
      </c>
      <c r="W1192" s="100" t="str">
        <f t="shared" si="411"/>
        <v/>
      </c>
      <c r="X1192" s="100" t="str">
        <f t="shared" si="420"/>
        <v/>
      </c>
      <c r="Y1192" s="100" t="str">
        <f t="shared" si="416"/>
        <v/>
      </c>
      <c r="Z1192" s="100" t="str">
        <f t="shared" si="412"/>
        <v/>
      </c>
      <c r="AA1192" s="100" t="str">
        <f t="shared" si="417"/>
        <v/>
      </c>
      <c r="AB1192" s="100" t="str">
        <f t="shared" si="418"/>
        <v/>
      </c>
      <c r="AC1192" s="100" t="str">
        <f t="shared" si="408"/>
        <v/>
      </c>
      <c r="AD1192" s="100" t="str">
        <f t="shared" si="421"/>
        <v/>
      </c>
      <c r="AE1192" s="100" t="str">
        <f t="shared" si="413"/>
        <v/>
      </c>
      <c r="AF1192" s="100" t="str">
        <f t="shared" si="414"/>
        <v/>
      </c>
      <c r="AG1192" s="100" t="str">
        <f t="shared" si="422"/>
        <v/>
      </c>
      <c r="AH1192" s="100"/>
      <c r="AI1192" s="100"/>
      <c r="AJ1192" s="100"/>
      <c r="AK1192" s="100"/>
      <c r="AL1192" s="100"/>
    </row>
    <row r="1193" spans="1:38" s="101" customFormat="1" x14ac:dyDescent="0.25">
      <c r="A1193" s="100">
        <f t="shared" si="415"/>
        <v>163</v>
      </c>
      <c r="B1193" s="100">
        <f t="shared" si="403"/>
        <v>170</v>
      </c>
      <c r="C1193" s="100" t="str">
        <f t="shared" si="404"/>
        <v>201811</v>
      </c>
      <c r="D1193" s="100">
        <v>2018</v>
      </c>
      <c r="E1193" s="100">
        <v>1</v>
      </c>
      <c r="F1193" s="100">
        <v>1</v>
      </c>
      <c r="G1193" s="100">
        <v>0</v>
      </c>
      <c r="H1193" s="100">
        <v>2</v>
      </c>
      <c r="I1193" s="100">
        <v>50</v>
      </c>
      <c r="J1193" s="100">
        <v>790</v>
      </c>
      <c r="K1193" s="100" t="s">
        <v>29</v>
      </c>
      <c r="L1193" s="100">
        <v>1</v>
      </c>
      <c r="M1193" s="100" t="s">
        <v>21</v>
      </c>
      <c r="N1193" s="100" t="s">
        <v>27</v>
      </c>
      <c r="O1193" s="100">
        <v>0</v>
      </c>
      <c r="P1193" s="100" t="str">
        <f t="shared" si="409"/>
        <v/>
      </c>
      <c r="Q1193" s="100">
        <f t="shared" si="402"/>
        <v>170.79</v>
      </c>
      <c r="R1193" s="100" t="str">
        <f t="shared" si="419"/>
        <v/>
      </c>
      <c r="S1193" s="100" t="str">
        <f t="shared" si="410"/>
        <v/>
      </c>
      <c r="T1193" s="100" t="str">
        <f t="shared" si="405"/>
        <v/>
      </c>
      <c r="U1193" s="100" t="str">
        <f t="shared" si="406"/>
        <v/>
      </c>
      <c r="V1193" s="100" t="str">
        <f t="shared" si="407"/>
        <v/>
      </c>
      <c r="W1193" s="100" t="str">
        <f t="shared" si="411"/>
        <v/>
      </c>
      <c r="X1193" s="100" t="str">
        <f t="shared" si="420"/>
        <v/>
      </c>
      <c r="Y1193" s="100" t="str">
        <f t="shared" si="416"/>
        <v/>
      </c>
      <c r="Z1193" s="100" t="str">
        <f t="shared" si="412"/>
        <v/>
      </c>
      <c r="AA1193" s="100" t="str">
        <f t="shared" si="417"/>
        <v/>
      </c>
      <c r="AB1193" s="100" t="str">
        <f t="shared" si="418"/>
        <v/>
      </c>
      <c r="AC1193" s="100" t="str">
        <f t="shared" si="408"/>
        <v/>
      </c>
      <c r="AD1193" s="100" t="str">
        <f t="shared" si="421"/>
        <v/>
      </c>
      <c r="AE1193" s="100" t="str">
        <f t="shared" si="413"/>
        <v/>
      </c>
      <c r="AF1193" s="100" t="str">
        <f t="shared" si="414"/>
        <v/>
      </c>
      <c r="AG1193" s="100" t="str">
        <f t="shared" si="422"/>
        <v/>
      </c>
      <c r="AH1193" s="100"/>
      <c r="AI1193" s="100"/>
      <c r="AJ1193" s="100"/>
      <c r="AK1193" s="100"/>
      <c r="AL1193" s="100"/>
    </row>
    <row r="1194" spans="1:38" s="101" customFormat="1" x14ac:dyDescent="0.25">
      <c r="A1194" s="102">
        <f t="shared" si="415"/>
        <v>164</v>
      </c>
      <c r="B1194" s="102">
        <f t="shared" si="403"/>
        <v>3942</v>
      </c>
      <c r="C1194" s="102" t="str">
        <f t="shared" si="404"/>
        <v>201811</v>
      </c>
      <c r="D1194" s="102">
        <v>2018</v>
      </c>
      <c r="E1194" s="102">
        <v>1</v>
      </c>
      <c r="F1194" s="102">
        <v>1</v>
      </c>
      <c r="G1194" s="102">
        <v>1</v>
      </c>
      <c r="H1194" s="102">
        <v>5</v>
      </c>
      <c r="I1194" s="102">
        <v>42</v>
      </c>
      <c r="J1194" s="102">
        <v>937</v>
      </c>
      <c r="K1194" s="102" t="s">
        <v>37</v>
      </c>
      <c r="L1194" s="102">
        <v>1</v>
      </c>
      <c r="M1194" s="102" t="s">
        <v>21</v>
      </c>
      <c r="N1194" s="102" t="s">
        <v>27</v>
      </c>
      <c r="O1194" s="102">
        <f>966-937</f>
        <v>29</v>
      </c>
      <c r="P1194" s="102">
        <f t="shared" si="409"/>
        <v>3942.9369999999999</v>
      </c>
      <c r="Q1194" s="102">
        <f t="shared" si="402"/>
        <v>3942.9659999999999</v>
      </c>
      <c r="R1194" s="102">
        <f t="shared" si="419"/>
        <v>3942.9659999999999</v>
      </c>
      <c r="S1194" s="102">
        <f t="shared" si="410"/>
        <v>28.999999999996362</v>
      </c>
      <c r="T1194" s="102" t="str">
        <f t="shared" si="405"/>
        <v/>
      </c>
      <c r="U1194" s="102" t="str">
        <f t="shared" si="406"/>
        <v/>
      </c>
      <c r="V1194" s="102" t="str">
        <f t="shared" si="407"/>
        <v/>
      </c>
      <c r="W1194" s="102">
        <f t="shared" si="411"/>
        <v>3942</v>
      </c>
      <c r="X1194" s="102">
        <f t="shared" si="420"/>
        <v>1</v>
      </c>
      <c r="Y1194" s="102" t="str">
        <f t="shared" si="416"/>
        <v/>
      </c>
      <c r="Z1194" s="102">
        <f t="shared" si="412"/>
        <v>0</v>
      </c>
      <c r="AA1194" s="102">
        <f t="shared" si="417"/>
        <v>0</v>
      </c>
      <c r="AB1194" s="102">
        <f t="shared" si="418"/>
        <v>1</v>
      </c>
      <c r="AC1194" s="102" t="str">
        <f t="shared" si="408"/>
        <v/>
      </c>
      <c r="AD1194" s="102">
        <f t="shared" si="421"/>
        <v>0</v>
      </c>
      <c r="AE1194" s="102" t="str">
        <f t="shared" si="413"/>
        <v/>
      </c>
      <c r="AF1194" s="102" t="str">
        <f t="shared" si="414"/>
        <v/>
      </c>
      <c r="AG1194" s="102">
        <f t="shared" si="422"/>
        <v>0</v>
      </c>
      <c r="AH1194" s="102"/>
      <c r="AI1194" s="102"/>
      <c r="AJ1194" s="102"/>
      <c r="AK1194" s="102"/>
      <c r="AL1194" s="102"/>
    </row>
    <row r="1195" spans="1:38" s="101" customFormat="1" x14ac:dyDescent="0.25">
      <c r="A1195" s="102">
        <f t="shared" si="415"/>
        <v>165</v>
      </c>
      <c r="B1195" s="102">
        <f t="shared" si="403"/>
        <v>65860</v>
      </c>
      <c r="C1195" s="102" t="str">
        <f t="shared" si="404"/>
        <v>201815</v>
      </c>
      <c r="D1195" s="102">
        <v>2018</v>
      </c>
      <c r="E1195" s="102">
        <v>1</v>
      </c>
      <c r="F1195" s="102">
        <v>5</v>
      </c>
      <c r="G1195" s="102">
        <v>18</v>
      </c>
      <c r="H1195" s="102">
        <v>17</v>
      </c>
      <c r="I1195" s="102">
        <v>40</v>
      </c>
      <c r="J1195" s="102">
        <v>281</v>
      </c>
      <c r="K1195" s="102" t="s">
        <v>37</v>
      </c>
      <c r="L1195" s="102">
        <v>1</v>
      </c>
      <c r="M1195" s="102" t="s">
        <v>21</v>
      </c>
      <c r="N1195" s="102" t="s">
        <v>27</v>
      </c>
      <c r="O1195" s="102">
        <f>288-256</f>
        <v>32</v>
      </c>
      <c r="P1195" s="102">
        <f t="shared" si="409"/>
        <v>65860.281000000003</v>
      </c>
      <c r="Q1195" s="102" t="str">
        <f t="shared" si="402"/>
        <v/>
      </c>
      <c r="R1195" s="102">
        <f t="shared" si="419"/>
        <v>65860.313999999998</v>
      </c>
      <c r="S1195" s="102">
        <f t="shared" si="410"/>
        <v>32.999999995809048</v>
      </c>
      <c r="T1195" s="102" t="str">
        <f t="shared" si="405"/>
        <v/>
      </c>
      <c r="U1195" s="102" t="str">
        <f t="shared" si="406"/>
        <v/>
      </c>
      <c r="V1195" s="102" t="str">
        <f t="shared" si="407"/>
        <v/>
      </c>
      <c r="W1195" s="102">
        <f t="shared" si="411"/>
        <v>65860</v>
      </c>
      <c r="X1195" s="102">
        <f t="shared" si="420"/>
        <v>1</v>
      </c>
      <c r="Y1195" s="102" t="str">
        <f t="shared" si="416"/>
        <v/>
      </c>
      <c r="Z1195" s="102">
        <f t="shared" si="412"/>
        <v>0</v>
      </c>
      <c r="AA1195" s="102">
        <f t="shared" si="417"/>
        <v>0</v>
      </c>
      <c r="AB1195" s="102">
        <f t="shared" si="418"/>
        <v>1</v>
      </c>
      <c r="AC1195" s="102" t="str">
        <f t="shared" si="408"/>
        <v/>
      </c>
      <c r="AD1195" s="102">
        <f t="shared" si="421"/>
        <v>0</v>
      </c>
      <c r="AE1195" s="102" t="str">
        <f t="shared" si="413"/>
        <v/>
      </c>
      <c r="AF1195" s="102" t="str">
        <f t="shared" si="414"/>
        <v/>
      </c>
      <c r="AG1195" s="102">
        <f t="shared" si="422"/>
        <v>0</v>
      </c>
      <c r="AH1195" s="102"/>
      <c r="AI1195" s="102"/>
      <c r="AJ1195" s="102"/>
      <c r="AK1195" s="102"/>
      <c r="AL1195" s="102"/>
    </row>
    <row r="1196" spans="1:38" s="101" customFormat="1" x14ac:dyDescent="0.25">
      <c r="A1196" s="100">
        <f t="shared" si="415"/>
        <v>165</v>
      </c>
      <c r="B1196" s="100">
        <f t="shared" si="403"/>
        <v>65860</v>
      </c>
      <c r="C1196" s="100" t="str">
        <f t="shared" si="404"/>
        <v>201815</v>
      </c>
      <c r="D1196" s="100">
        <v>2018</v>
      </c>
      <c r="E1196" s="100">
        <v>1</v>
      </c>
      <c r="F1196" s="100">
        <v>5</v>
      </c>
      <c r="G1196" s="100">
        <v>18</v>
      </c>
      <c r="H1196" s="100">
        <v>17</v>
      </c>
      <c r="I1196" s="100">
        <v>40</v>
      </c>
      <c r="J1196" s="100">
        <v>314</v>
      </c>
      <c r="K1196" s="100" t="s">
        <v>239</v>
      </c>
      <c r="L1196" s="100">
        <v>1</v>
      </c>
      <c r="M1196" s="100" t="s">
        <v>21</v>
      </c>
      <c r="N1196" s="100" t="s">
        <v>27</v>
      </c>
      <c r="O1196" s="100">
        <v>0</v>
      </c>
      <c r="P1196" s="100" t="str">
        <f t="shared" si="409"/>
        <v/>
      </c>
      <c r="Q1196" s="100">
        <f t="shared" si="402"/>
        <v>65860.313999999998</v>
      </c>
      <c r="R1196" s="100" t="str">
        <f t="shared" si="419"/>
        <v/>
      </c>
      <c r="S1196" s="100" t="str">
        <f t="shared" si="410"/>
        <v/>
      </c>
      <c r="T1196" s="100" t="str">
        <f t="shared" si="405"/>
        <v/>
      </c>
      <c r="U1196" s="100" t="str">
        <f t="shared" si="406"/>
        <v/>
      </c>
      <c r="V1196" s="100" t="str">
        <f t="shared" si="407"/>
        <v/>
      </c>
      <c r="W1196" s="100" t="str">
        <f t="shared" si="411"/>
        <v/>
      </c>
      <c r="X1196" s="100" t="str">
        <f t="shared" si="420"/>
        <v/>
      </c>
      <c r="Y1196" s="100" t="str">
        <f t="shared" si="416"/>
        <v/>
      </c>
      <c r="Z1196" s="100" t="str">
        <f t="shared" si="412"/>
        <v/>
      </c>
      <c r="AA1196" s="100" t="str">
        <f t="shared" si="417"/>
        <v/>
      </c>
      <c r="AB1196" s="100" t="str">
        <f t="shared" si="418"/>
        <v/>
      </c>
      <c r="AC1196" s="100" t="str">
        <f t="shared" si="408"/>
        <v/>
      </c>
      <c r="AD1196" s="100" t="str">
        <f t="shared" si="421"/>
        <v/>
      </c>
      <c r="AE1196" s="100" t="str">
        <f t="shared" si="413"/>
        <v/>
      </c>
      <c r="AF1196" s="100" t="str">
        <f t="shared" si="414"/>
        <v/>
      </c>
      <c r="AG1196" s="100" t="str">
        <f t="shared" si="422"/>
        <v/>
      </c>
      <c r="AH1196" s="100"/>
      <c r="AI1196" s="100"/>
      <c r="AJ1196" s="100"/>
      <c r="AK1196" s="100"/>
      <c r="AL1196" s="100"/>
    </row>
    <row r="1197" spans="1:38" s="101" customFormat="1" x14ac:dyDescent="0.25">
      <c r="A1197" s="102">
        <f t="shared" si="415"/>
        <v>166</v>
      </c>
      <c r="B1197" s="102">
        <f t="shared" si="403"/>
        <v>65842</v>
      </c>
      <c r="C1197" s="102" t="str">
        <f t="shared" si="404"/>
        <v>2018115</v>
      </c>
      <c r="D1197" s="102">
        <v>2018</v>
      </c>
      <c r="E1197" s="102">
        <v>1</v>
      </c>
      <c r="F1197" s="102">
        <v>15</v>
      </c>
      <c r="G1197" s="102">
        <v>18</v>
      </c>
      <c r="H1197" s="102">
        <v>17</v>
      </c>
      <c r="I1197" s="102">
        <v>22</v>
      </c>
      <c r="J1197" s="102">
        <v>896</v>
      </c>
      <c r="K1197" s="102" t="s">
        <v>37</v>
      </c>
      <c r="L1197" s="102">
        <v>1</v>
      </c>
      <c r="M1197" s="102" t="s">
        <v>21</v>
      </c>
      <c r="N1197" s="102" t="s">
        <v>27</v>
      </c>
      <c r="O1197" s="102">
        <f>906-896</f>
        <v>10</v>
      </c>
      <c r="P1197" s="102">
        <f t="shared" si="409"/>
        <v>65842.895999999993</v>
      </c>
      <c r="Q1197" s="102" t="str">
        <f t="shared" si="402"/>
        <v/>
      </c>
      <c r="R1197" s="102">
        <f t="shared" si="419"/>
        <v>65842.936000000002</v>
      </c>
      <c r="S1197" s="102">
        <f t="shared" si="410"/>
        <v>40.000000008149073</v>
      </c>
      <c r="T1197" s="102" t="str">
        <f t="shared" si="405"/>
        <v/>
      </c>
      <c r="U1197" s="102" t="str">
        <f t="shared" si="406"/>
        <v/>
      </c>
      <c r="V1197" s="102" t="str">
        <f t="shared" si="407"/>
        <v/>
      </c>
      <c r="W1197" s="102">
        <f t="shared" si="411"/>
        <v>65842</v>
      </c>
      <c r="X1197" s="102">
        <f t="shared" si="420"/>
        <v>1</v>
      </c>
      <c r="Y1197" s="102" t="str">
        <f t="shared" si="416"/>
        <v/>
      </c>
      <c r="Z1197" s="102">
        <f t="shared" si="412"/>
        <v>0</v>
      </c>
      <c r="AA1197" s="102">
        <f t="shared" si="417"/>
        <v>0</v>
      </c>
      <c r="AB1197" s="102">
        <f t="shared" si="418"/>
        <v>1</v>
      </c>
      <c r="AC1197" s="102" t="str">
        <f t="shared" si="408"/>
        <v/>
      </c>
      <c r="AD1197" s="102">
        <f t="shared" si="421"/>
        <v>0</v>
      </c>
      <c r="AE1197" s="102" t="str">
        <f t="shared" si="413"/>
        <v/>
      </c>
      <c r="AF1197" s="102" t="str">
        <f t="shared" si="414"/>
        <v/>
      </c>
      <c r="AG1197" s="102">
        <f t="shared" si="422"/>
        <v>0</v>
      </c>
      <c r="AH1197" s="102"/>
      <c r="AI1197" s="102"/>
      <c r="AJ1197" s="102"/>
      <c r="AK1197" s="102"/>
      <c r="AL1197" s="102"/>
    </row>
    <row r="1198" spans="1:38" s="101" customFormat="1" x14ac:dyDescent="0.25">
      <c r="A1198" s="100">
        <f t="shared" si="415"/>
        <v>166</v>
      </c>
      <c r="B1198" s="100">
        <f t="shared" si="403"/>
        <v>65842</v>
      </c>
      <c r="C1198" s="100" t="str">
        <f t="shared" si="404"/>
        <v>2018115</v>
      </c>
      <c r="D1198" s="100">
        <v>2018</v>
      </c>
      <c r="E1198" s="100">
        <v>1</v>
      </c>
      <c r="F1198" s="100">
        <v>15</v>
      </c>
      <c r="G1198" s="100">
        <v>18</v>
      </c>
      <c r="H1198" s="100">
        <v>17</v>
      </c>
      <c r="I1198" s="100">
        <v>22</v>
      </c>
      <c r="J1198" s="100">
        <v>936</v>
      </c>
      <c r="K1198" s="100" t="s">
        <v>239</v>
      </c>
      <c r="L1198" s="100">
        <v>0</v>
      </c>
      <c r="M1198" s="100" t="s">
        <v>21</v>
      </c>
      <c r="N1198" s="100" t="s">
        <v>27</v>
      </c>
      <c r="O1198" s="100">
        <v>0</v>
      </c>
      <c r="P1198" s="100" t="str">
        <f t="shared" si="409"/>
        <v/>
      </c>
      <c r="Q1198" s="100">
        <f t="shared" si="402"/>
        <v>65842.936000000002</v>
      </c>
      <c r="R1198" s="100" t="str">
        <f t="shared" si="419"/>
        <v/>
      </c>
      <c r="S1198" s="100" t="str">
        <f t="shared" si="410"/>
        <v/>
      </c>
      <c r="T1198" s="100" t="str">
        <f t="shared" si="405"/>
        <v/>
      </c>
      <c r="U1198" s="100" t="str">
        <f t="shared" si="406"/>
        <v/>
      </c>
      <c r="V1198" s="100" t="str">
        <f t="shared" si="407"/>
        <v/>
      </c>
      <c r="W1198" s="100" t="str">
        <f t="shared" si="411"/>
        <v/>
      </c>
      <c r="X1198" s="100" t="str">
        <f t="shared" si="420"/>
        <v/>
      </c>
      <c r="Y1198" s="100" t="str">
        <f t="shared" si="416"/>
        <v/>
      </c>
      <c r="Z1198" s="100" t="str">
        <f t="shared" si="412"/>
        <v/>
      </c>
      <c r="AA1198" s="100" t="str">
        <f t="shared" si="417"/>
        <v/>
      </c>
      <c r="AB1198" s="100" t="str">
        <f t="shared" si="418"/>
        <v/>
      </c>
      <c r="AC1198" s="100" t="str">
        <f t="shared" si="408"/>
        <v/>
      </c>
      <c r="AD1198" s="100" t="str">
        <f t="shared" si="421"/>
        <v/>
      </c>
      <c r="AE1198" s="100" t="str">
        <f t="shared" si="413"/>
        <v/>
      </c>
      <c r="AF1198" s="100" t="str">
        <f t="shared" si="414"/>
        <v/>
      </c>
      <c r="AG1198" s="100" t="str">
        <f t="shared" si="422"/>
        <v/>
      </c>
      <c r="AH1198" s="100"/>
      <c r="AI1198" s="100"/>
      <c r="AJ1198" s="100"/>
      <c r="AK1198" s="100"/>
      <c r="AL1198" s="100"/>
    </row>
    <row r="1199" spans="1:38" s="101" customFormat="1" x14ac:dyDescent="0.25">
      <c r="A1199" s="102">
        <f t="shared" si="415"/>
        <v>167</v>
      </c>
      <c r="B1199" s="102">
        <f t="shared" si="403"/>
        <v>65930</v>
      </c>
      <c r="C1199" s="102" t="str">
        <f t="shared" si="404"/>
        <v>2018115</v>
      </c>
      <c r="D1199" s="102">
        <v>2018</v>
      </c>
      <c r="E1199" s="102">
        <v>1</v>
      </c>
      <c r="F1199" s="102">
        <v>15</v>
      </c>
      <c r="G1199" s="102">
        <v>18</v>
      </c>
      <c r="H1199" s="102">
        <v>18</v>
      </c>
      <c r="I1199" s="102">
        <v>50</v>
      </c>
      <c r="J1199" s="102">
        <v>505</v>
      </c>
      <c r="K1199" s="102" t="s">
        <v>37</v>
      </c>
      <c r="L1199" s="102">
        <v>1</v>
      </c>
      <c r="M1199" s="102" t="s">
        <v>21</v>
      </c>
      <c r="N1199" s="102" t="s">
        <v>27</v>
      </c>
      <c r="O1199" s="102">
        <f>523-505</f>
        <v>18</v>
      </c>
      <c r="P1199" s="102">
        <f t="shared" si="409"/>
        <v>65930.505000000005</v>
      </c>
      <c r="Q1199" s="102">
        <f t="shared" si="402"/>
        <v>65930.523000000001</v>
      </c>
      <c r="R1199" s="102">
        <f t="shared" si="419"/>
        <v>65930.523000000001</v>
      </c>
      <c r="S1199" s="102">
        <f t="shared" si="410"/>
        <v>17.999999996391125</v>
      </c>
      <c r="T1199" s="102" t="str">
        <f t="shared" si="405"/>
        <v/>
      </c>
      <c r="U1199" s="102" t="str">
        <f t="shared" si="406"/>
        <v/>
      </c>
      <c r="V1199" s="102" t="str">
        <f t="shared" si="407"/>
        <v/>
      </c>
      <c r="W1199" s="102">
        <f t="shared" si="411"/>
        <v>65930</v>
      </c>
      <c r="X1199" s="102">
        <f t="shared" si="420"/>
        <v>1</v>
      </c>
      <c r="Y1199" s="102" t="str">
        <f t="shared" si="416"/>
        <v/>
      </c>
      <c r="Z1199" s="102">
        <f t="shared" si="412"/>
        <v>0</v>
      </c>
      <c r="AA1199" s="102">
        <f t="shared" si="417"/>
        <v>0</v>
      </c>
      <c r="AB1199" s="102">
        <f t="shared" si="418"/>
        <v>1</v>
      </c>
      <c r="AC1199" s="102" t="str">
        <f t="shared" si="408"/>
        <v/>
      </c>
      <c r="AD1199" s="102">
        <f t="shared" si="421"/>
        <v>0</v>
      </c>
      <c r="AE1199" s="102" t="str">
        <f t="shared" si="413"/>
        <v/>
      </c>
      <c r="AF1199" s="102" t="str">
        <f t="shared" si="414"/>
        <v/>
      </c>
      <c r="AG1199" s="102">
        <f t="shared" si="422"/>
        <v>0</v>
      </c>
      <c r="AH1199" s="102"/>
      <c r="AI1199" s="102"/>
      <c r="AJ1199" s="102"/>
      <c r="AK1199" s="102"/>
      <c r="AL1199" s="102"/>
    </row>
    <row r="1200" spans="1:38" s="103" customFormat="1" x14ac:dyDescent="0.25">
      <c r="A1200" s="102">
        <f t="shared" si="415"/>
        <v>168</v>
      </c>
      <c r="B1200" s="102">
        <f t="shared" si="403"/>
        <v>65939</v>
      </c>
      <c r="C1200" s="102" t="str">
        <f t="shared" si="404"/>
        <v>2018115</v>
      </c>
      <c r="D1200" s="102">
        <v>2018</v>
      </c>
      <c r="E1200" s="102">
        <v>1</v>
      </c>
      <c r="F1200" s="102">
        <v>15</v>
      </c>
      <c r="G1200" s="102">
        <v>18</v>
      </c>
      <c r="H1200" s="102">
        <v>18</v>
      </c>
      <c r="I1200" s="102">
        <v>59</v>
      </c>
      <c r="J1200" s="102">
        <v>60</v>
      </c>
      <c r="K1200" s="102" t="s">
        <v>37</v>
      </c>
      <c r="L1200" s="102">
        <v>1</v>
      </c>
      <c r="M1200" s="102" t="s">
        <v>21</v>
      </c>
      <c r="N1200" s="102" t="s">
        <v>27</v>
      </c>
      <c r="O1200" s="102">
        <f>1068-1036</f>
        <v>32</v>
      </c>
      <c r="P1200" s="102">
        <f t="shared" si="409"/>
        <v>65939.06</v>
      </c>
      <c r="Q1200" s="102" t="str">
        <f t="shared" si="402"/>
        <v/>
      </c>
      <c r="R1200" s="102">
        <f t="shared" si="419"/>
        <v>65939.146999999997</v>
      </c>
      <c r="S1200" s="102">
        <f t="shared" si="410"/>
        <v>86.999999999534339</v>
      </c>
      <c r="T1200" s="102" t="str">
        <f t="shared" si="405"/>
        <v/>
      </c>
      <c r="U1200" s="102" t="str">
        <f t="shared" si="406"/>
        <v/>
      </c>
      <c r="V1200" s="102" t="str">
        <f t="shared" si="407"/>
        <v/>
      </c>
      <c r="W1200" s="102">
        <f t="shared" si="411"/>
        <v>65939</v>
      </c>
      <c r="X1200" s="102">
        <f t="shared" si="420"/>
        <v>1</v>
      </c>
      <c r="Y1200" s="102" t="str">
        <f t="shared" si="416"/>
        <v/>
      </c>
      <c r="Z1200" s="102">
        <f t="shared" si="412"/>
        <v>0</v>
      </c>
      <c r="AA1200" s="102">
        <f t="shared" si="417"/>
        <v>0</v>
      </c>
      <c r="AB1200" s="102">
        <f t="shared" si="418"/>
        <v>1</v>
      </c>
      <c r="AC1200" s="102" t="str">
        <f t="shared" si="408"/>
        <v/>
      </c>
      <c r="AD1200" s="102">
        <f t="shared" si="421"/>
        <v>0</v>
      </c>
      <c r="AE1200" s="102" t="str">
        <f t="shared" si="413"/>
        <v/>
      </c>
      <c r="AF1200" s="102" t="str">
        <f t="shared" si="414"/>
        <v/>
      </c>
      <c r="AG1200" s="102">
        <f t="shared" si="422"/>
        <v>0</v>
      </c>
      <c r="AH1200" s="102"/>
      <c r="AI1200" s="102"/>
      <c r="AJ1200" s="102"/>
      <c r="AK1200" s="102"/>
      <c r="AL1200" s="102"/>
    </row>
    <row r="1201" spans="1:38" s="101" customFormat="1" x14ac:dyDescent="0.25">
      <c r="A1201" s="100">
        <f t="shared" si="415"/>
        <v>168</v>
      </c>
      <c r="B1201" s="100">
        <f t="shared" si="403"/>
        <v>65939</v>
      </c>
      <c r="C1201" s="100" t="str">
        <f t="shared" si="404"/>
        <v>2018115</v>
      </c>
      <c r="D1201" s="100">
        <v>2018</v>
      </c>
      <c r="E1201" s="100">
        <v>1</v>
      </c>
      <c r="F1201" s="100">
        <v>15</v>
      </c>
      <c r="G1201" s="100">
        <v>18</v>
      </c>
      <c r="H1201" s="100">
        <v>18</v>
      </c>
      <c r="I1201" s="100">
        <v>59</v>
      </c>
      <c r="J1201" s="100">
        <v>82</v>
      </c>
      <c r="K1201" s="100" t="s">
        <v>239</v>
      </c>
      <c r="L1201" s="100">
        <v>1</v>
      </c>
      <c r="M1201" s="100" t="s">
        <v>21</v>
      </c>
      <c r="N1201" s="100" t="s">
        <v>27</v>
      </c>
      <c r="O1201" s="100">
        <v>0</v>
      </c>
      <c r="P1201" s="100" t="str">
        <f t="shared" si="409"/>
        <v/>
      </c>
      <c r="Q1201" s="100" t="str">
        <f t="shared" si="402"/>
        <v/>
      </c>
      <c r="R1201" s="100" t="str">
        <f t="shared" si="419"/>
        <v/>
      </c>
      <c r="S1201" s="100" t="str">
        <f t="shared" si="410"/>
        <v/>
      </c>
      <c r="T1201" s="100" t="str">
        <f t="shared" si="405"/>
        <v/>
      </c>
      <c r="U1201" s="100" t="str">
        <f t="shared" si="406"/>
        <v/>
      </c>
      <c r="V1201" s="100" t="str">
        <f t="shared" si="407"/>
        <v/>
      </c>
      <c r="W1201" s="100" t="str">
        <f t="shared" si="411"/>
        <v/>
      </c>
      <c r="X1201" s="100" t="str">
        <f t="shared" si="420"/>
        <v/>
      </c>
      <c r="Y1201" s="100" t="str">
        <f t="shared" si="416"/>
        <v/>
      </c>
      <c r="Z1201" s="100" t="str">
        <f t="shared" si="412"/>
        <v/>
      </c>
      <c r="AA1201" s="100" t="str">
        <f t="shared" si="417"/>
        <v/>
      </c>
      <c r="AB1201" s="100" t="str">
        <f t="shared" si="418"/>
        <v/>
      </c>
      <c r="AC1201" s="100" t="str">
        <f t="shared" si="408"/>
        <v/>
      </c>
      <c r="AD1201" s="100" t="str">
        <f t="shared" si="421"/>
        <v/>
      </c>
      <c r="AE1201" s="100" t="str">
        <f t="shared" si="413"/>
        <v/>
      </c>
      <c r="AF1201" s="100" t="str">
        <f t="shared" si="414"/>
        <v/>
      </c>
      <c r="AG1201" s="100" t="str">
        <f t="shared" si="422"/>
        <v/>
      </c>
      <c r="AH1201" s="100"/>
      <c r="AI1201" s="100"/>
      <c r="AJ1201" s="100"/>
      <c r="AK1201" s="100"/>
      <c r="AL1201" s="100"/>
    </row>
    <row r="1202" spans="1:38" s="101" customFormat="1" x14ac:dyDescent="0.25">
      <c r="A1202" s="100">
        <f t="shared" si="415"/>
        <v>168</v>
      </c>
      <c r="B1202" s="100">
        <f t="shared" si="403"/>
        <v>65939</v>
      </c>
      <c r="C1202" s="100" t="str">
        <f t="shared" si="404"/>
        <v>2018115</v>
      </c>
      <c r="D1202" s="100">
        <v>2018</v>
      </c>
      <c r="E1202" s="100">
        <v>1</v>
      </c>
      <c r="F1202" s="100">
        <v>15</v>
      </c>
      <c r="G1202" s="100">
        <v>18</v>
      </c>
      <c r="H1202" s="100">
        <v>18</v>
      </c>
      <c r="I1202" s="100">
        <v>59</v>
      </c>
      <c r="J1202" s="100">
        <v>147</v>
      </c>
      <c r="K1202" s="100" t="s">
        <v>239</v>
      </c>
      <c r="L1202" s="100">
        <v>1</v>
      </c>
      <c r="M1202" s="100" t="s">
        <v>21</v>
      </c>
      <c r="N1202" s="100" t="s">
        <v>27</v>
      </c>
      <c r="O1202" s="100">
        <v>0</v>
      </c>
      <c r="P1202" s="100" t="str">
        <f t="shared" si="409"/>
        <v/>
      </c>
      <c r="Q1202" s="100">
        <f t="shared" si="402"/>
        <v>65939.146999999997</v>
      </c>
      <c r="R1202" s="100" t="str">
        <f t="shared" si="419"/>
        <v/>
      </c>
      <c r="S1202" s="100" t="str">
        <f t="shared" si="410"/>
        <v/>
      </c>
      <c r="T1202" s="100" t="str">
        <f t="shared" si="405"/>
        <v/>
      </c>
      <c r="U1202" s="100" t="str">
        <f t="shared" si="406"/>
        <v/>
      </c>
      <c r="V1202" s="100" t="str">
        <f t="shared" si="407"/>
        <v/>
      </c>
      <c r="W1202" s="100" t="str">
        <f t="shared" si="411"/>
        <v/>
      </c>
      <c r="X1202" s="100" t="str">
        <f t="shared" si="420"/>
        <v/>
      </c>
      <c r="Y1202" s="100" t="str">
        <f t="shared" si="416"/>
        <v/>
      </c>
      <c r="Z1202" s="100" t="str">
        <f t="shared" si="412"/>
        <v/>
      </c>
      <c r="AA1202" s="100" t="str">
        <f t="shared" si="417"/>
        <v/>
      </c>
      <c r="AB1202" s="100" t="str">
        <f t="shared" si="418"/>
        <v/>
      </c>
      <c r="AC1202" s="100" t="str">
        <f t="shared" si="408"/>
        <v/>
      </c>
      <c r="AD1202" s="100" t="str">
        <f t="shared" si="421"/>
        <v/>
      </c>
      <c r="AE1202" s="100" t="str">
        <f t="shared" si="413"/>
        <v/>
      </c>
      <c r="AF1202" s="100" t="str">
        <f t="shared" si="414"/>
        <v/>
      </c>
      <c r="AG1202" s="100" t="str">
        <f t="shared" si="422"/>
        <v/>
      </c>
      <c r="AH1202" s="100"/>
      <c r="AI1202" s="100"/>
      <c r="AJ1202" s="100"/>
      <c r="AK1202" s="100"/>
      <c r="AL1202" s="100"/>
    </row>
    <row r="1203" spans="1:38" s="101" customFormat="1" x14ac:dyDescent="0.25">
      <c r="A1203" s="102">
        <f t="shared" si="415"/>
        <v>169</v>
      </c>
      <c r="B1203" s="102">
        <f t="shared" si="403"/>
        <v>66013</v>
      </c>
      <c r="C1203" s="102" t="str">
        <f t="shared" si="404"/>
        <v>2018115</v>
      </c>
      <c r="D1203" s="102">
        <v>2018</v>
      </c>
      <c r="E1203" s="102">
        <v>1</v>
      </c>
      <c r="F1203" s="102">
        <v>15</v>
      </c>
      <c r="G1203" s="102">
        <v>18</v>
      </c>
      <c r="H1203" s="102">
        <v>20</v>
      </c>
      <c r="I1203" s="102">
        <v>13</v>
      </c>
      <c r="J1203" s="102">
        <v>505</v>
      </c>
      <c r="K1203" s="102" t="s">
        <v>37</v>
      </c>
      <c r="L1203" s="102">
        <v>1</v>
      </c>
      <c r="M1203" s="102" t="s">
        <v>21</v>
      </c>
      <c r="N1203" s="102" t="s">
        <v>27</v>
      </c>
      <c r="O1203" s="102">
        <f>525-505</f>
        <v>20</v>
      </c>
      <c r="P1203" s="102">
        <f t="shared" si="409"/>
        <v>66013.505000000005</v>
      </c>
      <c r="Q1203" s="102" t="str">
        <f t="shared" si="402"/>
        <v/>
      </c>
      <c r="R1203" s="102">
        <f t="shared" si="419"/>
        <v>66013.691000000006</v>
      </c>
      <c r="S1203" s="102">
        <f t="shared" si="410"/>
        <v>186.0000000015134</v>
      </c>
      <c r="T1203" s="102" t="str">
        <f t="shared" si="405"/>
        <v/>
      </c>
      <c r="U1203" s="102" t="str">
        <f t="shared" si="406"/>
        <v/>
      </c>
      <c r="V1203" s="102" t="str">
        <f t="shared" si="407"/>
        <v/>
      </c>
      <c r="W1203" s="102">
        <f t="shared" si="411"/>
        <v>66013</v>
      </c>
      <c r="X1203" s="102">
        <f t="shared" si="420"/>
        <v>1</v>
      </c>
      <c r="Y1203" s="102" t="str">
        <f t="shared" si="416"/>
        <v/>
      </c>
      <c r="Z1203" s="102">
        <f t="shared" si="412"/>
        <v>0</v>
      </c>
      <c r="AA1203" s="102">
        <f t="shared" si="417"/>
        <v>0</v>
      </c>
      <c r="AB1203" s="102">
        <f t="shared" si="418"/>
        <v>1</v>
      </c>
      <c r="AC1203" s="102" t="str">
        <f t="shared" si="408"/>
        <v/>
      </c>
      <c r="AD1203" s="102">
        <f t="shared" si="421"/>
        <v>0</v>
      </c>
      <c r="AE1203" s="102" t="str">
        <f t="shared" si="413"/>
        <v/>
      </c>
      <c r="AF1203" s="102" t="str">
        <f t="shared" si="414"/>
        <v/>
      </c>
      <c r="AG1203" s="102">
        <f t="shared" si="422"/>
        <v>0</v>
      </c>
      <c r="AH1203" s="102"/>
      <c r="AI1203" s="102"/>
      <c r="AJ1203" s="102"/>
      <c r="AK1203" s="102"/>
      <c r="AL1203" s="102"/>
    </row>
    <row r="1204" spans="1:38" s="101" customFormat="1" x14ac:dyDescent="0.25">
      <c r="A1204" s="100">
        <f t="shared" si="415"/>
        <v>169</v>
      </c>
      <c r="B1204" s="100">
        <f t="shared" si="403"/>
        <v>66013</v>
      </c>
      <c r="C1204" s="100" t="str">
        <f t="shared" si="404"/>
        <v>2018115</v>
      </c>
      <c r="D1204" s="100">
        <v>2018</v>
      </c>
      <c r="E1204" s="100">
        <v>1</v>
      </c>
      <c r="F1204" s="100">
        <v>15</v>
      </c>
      <c r="G1204" s="100">
        <v>18</v>
      </c>
      <c r="H1204" s="100">
        <v>20</v>
      </c>
      <c r="I1204" s="100">
        <v>13</v>
      </c>
      <c r="J1204" s="100">
        <v>691</v>
      </c>
      <c r="K1204" s="100" t="s">
        <v>239</v>
      </c>
      <c r="L1204" s="100">
        <v>0</v>
      </c>
      <c r="M1204" s="100" t="s">
        <v>21</v>
      </c>
      <c r="N1204" s="100" t="s">
        <v>27</v>
      </c>
      <c r="O1204" s="100">
        <v>0</v>
      </c>
      <c r="P1204" s="100" t="str">
        <f t="shared" si="409"/>
        <v/>
      </c>
      <c r="Q1204" s="100">
        <f t="shared" si="402"/>
        <v>66013.691000000006</v>
      </c>
      <c r="R1204" s="100" t="str">
        <f t="shared" si="419"/>
        <v/>
      </c>
      <c r="S1204" s="100" t="str">
        <f t="shared" si="410"/>
        <v/>
      </c>
      <c r="T1204" s="100" t="str">
        <f t="shared" si="405"/>
        <v/>
      </c>
      <c r="U1204" s="100" t="str">
        <f t="shared" si="406"/>
        <v/>
      </c>
      <c r="V1204" s="100" t="str">
        <f t="shared" si="407"/>
        <v/>
      </c>
      <c r="W1204" s="100" t="str">
        <f t="shared" si="411"/>
        <v/>
      </c>
      <c r="X1204" s="100" t="str">
        <f t="shared" si="420"/>
        <v/>
      </c>
      <c r="Y1204" s="100" t="str">
        <f t="shared" si="416"/>
        <v/>
      </c>
      <c r="Z1204" s="100" t="str">
        <f t="shared" si="412"/>
        <v/>
      </c>
      <c r="AA1204" s="100" t="str">
        <f t="shared" si="417"/>
        <v/>
      </c>
      <c r="AB1204" s="100" t="str">
        <f t="shared" si="418"/>
        <v/>
      </c>
      <c r="AC1204" s="100" t="str">
        <f t="shared" si="408"/>
        <v/>
      </c>
      <c r="AD1204" s="100" t="str">
        <f t="shared" si="421"/>
        <v/>
      </c>
      <c r="AE1204" s="100" t="str">
        <f t="shared" si="413"/>
        <v/>
      </c>
      <c r="AF1204" s="100" t="str">
        <f t="shared" si="414"/>
        <v/>
      </c>
      <c r="AG1204" s="100" t="str">
        <f t="shared" si="422"/>
        <v/>
      </c>
      <c r="AH1204" s="100"/>
      <c r="AI1204" s="100"/>
      <c r="AJ1204" s="100"/>
      <c r="AK1204" s="100"/>
      <c r="AL1204" s="100"/>
    </row>
    <row r="1205" spans="1:38" s="101" customFormat="1" x14ac:dyDescent="0.25">
      <c r="A1205" s="102">
        <f t="shared" si="415"/>
        <v>170</v>
      </c>
      <c r="B1205" s="102">
        <f t="shared" si="403"/>
        <v>66126</v>
      </c>
      <c r="C1205" s="102" t="str">
        <f t="shared" si="404"/>
        <v>2018115</v>
      </c>
      <c r="D1205" s="102">
        <v>2018</v>
      </c>
      <c r="E1205" s="102">
        <v>1</v>
      </c>
      <c r="F1205" s="102">
        <v>15</v>
      </c>
      <c r="G1205" s="102">
        <v>18</v>
      </c>
      <c r="H1205" s="102">
        <v>22</v>
      </c>
      <c r="I1205" s="102">
        <v>6</v>
      </c>
      <c r="J1205" s="102">
        <v>762</v>
      </c>
      <c r="K1205" s="102" t="s">
        <v>37</v>
      </c>
      <c r="L1205" s="102">
        <v>1</v>
      </c>
      <c r="M1205" s="102" t="s">
        <v>21</v>
      </c>
      <c r="N1205" s="102" t="s">
        <v>27</v>
      </c>
      <c r="O1205" s="102">
        <f>775-762</f>
        <v>13</v>
      </c>
      <c r="P1205" s="102">
        <f t="shared" si="409"/>
        <v>66126.762000000002</v>
      </c>
      <c r="Q1205" s="102" t="str">
        <f t="shared" si="402"/>
        <v/>
      </c>
      <c r="R1205" s="102">
        <f t="shared" si="419"/>
        <v>66126.816000000006</v>
      </c>
      <c r="S1205" s="102">
        <f t="shared" si="410"/>
        <v>54.00000000372529</v>
      </c>
      <c r="T1205" s="102" t="str">
        <f t="shared" si="405"/>
        <v/>
      </c>
      <c r="U1205" s="102" t="str">
        <f t="shared" si="406"/>
        <v/>
      </c>
      <c r="V1205" s="102" t="str">
        <f t="shared" si="407"/>
        <v/>
      </c>
      <c r="W1205" s="102">
        <f t="shared" si="411"/>
        <v>66126</v>
      </c>
      <c r="X1205" s="102">
        <f t="shared" si="420"/>
        <v>1</v>
      </c>
      <c r="Y1205" s="102" t="str">
        <f t="shared" si="416"/>
        <v/>
      </c>
      <c r="Z1205" s="102">
        <f t="shared" si="412"/>
        <v>0</v>
      </c>
      <c r="AA1205" s="102">
        <f t="shared" si="417"/>
        <v>0</v>
      </c>
      <c r="AB1205" s="102">
        <f t="shared" si="418"/>
        <v>1</v>
      </c>
      <c r="AC1205" s="102" t="str">
        <f t="shared" si="408"/>
        <v/>
      </c>
      <c r="AD1205" s="102">
        <f t="shared" si="421"/>
        <v>0</v>
      </c>
      <c r="AE1205" s="102" t="str">
        <f t="shared" si="413"/>
        <v/>
      </c>
      <c r="AF1205" s="102" t="str">
        <f t="shared" si="414"/>
        <v/>
      </c>
      <c r="AG1205" s="102">
        <f t="shared" si="422"/>
        <v>0</v>
      </c>
      <c r="AH1205" s="102"/>
      <c r="AI1205" s="102"/>
      <c r="AJ1205" s="102"/>
      <c r="AK1205" s="102"/>
      <c r="AL1205" s="102"/>
    </row>
    <row r="1206" spans="1:38" s="101" customFormat="1" x14ac:dyDescent="0.25">
      <c r="A1206" s="100">
        <f t="shared" si="415"/>
        <v>170</v>
      </c>
      <c r="B1206" s="100">
        <f t="shared" si="403"/>
        <v>66126</v>
      </c>
      <c r="C1206" s="100" t="str">
        <f t="shared" si="404"/>
        <v>2018115</v>
      </c>
      <c r="D1206" s="100">
        <v>2018</v>
      </c>
      <c r="E1206" s="100">
        <v>1</v>
      </c>
      <c r="F1206" s="100">
        <v>15</v>
      </c>
      <c r="G1206" s="100">
        <v>18</v>
      </c>
      <c r="H1206" s="100">
        <v>22</v>
      </c>
      <c r="I1206" s="100">
        <v>6</v>
      </c>
      <c r="J1206" s="100">
        <v>799</v>
      </c>
      <c r="K1206" s="100" t="s">
        <v>225</v>
      </c>
      <c r="L1206" s="100">
        <v>1</v>
      </c>
      <c r="M1206" s="100" t="s">
        <v>21</v>
      </c>
      <c r="N1206" s="100" t="s">
        <v>28</v>
      </c>
      <c r="O1206" s="100">
        <v>0</v>
      </c>
      <c r="P1206" s="100" t="str">
        <f t="shared" si="409"/>
        <v/>
      </c>
      <c r="Q1206" s="100" t="str">
        <f t="shared" si="402"/>
        <v/>
      </c>
      <c r="R1206" s="100" t="str">
        <f t="shared" si="419"/>
        <v/>
      </c>
      <c r="S1206" s="100" t="str">
        <f t="shared" si="410"/>
        <v/>
      </c>
      <c r="T1206" s="100" t="str">
        <f t="shared" si="405"/>
        <v/>
      </c>
      <c r="U1206" s="100" t="str">
        <f t="shared" si="406"/>
        <v/>
      </c>
      <c r="V1206" s="100" t="str">
        <f t="shared" si="407"/>
        <v/>
      </c>
      <c r="W1206" s="100" t="str">
        <f t="shared" si="411"/>
        <v/>
      </c>
      <c r="X1206" s="100" t="str">
        <f t="shared" si="420"/>
        <v/>
      </c>
      <c r="Y1206" s="100" t="str">
        <f t="shared" si="416"/>
        <v/>
      </c>
      <c r="Z1206" s="100" t="str">
        <f t="shared" si="412"/>
        <v/>
      </c>
      <c r="AA1206" s="100" t="str">
        <f t="shared" si="417"/>
        <v/>
      </c>
      <c r="AB1206" s="100" t="str">
        <f t="shared" si="418"/>
        <v/>
      </c>
      <c r="AC1206" s="100" t="str">
        <f t="shared" si="408"/>
        <v/>
      </c>
      <c r="AD1206" s="100" t="str">
        <f t="shared" si="421"/>
        <v/>
      </c>
      <c r="AE1206" s="100" t="str">
        <f t="shared" si="413"/>
        <v/>
      </c>
      <c r="AF1206" s="100" t="str">
        <f t="shared" si="414"/>
        <v/>
      </c>
      <c r="AG1206" s="100" t="str">
        <f t="shared" si="422"/>
        <v/>
      </c>
      <c r="AH1206" s="100"/>
      <c r="AI1206" s="100"/>
      <c r="AJ1206" s="100"/>
      <c r="AK1206" s="100"/>
      <c r="AL1206" s="100"/>
    </row>
    <row r="1207" spans="1:38" s="101" customFormat="1" x14ac:dyDescent="0.25">
      <c r="A1207" s="100">
        <f t="shared" si="415"/>
        <v>170</v>
      </c>
      <c r="B1207" s="100">
        <f t="shared" si="403"/>
        <v>66126</v>
      </c>
      <c r="C1207" s="100" t="str">
        <f t="shared" si="404"/>
        <v>2018115</v>
      </c>
      <c r="D1207" s="100">
        <v>2018</v>
      </c>
      <c r="E1207" s="100">
        <v>1</v>
      </c>
      <c r="F1207" s="100">
        <v>15</v>
      </c>
      <c r="G1207" s="100">
        <v>18</v>
      </c>
      <c r="H1207" s="100">
        <v>22</v>
      </c>
      <c r="I1207" s="100">
        <v>6</v>
      </c>
      <c r="J1207" s="100">
        <v>816</v>
      </c>
      <c r="K1207" s="100" t="s">
        <v>239</v>
      </c>
      <c r="L1207" s="100">
        <v>1</v>
      </c>
      <c r="M1207" s="100" t="s">
        <v>21</v>
      </c>
      <c r="N1207" s="100" t="s">
        <v>27</v>
      </c>
      <c r="O1207" s="100">
        <v>0</v>
      </c>
      <c r="P1207" s="100" t="str">
        <f t="shared" si="409"/>
        <v/>
      </c>
      <c r="Q1207" s="100">
        <f t="shared" si="402"/>
        <v>66126.816000000006</v>
      </c>
      <c r="R1207" s="100" t="str">
        <f t="shared" si="419"/>
        <v/>
      </c>
      <c r="S1207" s="100" t="str">
        <f t="shared" si="410"/>
        <v/>
      </c>
      <c r="T1207" s="100" t="str">
        <f t="shared" si="405"/>
        <v/>
      </c>
      <c r="U1207" s="100" t="str">
        <f t="shared" si="406"/>
        <v/>
      </c>
      <c r="V1207" s="100" t="str">
        <f t="shared" si="407"/>
        <v/>
      </c>
      <c r="W1207" s="100" t="str">
        <f t="shared" si="411"/>
        <v/>
      </c>
      <c r="X1207" s="100" t="str">
        <f t="shared" si="420"/>
        <v/>
      </c>
      <c r="Y1207" s="100" t="str">
        <f t="shared" si="416"/>
        <v/>
      </c>
      <c r="Z1207" s="100" t="str">
        <f t="shared" si="412"/>
        <v/>
      </c>
      <c r="AA1207" s="100" t="str">
        <f t="shared" si="417"/>
        <v/>
      </c>
      <c r="AB1207" s="100" t="str">
        <f t="shared" si="418"/>
        <v/>
      </c>
      <c r="AC1207" s="100" t="str">
        <f t="shared" si="408"/>
        <v/>
      </c>
      <c r="AD1207" s="100" t="str">
        <f t="shared" si="421"/>
        <v/>
      </c>
      <c r="AE1207" s="100" t="str">
        <f t="shared" si="413"/>
        <v/>
      </c>
      <c r="AF1207" s="100" t="str">
        <f t="shared" si="414"/>
        <v/>
      </c>
      <c r="AG1207" s="100" t="str">
        <f t="shared" si="422"/>
        <v/>
      </c>
      <c r="AH1207" s="100"/>
      <c r="AI1207" s="100"/>
      <c r="AJ1207" s="100"/>
      <c r="AK1207" s="100"/>
      <c r="AL1207" s="100"/>
    </row>
    <row r="1208" spans="1:38" s="101" customFormat="1" x14ac:dyDescent="0.25">
      <c r="A1208" s="102">
        <f t="shared" si="415"/>
        <v>171</v>
      </c>
      <c r="B1208" s="102">
        <f t="shared" si="403"/>
        <v>66177</v>
      </c>
      <c r="C1208" s="102" t="str">
        <f t="shared" si="404"/>
        <v>2018115</v>
      </c>
      <c r="D1208" s="102">
        <v>2018</v>
      </c>
      <c r="E1208" s="102">
        <v>1</v>
      </c>
      <c r="F1208" s="102">
        <v>15</v>
      </c>
      <c r="G1208" s="102">
        <v>18</v>
      </c>
      <c r="H1208" s="102">
        <v>22</v>
      </c>
      <c r="I1208" s="102">
        <v>57</v>
      </c>
      <c r="J1208" s="102">
        <v>0</v>
      </c>
      <c r="K1208" s="102" t="s">
        <v>37</v>
      </c>
      <c r="L1208" s="102">
        <v>1</v>
      </c>
      <c r="M1208" s="102" t="s">
        <v>21</v>
      </c>
      <c r="N1208" s="102" t="s">
        <v>27</v>
      </c>
      <c r="O1208" s="102">
        <v>9</v>
      </c>
      <c r="P1208" s="102">
        <f t="shared" si="409"/>
        <v>66177</v>
      </c>
      <c r="Q1208" s="102" t="str">
        <f t="shared" si="402"/>
        <v/>
      </c>
      <c r="R1208" s="102">
        <f t="shared" si="419"/>
        <v>66177.505000000005</v>
      </c>
      <c r="S1208" s="102">
        <f t="shared" si="410"/>
        <v>505.00000000465661</v>
      </c>
      <c r="T1208" s="102">
        <f t="shared" si="405"/>
        <v>129</v>
      </c>
      <c r="U1208" s="102">
        <f t="shared" si="406"/>
        <v>120</v>
      </c>
      <c r="V1208" s="102" t="str">
        <f t="shared" si="407"/>
        <v/>
      </c>
      <c r="W1208" s="102">
        <f t="shared" si="411"/>
        <v>66177</v>
      </c>
      <c r="X1208" s="102">
        <f t="shared" si="420"/>
        <v>8</v>
      </c>
      <c r="Y1208" s="102">
        <f t="shared" si="416"/>
        <v>0</v>
      </c>
      <c r="Z1208" s="102">
        <f t="shared" si="412"/>
        <v>0</v>
      </c>
      <c r="AA1208" s="102">
        <f t="shared" si="417"/>
        <v>0</v>
      </c>
      <c r="AB1208" s="102">
        <f t="shared" si="418"/>
        <v>8</v>
      </c>
      <c r="AC1208" s="102" t="str">
        <f t="shared" si="408"/>
        <v/>
      </c>
      <c r="AD1208" s="102">
        <f t="shared" si="421"/>
        <v>0</v>
      </c>
      <c r="AE1208" s="102" t="str">
        <f t="shared" si="413"/>
        <v/>
      </c>
      <c r="AF1208" s="102" t="str">
        <f t="shared" si="414"/>
        <v/>
      </c>
      <c r="AG1208" s="102">
        <f t="shared" si="422"/>
        <v>0</v>
      </c>
      <c r="AH1208" s="102"/>
      <c r="AI1208" s="102"/>
      <c r="AJ1208" s="102"/>
      <c r="AK1208" s="102"/>
      <c r="AL1208" s="102"/>
    </row>
    <row r="1209" spans="1:38" s="103" customFormat="1" x14ac:dyDescent="0.25">
      <c r="A1209" s="100">
        <f t="shared" si="415"/>
        <v>171</v>
      </c>
      <c r="B1209" s="100">
        <f t="shared" si="403"/>
        <v>66177</v>
      </c>
      <c r="C1209" s="100" t="str">
        <f t="shared" si="404"/>
        <v>2018115</v>
      </c>
      <c r="D1209" s="100">
        <v>2018</v>
      </c>
      <c r="E1209" s="100">
        <v>1</v>
      </c>
      <c r="F1209" s="100">
        <v>15</v>
      </c>
      <c r="G1209" s="100">
        <v>18</v>
      </c>
      <c r="H1209" s="100">
        <v>22</v>
      </c>
      <c r="I1209" s="100">
        <v>57</v>
      </c>
      <c r="J1209" s="100">
        <v>25</v>
      </c>
      <c r="K1209" s="100" t="s">
        <v>239</v>
      </c>
      <c r="L1209" s="100">
        <v>1</v>
      </c>
      <c r="M1209" s="100" t="s">
        <v>21</v>
      </c>
      <c r="N1209" s="100" t="s">
        <v>27</v>
      </c>
      <c r="O1209" s="100">
        <v>0</v>
      </c>
      <c r="P1209" s="100" t="str">
        <f t="shared" si="409"/>
        <v/>
      </c>
      <c r="Q1209" s="100" t="str">
        <f t="shared" si="402"/>
        <v/>
      </c>
      <c r="R1209" s="100" t="str">
        <f t="shared" si="419"/>
        <v/>
      </c>
      <c r="S1209" s="100" t="str">
        <f t="shared" si="410"/>
        <v/>
      </c>
      <c r="T1209" s="100" t="str">
        <f t="shared" si="405"/>
        <v/>
      </c>
      <c r="U1209" s="100" t="str">
        <f t="shared" si="406"/>
        <v/>
      </c>
      <c r="V1209" s="100" t="str">
        <f t="shared" si="407"/>
        <v/>
      </c>
      <c r="W1209" s="100" t="str">
        <f t="shared" si="411"/>
        <v/>
      </c>
      <c r="X1209" s="100" t="str">
        <f t="shared" si="420"/>
        <v/>
      </c>
      <c r="Y1209" s="100" t="str">
        <f t="shared" si="416"/>
        <v/>
      </c>
      <c r="Z1209" s="100" t="str">
        <f t="shared" si="412"/>
        <v/>
      </c>
      <c r="AA1209" s="100" t="str">
        <f t="shared" si="417"/>
        <v/>
      </c>
      <c r="AB1209" s="100" t="str">
        <f t="shared" si="418"/>
        <v/>
      </c>
      <c r="AC1209" s="100" t="str">
        <f t="shared" si="408"/>
        <v/>
      </c>
      <c r="AD1209" s="100" t="str">
        <f t="shared" si="421"/>
        <v/>
      </c>
      <c r="AE1209" s="100" t="str">
        <f t="shared" si="413"/>
        <v/>
      </c>
      <c r="AF1209" s="100" t="str">
        <f t="shared" si="414"/>
        <v/>
      </c>
      <c r="AG1209" s="100" t="str">
        <f t="shared" si="422"/>
        <v/>
      </c>
      <c r="AH1209" s="100"/>
      <c r="AI1209" s="100"/>
      <c r="AJ1209" s="100"/>
      <c r="AK1209" s="100"/>
      <c r="AL1209" s="100"/>
    </row>
    <row r="1210" spans="1:38" s="101" customFormat="1" x14ac:dyDescent="0.25">
      <c r="A1210" s="100">
        <f t="shared" si="415"/>
        <v>171</v>
      </c>
      <c r="B1210" s="100">
        <f t="shared" si="403"/>
        <v>66177</v>
      </c>
      <c r="C1210" s="100" t="str">
        <f t="shared" si="404"/>
        <v>2018115</v>
      </c>
      <c r="D1210" s="100">
        <v>2018</v>
      </c>
      <c r="E1210" s="100">
        <v>1</v>
      </c>
      <c r="F1210" s="100">
        <v>15</v>
      </c>
      <c r="G1210" s="100">
        <v>18</v>
      </c>
      <c r="H1210" s="100">
        <v>22</v>
      </c>
      <c r="I1210" s="100">
        <v>57</v>
      </c>
      <c r="J1210" s="100">
        <v>47</v>
      </c>
      <c r="K1210" s="100" t="s">
        <v>239</v>
      </c>
      <c r="L1210" s="100">
        <v>1</v>
      </c>
      <c r="M1210" s="100" t="s">
        <v>21</v>
      </c>
      <c r="N1210" s="100" t="s">
        <v>27</v>
      </c>
      <c r="O1210" s="100">
        <v>0</v>
      </c>
      <c r="P1210" s="100" t="str">
        <f t="shared" si="409"/>
        <v/>
      </c>
      <c r="Q1210" s="100" t="str">
        <f t="shared" si="402"/>
        <v/>
      </c>
      <c r="R1210" s="100" t="str">
        <f t="shared" si="419"/>
        <v/>
      </c>
      <c r="S1210" s="100" t="str">
        <f t="shared" si="410"/>
        <v/>
      </c>
      <c r="T1210" s="100" t="str">
        <f t="shared" si="405"/>
        <v/>
      </c>
      <c r="U1210" s="100" t="str">
        <f t="shared" si="406"/>
        <v/>
      </c>
      <c r="V1210" s="100" t="str">
        <f t="shared" si="407"/>
        <v/>
      </c>
      <c r="W1210" s="100" t="str">
        <f t="shared" si="411"/>
        <v/>
      </c>
      <c r="X1210" s="100" t="str">
        <f t="shared" si="420"/>
        <v/>
      </c>
      <c r="Y1210" s="100" t="str">
        <f t="shared" si="416"/>
        <v/>
      </c>
      <c r="Z1210" s="100" t="str">
        <f t="shared" si="412"/>
        <v/>
      </c>
      <c r="AA1210" s="100" t="str">
        <f t="shared" si="417"/>
        <v/>
      </c>
      <c r="AB1210" s="100" t="str">
        <f t="shared" si="418"/>
        <v/>
      </c>
      <c r="AC1210" s="100" t="str">
        <f t="shared" si="408"/>
        <v/>
      </c>
      <c r="AD1210" s="100" t="str">
        <f t="shared" si="421"/>
        <v/>
      </c>
      <c r="AE1210" s="100" t="str">
        <f t="shared" si="413"/>
        <v/>
      </c>
      <c r="AF1210" s="100" t="str">
        <f t="shared" si="414"/>
        <v/>
      </c>
      <c r="AG1210" s="100" t="str">
        <f t="shared" si="422"/>
        <v/>
      </c>
      <c r="AH1210" s="100"/>
      <c r="AI1210" s="100"/>
      <c r="AJ1210" s="100"/>
      <c r="AK1210" s="100"/>
      <c r="AL1210" s="100"/>
    </row>
    <row r="1211" spans="1:38" s="101" customFormat="1" x14ac:dyDescent="0.25">
      <c r="A1211" s="100">
        <f t="shared" si="415"/>
        <v>171</v>
      </c>
      <c r="B1211" s="100">
        <f t="shared" si="403"/>
        <v>66177</v>
      </c>
      <c r="C1211" s="100" t="str">
        <f t="shared" si="404"/>
        <v>2018115</v>
      </c>
      <c r="D1211" s="100">
        <v>2018</v>
      </c>
      <c r="E1211" s="100">
        <v>1</v>
      </c>
      <c r="F1211" s="100">
        <v>15</v>
      </c>
      <c r="G1211" s="100">
        <v>18</v>
      </c>
      <c r="H1211" s="100">
        <v>22</v>
      </c>
      <c r="I1211" s="100">
        <v>57</v>
      </c>
      <c r="J1211" s="100">
        <v>84</v>
      </c>
      <c r="K1211" s="100" t="s">
        <v>239</v>
      </c>
      <c r="L1211" s="100">
        <v>1</v>
      </c>
      <c r="M1211" s="100" t="s">
        <v>21</v>
      </c>
      <c r="N1211" s="100" t="s">
        <v>27</v>
      </c>
      <c r="O1211" s="100">
        <v>0</v>
      </c>
      <c r="P1211" s="100" t="str">
        <f t="shared" si="409"/>
        <v/>
      </c>
      <c r="Q1211" s="100" t="str">
        <f t="shared" si="402"/>
        <v/>
      </c>
      <c r="R1211" s="100" t="str">
        <f t="shared" si="419"/>
        <v/>
      </c>
      <c r="S1211" s="100" t="str">
        <f t="shared" si="410"/>
        <v/>
      </c>
      <c r="T1211" s="100" t="str">
        <f t="shared" si="405"/>
        <v/>
      </c>
      <c r="U1211" s="100" t="str">
        <f t="shared" si="406"/>
        <v/>
      </c>
      <c r="V1211" s="100" t="str">
        <f t="shared" si="407"/>
        <v/>
      </c>
      <c r="W1211" s="100" t="str">
        <f t="shared" si="411"/>
        <v/>
      </c>
      <c r="X1211" s="100" t="str">
        <f t="shared" si="420"/>
        <v/>
      </c>
      <c r="Y1211" s="100" t="str">
        <f t="shared" si="416"/>
        <v/>
      </c>
      <c r="Z1211" s="100" t="str">
        <f t="shared" si="412"/>
        <v/>
      </c>
      <c r="AA1211" s="100" t="str">
        <f t="shared" si="417"/>
        <v/>
      </c>
      <c r="AB1211" s="100" t="str">
        <f t="shared" si="418"/>
        <v/>
      </c>
      <c r="AC1211" s="100" t="str">
        <f t="shared" si="408"/>
        <v/>
      </c>
      <c r="AD1211" s="100" t="str">
        <f t="shared" si="421"/>
        <v/>
      </c>
      <c r="AE1211" s="100" t="str">
        <f t="shared" si="413"/>
        <v/>
      </c>
      <c r="AF1211" s="100" t="str">
        <f t="shared" si="414"/>
        <v/>
      </c>
      <c r="AG1211" s="100" t="str">
        <f t="shared" si="422"/>
        <v/>
      </c>
      <c r="AH1211" s="100"/>
      <c r="AI1211" s="100"/>
      <c r="AJ1211" s="100"/>
      <c r="AK1211" s="100"/>
      <c r="AL1211" s="100"/>
    </row>
    <row r="1212" spans="1:38" s="101" customFormat="1" x14ac:dyDescent="0.25">
      <c r="A1212" s="100">
        <f t="shared" si="415"/>
        <v>171</v>
      </c>
      <c r="B1212" s="100">
        <f t="shared" si="403"/>
        <v>66177</v>
      </c>
      <c r="C1212" s="100" t="str">
        <f t="shared" si="404"/>
        <v>2018115</v>
      </c>
      <c r="D1212" s="100">
        <v>2018</v>
      </c>
      <c r="E1212" s="100">
        <v>1</v>
      </c>
      <c r="F1212" s="100">
        <v>15</v>
      </c>
      <c r="G1212" s="100">
        <v>18</v>
      </c>
      <c r="H1212" s="100">
        <v>22</v>
      </c>
      <c r="I1212" s="100">
        <v>57</v>
      </c>
      <c r="J1212" s="100">
        <v>129</v>
      </c>
      <c r="K1212" s="100" t="s">
        <v>37</v>
      </c>
      <c r="L1212" s="100">
        <v>1</v>
      </c>
      <c r="M1212" s="100" t="s">
        <v>21</v>
      </c>
      <c r="N1212" s="100" t="s">
        <v>27</v>
      </c>
      <c r="O1212" s="100">
        <v>20</v>
      </c>
      <c r="P1212" s="100" t="str">
        <f t="shared" si="409"/>
        <v/>
      </c>
      <c r="Q1212" s="100" t="str">
        <f t="shared" si="402"/>
        <v/>
      </c>
      <c r="R1212" s="100" t="str">
        <f t="shared" si="419"/>
        <v/>
      </c>
      <c r="S1212" s="100" t="str">
        <f t="shared" si="410"/>
        <v/>
      </c>
      <c r="T1212" s="100">
        <f t="shared" si="405"/>
        <v>56</v>
      </c>
      <c r="U1212" s="100">
        <f t="shared" si="406"/>
        <v>36</v>
      </c>
      <c r="V1212" s="100" t="str">
        <f t="shared" si="407"/>
        <v/>
      </c>
      <c r="W1212" s="100" t="str">
        <f t="shared" si="411"/>
        <v/>
      </c>
      <c r="X1212" s="100" t="str">
        <f t="shared" si="420"/>
        <v/>
      </c>
      <c r="Y1212" s="100" t="str">
        <f t="shared" si="416"/>
        <v/>
      </c>
      <c r="Z1212" s="100" t="str">
        <f t="shared" si="412"/>
        <v/>
      </c>
      <c r="AA1212" s="100" t="str">
        <f t="shared" si="417"/>
        <v/>
      </c>
      <c r="AB1212" s="100" t="str">
        <f t="shared" si="418"/>
        <v/>
      </c>
      <c r="AC1212" s="100" t="str">
        <f t="shared" si="408"/>
        <v/>
      </c>
      <c r="AD1212" s="100" t="str">
        <f t="shared" si="421"/>
        <v/>
      </c>
      <c r="AE1212" s="100" t="str">
        <f t="shared" si="413"/>
        <v/>
      </c>
      <c r="AF1212" s="100" t="str">
        <f t="shared" si="414"/>
        <v/>
      </c>
      <c r="AG1212" s="100" t="str">
        <f t="shared" si="422"/>
        <v/>
      </c>
      <c r="AH1212" s="100"/>
      <c r="AI1212" s="100"/>
      <c r="AJ1212" s="100"/>
      <c r="AK1212" s="100"/>
      <c r="AL1212" s="100"/>
    </row>
    <row r="1213" spans="1:38" s="101" customFormat="1" x14ac:dyDescent="0.25">
      <c r="A1213" s="100">
        <f t="shared" si="415"/>
        <v>171</v>
      </c>
      <c r="B1213" s="100">
        <f t="shared" si="403"/>
        <v>66177</v>
      </c>
      <c r="C1213" s="100" t="str">
        <f t="shared" si="404"/>
        <v>2018115</v>
      </c>
      <c r="D1213" s="100">
        <v>2018</v>
      </c>
      <c r="E1213" s="100">
        <v>1</v>
      </c>
      <c r="F1213" s="100">
        <v>15</v>
      </c>
      <c r="G1213" s="100">
        <v>18</v>
      </c>
      <c r="H1213" s="100">
        <v>22</v>
      </c>
      <c r="I1213" s="100">
        <v>57</v>
      </c>
      <c r="J1213" s="100">
        <v>185</v>
      </c>
      <c r="K1213" s="100" t="s">
        <v>37</v>
      </c>
      <c r="L1213" s="100">
        <v>1</v>
      </c>
      <c r="M1213" s="100" t="s">
        <v>21</v>
      </c>
      <c r="N1213" s="100" t="s">
        <v>27</v>
      </c>
      <c r="O1213" s="100">
        <f>194-185</f>
        <v>9</v>
      </c>
      <c r="P1213" s="100" t="str">
        <f t="shared" si="409"/>
        <v/>
      </c>
      <c r="Q1213" s="100" t="str">
        <f t="shared" si="402"/>
        <v/>
      </c>
      <c r="R1213" s="100" t="str">
        <f t="shared" si="419"/>
        <v/>
      </c>
      <c r="S1213" s="100" t="str">
        <f t="shared" si="410"/>
        <v/>
      </c>
      <c r="T1213" s="100">
        <f t="shared" si="405"/>
        <v>28</v>
      </c>
      <c r="U1213" s="100">
        <f t="shared" si="406"/>
        <v>19</v>
      </c>
      <c r="V1213" s="100" t="str">
        <f t="shared" si="407"/>
        <v/>
      </c>
      <c r="W1213" s="100" t="str">
        <f t="shared" si="411"/>
        <v/>
      </c>
      <c r="X1213" s="100" t="str">
        <f t="shared" si="420"/>
        <v/>
      </c>
      <c r="Y1213" s="100" t="str">
        <f t="shared" si="416"/>
        <v/>
      </c>
      <c r="Z1213" s="100" t="str">
        <f t="shared" si="412"/>
        <v/>
      </c>
      <c r="AA1213" s="100" t="str">
        <f t="shared" si="417"/>
        <v/>
      </c>
      <c r="AB1213" s="100" t="str">
        <f t="shared" si="418"/>
        <v/>
      </c>
      <c r="AC1213" s="100" t="str">
        <f t="shared" si="408"/>
        <v/>
      </c>
      <c r="AD1213" s="100" t="str">
        <f t="shared" si="421"/>
        <v/>
      </c>
      <c r="AE1213" s="100" t="str">
        <f t="shared" si="413"/>
        <v/>
      </c>
      <c r="AF1213" s="100" t="str">
        <f t="shared" si="414"/>
        <v/>
      </c>
      <c r="AG1213" s="100" t="str">
        <f t="shared" si="422"/>
        <v/>
      </c>
      <c r="AH1213" s="100"/>
      <c r="AI1213" s="100"/>
      <c r="AJ1213" s="100"/>
      <c r="AK1213" s="100"/>
      <c r="AL1213" s="100"/>
    </row>
    <row r="1214" spans="1:38" s="101" customFormat="1" x14ac:dyDescent="0.25">
      <c r="A1214" s="100">
        <f t="shared" si="415"/>
        <v>171</v>
      </c>
      <c r="B1214" s="100">
        <f t="shared" si="403"/>
        <v>66177</v>
      </c>
      <c r="C1214" s="100" t="str">
        <f t="shared" si="404"/>
        <v>2018115</v>
      </c>
      <c r="D1214" s="100">
        <v>2018</v>
      </c>
      <c r="E1214" s="100">
        <v>1</v>
      </c>
      <c r="F1214" s="100">
        <v>15</v>
      </c>
      <c r="G1214" s="100">
        <v>18</v>
      </c>
      <c r="H1214" s="100">
        <v>22</v>
      </c>
      <c r="I1214" s="100">
        <v>57</v>
      </c>
      <c r="J1214" s="100">
        <v>213</v>
      </c>
      <c r="K1214" s="100" t="s">
        <v>37</v>
      </c>
      <c r="L1214" s="100">
        <v>1</v>
      </c>
      <c r="M1214" s="100" t="s">
        <v>21</v>
      </c>
      <c r="N1214" s="100" t="s">
        <v>27</v>
      </c>
      <c r="O1214" s="100">
        <f>218-213</f>
        <v>5</v>
      </c>
      <c r="P1214" s="100" t="str">
        <f t="shared" si="409"/>
        <v/>
      </c>
      <c r="Q1214" s="100" t="str">
        <f t="shared" si="402"/>
        <v/>
      </c>
      <c r="R1214" s="100" t="str">
        <f t="shared" si="419"/>
        <v/>
      </c>
      <c r="S1214" s="100" t="str">
        <f t="shared" si="410"/>
        <v/>
      </c>
      <c r="T1214" s="100">
        <f t="shared" si="405"/>
        <v>23</v>
      </c>
      <c r="U1214" s="100">
        <f t="shared" si="406"/>
        <v>18</v>
      </c>
      <c r="V1214" s="100" t="str">
        <f t="shared" si="407"/>
        <v/>
      </c>
      <c r="W1214" s="100" t="str">
        <f t="shared" si="411"/>
        <v/>
      </c>
      <c r="X1214" s="100" t="str">
        <f t="shared" si="420"/>
        <v/>
      </c>
      <c r="Y1214" s="100" t="str">
        <f t="shared" si="416"/>
        <v/>
      </c>
      <c r="Z1214" s="100" t="str">
        <f t="shared" si="412"/>
        <v/>
      </c>
      <c r="AA1214" s="100" t="str">
        <f t="shared" si="417"/>
        <v/>
      </c>
      <c r="AB1214" s="100" t="str">
        <f t="shared" si="418"/>
        <v/>
      </c>
      <c r="AC1214" s="100" t="str">
        <f t="shared" si="408"/>
        <v/>
      </c>
      <c r="AD1214" s="100" t="str">
        <f t="shared" si="421"/>
        <v/>
      </c>
      <c r="AE1214" s="100" t="str">
        <f t="shared" si="413"/>
        <v/>
      </c>
      <c r="AF1214" s="100" t="str">
        <f t="shared" si="414"/>
        <v/>
      </c>
      <c r="AG1214" s="100" t="str">
        <f t="shared" si="422"/>
        <v/>
      </c>
      <c r="AH1214" s="100"/>
      <c r="AI1214" s="100"/>
      <c r="AJ1214" s="100"/>
      <c r="AK1214" s="100"/>
      <c r="AL1214" s="100"/>
    </row>
    <row r="1215" spans="1:38" s="101" customFormat="1" x14ac:dyDescent="0.25">
      <c r="A1215" s="100">
        <f t="shared" si="415"/>
        <v>171</v>
      </c>
      <c r="B1215" s="100">
        <f t="shared" si="403"/>
        <v>66177</v>
      </c>
      <c r="C1215" s="100" t="str">
        <f t="shared" si="404"/>
        <v>2018115</v>
      </c>
      <c r="D1215" s="100">
        <v>2018</v>
      </c>
      <c r="E1215" s="100">
        <v>1</v>
      </c>
      <c r="F1215" s="100">
        <v>15</v>
      </c>
      <c r="G1215" s="100">
        <v>18</v>
      </c>
      <c r="H1215" s="100">
        <v>22</v>
      </c>
      <c r="I1215" s="100">
        <v>57</v>
      </c>
      <c r="J1215" s="100">
        <v>236</v>
      </c>
      <c r="K1215" s="100" t="s">
        <v>37</v>
      </c>
      <c r="L1215" s="100">
        <v>1</v>
      </c>
      <c r="M1215" s="100" t="s">
        <v>21</v>
      </c>
      <c r="N1215" s="100" t="s">
        <v>27</v>
      </c>
      <c r="O1215" s="100">
        <f>239-236</f>
        <v>3</v>
      </c>
      <c r="P1215" s="100" t="str">
        <f t="shared" si="409"/>
        <v/>
      </c>
      <c r="Q1215" s="100" t="str">
        <f t="shared" si="402"/>
        <v/>
      </c>
      <c r="R1215" s="100" t="str">
        <f t="shared" si="419"/>
        <v/>
      </c>
      <c r="S1215" s="100" t="str">
        <f t="shared" si="410"/>
        <v/>
      </c>
      <c r="T1215" s="100">
        <f t="shared" si="405"/>
        <v>71</v>
      </c>
      <c r="U1215" s="100">
        <f t="shared" si="406"/>
        <v>68</v>
      </c>
      <c r="V1215" s="100" t="str">
        <f t="shared" si="407"/>
        <v/>
      </c>
      <c r="W1215" s="100" t="str">
        <f t="shared" si="411"/>
        <v/>
      </c>
      <c r="X1215" s="100" t="str">
        <f t="shared" si="420"/>
        <v/>
      </c>
      <c r="Y1215" s="100" t="str">
        <f t="shared" si="416"/>
        <v/>
      </c>
      <c r="Z1215" s="100" t="str">
        <f t="shared" si="412"/>
        <v/>
      </c>
      <c r="AA1215" s="100" t="str">
        <f t="shared" si="417"/>
        <v/>
      </c>
      <c r="AB1215" s="100" t="str">
        <f t="shared" si="418"/>
        <v/>
      </c>
      <c r="AC1215" s="100" t="str">
        <f t="shared" si="408"/>
        <v/>
      </c>
      <c r="AD1215" s="100" t="str">
        <f t="shared" si="421"/>
        <v/>
      </c>
      <c r="AE1215" s="100" t="str">
        <f t="shared" si="413"/>
        <v/>
      </c>
      <c r="AF1215" s="100" t="str">
        <f t="shared" si="414"/>
        <v/>
      </c>
      <c r="AG1215" s="100" t="str">
        <f t="shared" si="422"/>
        <v/>
      </c>
      <c r="AH1215" s="100"/>
      <c r="AI1215" s="100"/>
      <c r="AJ1215" s="100"/>
      <c r="AK1215" s="100"/>
      <c r="AL1215" s="100"/>
    </row>
    <row r="1216" spans="1:38" s="103" customFormat="1" x14ac:dyDescent="0.25">
      <c r="A1216" s="100">
        <f t="shared" si="415"/>
        <v>171</v>
      </c>
      <c r="B1216" s="100">
        <f t="shared" si="403"/>
        <v>66177</v>
      </c>
      <c r="C1216" s="100" t="str">
        <f t="shared" si="404"/>
        <v>2018115</v>
      </c>
      <c r="D1216" s="100">
        <v>2018</v>
      </c>
      <c r="E1216" s="100">
        <v>1</v>
      </c>
      <c r="F1216" s="100">
        <v>15</v>
      </c>
      <c r="G1216" s="100">
        <v>18</v>
      </c>
      <c r="H1216" s="100">
        <v>22</v>
      </c>
      <c r="I1216" s="100">
        <v>57</v>
      </c>
      <c r="J1216" s="100">
        <v>307</v>
      </c>
      <c r="K1216" s="100" t="s">
        <v>37</v>
      </c>
      <c r="L1216" s="100">
        <v>1</v>
      </c>
      <c r="M1216" s="100" t="s">
        <v>21</v>
      </c>
      <c r="N1216" s="100" t="s">
        <v>27</v>
      </c>
      <c r="O1216" s="100">
        <f>313-307</f>
        <v>6</v>
      </c>
      <c r="P1216" s="100" t="str">
        <f t="shared" si="409"/>
        <v/>
      </c>
      <c r="Q1216" s="100" t="str">
        <f t="shared" si="402"/>
        <v/>
      </c>
      <c r="R1216" s="100" t="str">
        <f t="shared" si="419"/>
        <v/>
      </c>
      <c r="S1216" s="100" t="str">
        <f t="shared" si="410"/>
        <v/>
      </c>
      <c r="T1216" s="100">
        <f t="shared" si="405"/>
        <v>35</v>
      </c>
      <c r="U1216" s="100">
        <f t="shared" si="406"/>
        <v>29</v>
      </c>
      <c r="V1216" s="100" t="str">
        <f t="shared" si="407"/>
        <v/>
      </c>
      <c r="W1216" s="100" t="str">
        <f t="shared" si="411"/>
        <v/>
      </c>
      <c r="X1216" s="100" t="str">
        <f t="shared" si="420"/>
        <v/>
      </c>
      <c r="Y1216" s="100" t="str">
        <f t="shared" si="416"/>
        <v/>
      </c>
      <c r="Z1216" s="100" t="str">
        <f t="shared" si="412"/>
        <v/>
      </c>
      <c r="AA1216" s="100" t="str">
        <f t="shared" si="417"/>
        <v/>
      </c>
      <c r="AB1216" s="100" t="str">
        <f t="shared" si="418"/>
        <v/>
      </c>
      <c r="AC1216" s="100" t="str">
        <f t="shared" si="408"/>
        <v/>
      </c>
      <c r="AD1216" s="100" t="str">
        <f t="shared" si="421"/>
        <v/>
      </c>
      <c r="AE1216" s="100" t="str">
        <f t="shared" si="413"/>
        <v/>
      </c>
      <c r="AF1216" s="100" t="str">
        <f t="shared" si="414"/>
        <v/>
      </c>
      <c r="AG1216" s="100" t="str">
        <f t="shared" si="422"/>
        <v/>
      </c>
      <c r="AH1216" s="100"/>
      <c r="AI1216" s="100"/>
      <c r="AJ1216" s="100"/>
      <c r="AK1216" s="100"/>
      <c r="AL1216" s="100"/>
    </row>
    <row r="1217" spans="1:38" s="101" customFormat="1" x14ac:dyDescent="0.25">
      <c r="A1217" s="100">
        <f t="shared" si="415"/>
        <v>171</v>
      </c>
      <c r="B1217" s="100">
        <f t="shared" si="403"/>
        <v>66177</v>
      </c>
      <c r="C1217" s="100" t="str">
        <f t="shared" si="404"/>
        <v>2018115</v>
      </c>
      <c r="D1217" s="100">
        <v>2018</v>
      </c>
      <c r="E1217" s="100">
        <v>1</v>
      </c>
      <c r="F1217" s="100">
        <v>15</v>
      </c>
      <c r="G1217" s="100">
        <v>18</v>
      </c>
      <c r="H1217" s="100">
        <v>22</v>
      </c>
      <c r="I1217" s="100">
        <v>57</v>
      </c>
      <c r="J1217" s="100">
        <v>342</v>
      </c>
      <c r="K1217" s="100" t="s">
        <v>37</v>
      </c>
      <c r="L1217" s="100">
        <v>1</v>
      </c>
      <c r="M1217" s="100" t="s">
        <v>21</v>
      </c>
      <c r="N1217" s="100" t="s">
        <v>27</v>
      </c>
      <c r="O1217" s="100">
        <f>343-342</f>
        <v>1</v>
      </c>
      <c r="P1217" s="100" t="str">
        <f t="shared" si="409"/>
        <v/>
      </c>
      <c r="Q1217" s="100" t="str">
        <f t="shared" si="402"/>
        <v/>
      </c>
      <c r="R1217" s="100" t="str">
        <f t="shared" si="419"/>
        <v/>
      </c>
      <c r="S1217" s="100" t="str">
        <f t="shared" si="410"/>
        <v/>
      </c>
      <c r="T1217" s="100">
        <f t="shared" si="405"/>
        <v>141</v>
      </c>
      <c r="U1217" s="100">
        <f t="shared" si="406"/>
        <v>140</v>
      </c>
      <c r="V1217" s="100" t="str">
        <f t="shared" si="407"/>
        <v/>
      </c>
      <c r="W1217" s="100" t="str">
        <f t="shared" si="411"/>
        <v/>
      </c>
      <c r="X1217" s="100" t="str">
        <f t="shared" si="420"/>
        <v/>
      </c>
      <c r="Y1217" s="100" t="str">
        <f t="shared" si="416"/>
        <v/>
      </c>
      <c r="Z1217" s="100" t="str">
        <f t="shared" si="412"/>
        <v/>
      </c>
      <c r="AA1217" s="100" t="str">
        <f t="shared" si="417"/>
        <v/>
      </c>
      <c r="AB1217" s="100" t="str">
        <f t="shared" si="418"/>
        <v/>
      </c>
      <c r="AC1217" s="100" t="str">
        <f t="shared" si="408"/>
        <v/>
      </c>
      <c r="AD1217" s="100" t="str">
        <f t="shared" si="421"/>
        <v/>
      </c>
      <c r="AE1217" s="100" t="str">
        <f t="shared" si="413"/>
        <v/>
      </c>
      <c r="AF1217" s="100" t="str">
        <f t="shared" si="414"/>
        <v/>
      </c>
      <c r="AG1217" s="100" t="str">
        <f t="shared" si="422"/>
        <v/>
      </c>
      <c r="AH1217" s="100"/>
      <c r="AI1217" s="100"/>
      <c r="AJ1217" s="100"/>
      <c r="AK1217" s="100"/>
      <c r="AL1217" s="100"/>
    </row>
    <row r="1218" spans="1:38" s="101" customFormat="1" x14ac:dyDescent="0.25">
      <c r="A1218" s="100">
        <f t="shared" si="415"/>
        <v>171</v>
      </c>
      <c r="B1218" s="100">
        <f t="shared" si="403"/>
        <v>66177</v>
      </c>
      <c r="C1218" s="100" t="str">
        <f t="shared" si="404"/>
        <v>2018115</v>
      </c>
      <c r="D1218" s="100">
        <v>2018</v>
      </c>
      <c r="E1218" s="100">
        <v>1</v>
      </c>
      <c r="F1218" s="100">
        <v>15</v>
      </c>
      <c r="G1218" s="100">
        <v>18</v>
      </c>
      <c r="H1218" s="100">
        <v>22</v>
      </c>
      <c r="I1218" s="100">
        <v>57</v>
      </c>
      <c r="J1218" s="100">
        <v>483</v>
      </c>
      <c r="K1218" s="100" t="s">
        <v>37</v>
      </c>
      <c r="L1218" s="100">
        <v>1</v>
      </c>
      <c r="M1218" s="100" t="s">
        <v>21</v>
      </c>
      <c r="N1218" s="100" t="s">
        <v>27</v>
      </c>
      <c r="O1218" s="100">
        <f>486-483</f>
        <v>3</v>
      </c>
      <c r="P1218" s="100" t="str">
        <f t="shared" si="409"/>
        <v/>
      </c>
      <c r="Q1218" s="100" t="str">
        <f t="shared" si="402"/>
        <v/>
      </c>
      <c r="R1218" s="100" t="str">
        <f t="shared" si="419"/>
        <v/>
      </c>
      <c r="S1218" s="100" t="str">
        <f t="shared" si="410"/>
        <v/>
      </c>
      <c r="T1218" s="100" t="str">
        <f t="shared" si="405"/>
        <v/>
      </c>
      <c r="U1218" s="100" t="str">
        <f t="shared" si="406"/>
        <v/>
      </c>
      <c r="V1218" s="100" t="str">
        <f t="shared" si="407"/>
        <v/>
      </c>
      <c r="W1218" s="100" t="str">
        <f t="shared" si="411"/>
        <v/>
      </c>
      <c r="X1218" s="100" t="str">
        <f t="shared" si="420"/>
        <v/>
      </c>
      <c r="Y1218" s="100" t="str">
        <f t="shared" si="416"/>
        <v/>
      </c>
      <c r="Z1218" s="100" t="str">
        <f t="shared" si="412"/>
        <v/>
      </c>
      <c r="AA1218" s="100" t="str">
        <f t="shared" si="417"/>
        <v/>
      </c>
      <c r="AB1218" s="100" t="str">
        <f t="shared" si="418"/>
        <v/>
      </c>
      <c r="AC1218" s="100" t="str">
        <f t="shared" si="408"/>
        <v/>
      </c>
      <c r="AD1218" s="100" t="str">
        <f t="shared" si="421"/>
        <v/>
      </c>
      <c r="AE1218" s="100" t="str">
        <f t="shared" si="413"/>
        <v/>
      </c>
      <c r="AF1218" s="100" t="str">
        <f t="shared" si="414"/>
        <v/>
      </c>
      <c r="AG1218" s="100" t="str">
        <f t="shared" si="422"/>
        <v/>
      </c>
      <c r="AH1218" s="100"/>
      <c r="AI1218" s="100"/>
      <c r="AJ1218" s="100"/>
      <c r="AK1218" s="100"/>
      <c r="AL1218" s="100"/>
    </row>
    <row r="1219" spans="1:38" s="101" customFormat="1" x14ac:dyDescent="0.25">
      <c r="A1219" s="100">
        <f t="shared" si="415"/>
        <v>171</v>
      </c>
      <c r="B1219" s="100">
        <f t="shared" si="403"/>
        <v>66177</v>
      </c>
      <c r="C1219" s="100" t="str">
        <f t="shared" si="404"/>
        <v>2018115</v>
      </c>
      <c r="D1219" s="100">
        <v>2018</v>
      </c>
      <c r="E1219" s="100">
        <v>1</v>
      </c>
      <c r="F1219" s="100">
        <v>15</v>
      </c>
      <c r="G1219" s="100">
        <v>18</v>
      </c>
      <c r="H1219" s="100">
        <v>22</v>
      </c>
      <c r="I1219" s="100">
        <v>57</v>
      </c>
      <c r="J1219" s="100">
        <v>505</v>
      </c>
      <c r="K1219" s="100" t="s">
        <v>239</v>
      </c>
      <c r="L1219" s="100">
        <v>1</v>
      </c>
      <c r="M1219" s="100" t="s">
        <v>21</v>
      </c>
      <c r="N1219" s="100" t="s">
        <v>27</v>
      </c>
      <c r="O1219" s="100">
        <v>0</v>
      </c>
      <c r="P1219" s="100" t="str">
        <f t="shared" si="409"/>
        <v/>
      </c>
      <c r="Q1219" s="100">
        <f t="shared" si="402"/>
        <v>66177.505000000005</v>
      </c>
      <c r="R1219" s="100" t="str">
        <f t="shared" si="419"/>
        <v/>
      </c>
      <c r="S1219" s="100" t="str">
        <f t="shared" si="410"/>
        <v/>
      </c>
      <c r="T1219" s="100" t="str">
        <f t="shared" si="405"/>
        <v/>
      </c>
      <c r="U1219" s="100" t="str">
        <f t="shared" si="406"/>
        <v/>
      </c>
      <c r="V1219" s="100" t="str">
        <f t="shared" si="407"/>
        <v/>
      </c>
      <c r="W1219" s="100" t="str">
        <f t="shared" si="411"/>
        <v/>
      </c>
      <c r="X1219" s="100" t="str">
        <f t="shared" si="420"/>
        <v/>
      </c>
      <c r="Y1219" s="100" t="str">
        <f t="shared" si="416"/>
        <v/>
      </c>
      <c r="Z1219" s="100" t="str">
        <f t="shared" si="412"/>
        <v/>
      </c>
      <c r="AA1219" s="100" t="str">
        <f t="shared" si="417"/>
        <v/>
      </c>
      <c r="AB1219" s="100" t="str">
        <f t="shared" si="418"/>
        <v/>
      </c>
      <c r="AC1219" s="100" t="str">
        <f t="shared" si="408"/>
        <v/>
      </c>
      <c r="AD1219" s="100" t="str">
        <f t="shared" si="421"/>
        <v/>
      </c>
      <c r="AE1219" s="100" t="str">
        <f t="shared" si="413"/>
        <v/>
      </c>
      <c r="AF1219" s="100" t="str">
        <f t="shared" si="414"/>
        <v/>
      </c>
      <c r="AG1219" s="100" t="str">
        <f t="shared" si="422"/>
        <v/>
      </c>
      <c r="AH1219" s="100"/>
      <c r="AI1219" s="100"/>
      <c r="AJ1219" s="100"/>
      <c r="AK1219" s="100"/>
      <c r="AL1219" s="100"/>
    </row>
    <row r="1220" spans="1:38" s="101" customFormat="1" x14ac:dyDescent="0.25">
      <c r="A1220" s="102">
        <f t="shared" si="415"/>
        <v>172</v>
      </c>
      <c r="B1220" s="102">
        <f t="shared" si="403"/>
        <v>66261</v>
      </c>
      <c r="C1220" s="102" t="str">
        <f t="shared" si="404"/>
        <v>2018115</v>
      </c>
      <c r="D1220" s="102">
        <v>2018</v>
      </c>
      <c r="E1220" s="102">
        <v>1</v>
      </c>
      <c r="F1220" s="102">
        <v>15</v>
      </c>
      <c r="G1220" s="102">
        <v>18</v>
      </c>
      <c r="H1220" s="102">
        <v>24</v>
      </c>
      <c r="I1220" s="102">
        <v>21</v>
      </c>
      <c r="J1220" s="102">
        <v>81</v>
      </c>
      <c r="K1220" s="102" t="s">
        <v>37</v>
      </c>
      <c r="L1220" s="102">
        <v>1</v>
      </c>
      <c r="M1220" s="102" t="s">
        <v>21</v>
      </c>
      <c r="N1220" s="102" t="s">
        <v>27</v>
      </c>
      <c r="O1220" s="102">
        <f>93-81</f>
        <v>12</v>
      </c>
      <c r="P1220" s="102">
        <f t="shared" si="409"/>
        <v>66261.081000000006</v>
      </c>
      <c r="Q1220" s="102" t="str">
        <f t="shared" ref="Q1220:Q1283" si="423">IF(A1221&lt;&gt;A1220,(B1220+(J1220*0.001)+(O1220*0.001)),"")</f>
        <v/>
      </c>
      <c r="R1220" s="102">
        <f t="shared" si="419"/>
        <v>66261.145999999993</v>
      </c>
      <c r="S1220" s="102">
        <f t="shared" si="410"/>
        <v>64.999999987776391</v>
      </c>
      <c r="T1220" s="102" t="str">
        <f t="shared" si="405"/>
        <v/>
      </c>
      <c r="U1220" s="102" t="str">
        <f t="shared" si="406"/>
        <v/>
      </c>
      <c r="V1220" s="102" t="str">
        <f t="shared" si="407"/>
        <v/>
      </c>
      <c r="W1220" s="102">
        <f t="shared" si="411"/>
        <v>66261</v>
      </c>
      <c r="X1220" s="102">
        <f t="shared" si="420"/>
        <v>1</v>
      </c>
      <c r="Y1220" s="102" t="str">
        <f t="shared" si="416"/>
        <v/>
      </c>
      <c r="Z1220" s="102">
        <f t="shared" si="412"/>
        <v>0</v>
      </c>
      <c r="AA1220" s="102">
        <f t="shared" si="417"/>
        <v>0</v>
      </c>
      <c r="AB1220" s="102">
        <f t="shared" si="418"/>
        <v>1</v>
      </c>
      <c r="AC1220" s="102" t="str">
        <f t="shared" si="408"/>
        <v/>
      </c>
      <c r="AD1220" s="102">
        <f t="shared" si="421"/>
        <v>0</v>
      </c>
      <c r="AE1220" s="102" t="str">
        <f t="shared" si="413"/>
        <v/>
      </c>
      <c r="AF1220" s="102" t="str">
        <f t="shared" si="414"/>
        <v/>
      </c>
      <c r="AG1220" s="102">
        <f t="shared" si="422"/>
        <v>0</v>
      </c>
      <c r="AH1220" s="102"/>
      <c r="AI1220" s="102"/>
      <c r="AJ1220" s="102"/>
      <c r="AK1220" s="102"/>
      <c r="AL1220" s="102"/>
    </row>
    <row r="1221" spans="1:38" s="101" customFormat="1" x14ac:dyDescent="0.25">
      <c r="A1221" s="100">
        <f t="shared" si="415"/>
        <v>172</v>
      </c>
      <c r="B1221" s="100">
        <f t="shared" si="403"/>
        <v>66261</v>
      </c>
      <c r="C1221" s="100" t="str">
        <f t="shared" si="404"/>
        <v>2018115</v>
      </c>
      <c r="D1221" s="100">
        <v>2018</v>
      </c>
      <c r="E1221" s="100">
        <v>1</v>
      </c>
      <c r="F1221" s="100">
        <v>15</v>
      </c>
      <c r="G1221" s="100">
        <v>18</v>
      </c>
      <c r="H1221" s="100">
        <v>24</v>
      </c>
      <c r="I1221" s="100">
        <v>21</v>
      </c>
      <c r="J1221" s="100">
        <v>111</v>
      </c>
      <c r="K1221" s="100" t="s">
        <v>239</v>
      </c>
      <c r="L1221" s="100">
        <v>1</v>
      </c>
      <c r="M1221" s="100" t="s">
        <v>21</v>
      </c>
      <c r="N1221" s="100" t="s">
        <v>27</v>
      </c>
      <c r="O1221" s="100">
        <v>0</v>
      </c>
      <c r="P1221" s="100" t="str">
        <f t="shared" si="409"/>
        <v/>
      </c>
      <c r="Q1221" s="100" t="str">
        <f t="shared" si="423"/>
        <v/>
      </c>
      <c r="R1221" s="100" t="str">
        <f t="shared" si="419"/>
        <v/>
      </c>
      <c r="S1221" s="100" t="str">
        <f t="shared" si="410"/>
        <v/>
      </c>
      <c r="T1221" s="100" t="str">
        <f t="shared" si="405"/>
        <v/>
      </c>
      <c r="U1221" s="100" t="str">
        <f t="shared" si="406"/>
        <v/>
      </c>
      <c r="V1221" s="100" t="str">
        <f t="shared" si="407"/>
        <v/>
      </c>
      <c r="W1221" s="100" t="str">
        <f t="shared" si="411"/>
        <v/>
      </c>
      <c r="X1221" s="100" t="str">
        <f t="shared" si="420"/>
        <v/>
      </c>
      <c r="Y1221" s="100" t="str">
        <f t="shared" si="416"/>
        <v/>
      </c>
      <c r="Z1221" s="100" t="str">
        <f t="shared" si="412"/>
        <v/>
      </c>
      <c r="AA1221" s="100" t="str">
        <f t="shared" si="417"/>
        <v/>
      </c>
      <c r="AB1221" s="100" t="str">
        <f t="shared" si="418"/>
        <v/>
      </c>
      <c r="AC1221" s="100" t="str">
        <f t="shared" si="408"/>
        <v/>
      </c>
      <c r="AD1221" s="100" t="str">
        <f t="shared" si="421"/>
        <v/>
      </c>
      <c r="AE1221" s="100" t="str">
        <f t="shared" si="413"/>
        <v/>
      </c>
      <c r="AF1221" s="100" t="str">
        <f t="shared" si="414"/>
        <v/>
      </c>
      <c r="AG1221" s="100" t="str">
        <f t="shared" si="422"/>
        <v/>
      </c>
      <c r="AH1221" s="100"/>
      <c r="AI1221" s="100"/>
      <c r="AJ1221" s="100"/>
      <c r="AK1221" s="100"/>
      <c r="AL1221" s="100"/>
    </row>
    <row r="1222" spans="1:38" s="101" customFormat="1" x14ac:dyDescent="0.25">
      <c r="A1222" s="100">
        <f t="shared" si="415"/>
        <v>172</v>
      </c>
      <c r="B1222" s="100">
        <f t="shared" si="403"/>
        <v>66261</v>
      </c>
      <c r="C1222" s="100" t="str">
        <f t="shared" si="404"/>
        <v>2018115</v>
      </c>
      <c r="D1222" s="100">
        <v>2018</v>
      </c>
      <c r="E1222" s="100">
        <v>1</v>
      </c>
      <c r="F1222" s="100">
        <v>15</v>
      </c>
      <c r="G1222" s="100">
        <v>18</v>
      </c>
      <c r="H1222" s="100">
        <v>24</v>
      </c>
      <c r="I1222" s="100">
        <v>21</v>
      </c>
      <c r="J1222" s="100">
        <v>146</v>
      </c>
      <c r="K1222" s="100" t="s">
        <v>239</v>
      </c>
      <c r="L1222" s="100">
        <v>1</v>
      </c>
      <c r="M1222" s="100" t="s">
        <v>21</v>
      </c>
      <c r="N1222" s="100" t="s">
        <v>27</v>
      </c>
      <c r="O1222" s="100">
        <v>0</v>
      </c>
      <c r="P1222" s="100" t="str">
        <f t="shared" si="409"/>
        <v/>
      </c>
      <c r="Q1222" s="100">
        <f t="shared" si="423"/>
        <v>66261.145999999993</v>
      </c>
      <c r="R1222" s="100" t="str">
        <f t="shared" si="419"/>
        <v/>
      </c>
      <c r="S1222" s="100" t="str">
        <f t="shared" si="410"/>
        <v/>
      </c>
      <c r="T1222" s="100" t="str">
        <f t="shared" si="405"/>
        <v/>
      </c>
      <c r="U1222" s="100" t="str">
        <f t="shared" si="406"/>
        <v/>
      </c>
      <c r="V1222" s="100" t="str">
        <f t="shared" si="407"/>
        <v/>
      </c>
      <c r="W1222" s="100" t="str">
        <f t="shared" si="411"/>
        <v/>
      </c>
      <c r="X1222" s="100" t="str">
        <f t="shared" si="420"/>
        <v/>
      </c>
      <c r="Y1222" s="100" t="str">
        <f t="shared" si="416"/>
        <v/>
      </c>
      <c r="Z1222" s="100" t="str">
        <f t="shared" si="412"/>
        <v/>
      </c>
      <c r="AA1222" s="100" t="str">
        <f t="shared" si="417"/>
        <v/>
      </c>
      <c r="AB1222" s="100" t="str">
        <f t="shared" si="418"/>
        <v/>
      </c>
      <c r="AC1222" s="100" t="str">
        <f t="shared" si="408"/>
        <v/>
      </c>
      <c r="AD1222" s="100" t="str">
        <f t="shared" si="421"/>
        <v/>
      </c>
      <c r="AE1222" s="100" t="str">
        <f t="shared" si="413"/>
        <v/>
      </c>
      <c r="AF1222" s="100" t="str">
        <f t="shared" si="414"/>
        <v/>
      </c>
      <c r="AG1222" s="100" t="str">
        <f t="shared" si="422"/>
        <v/>
      </c>
      <c r="AH1222" s="100"/>
      <c r="AI1222" s="100"/>
      <c r="AJ1222" s="100"/>
      <c r="AK1222" s="100"/>
      <c r="AL1222" s="100"/>
    </row>
    <row r="1223" spans="1:38" s="101" customFormat="1" x14ac:dyDescent="0.25">
      <c r="A1223" s="102">
        <f t="shared" si="415"/>
        <v>173</v>
      </c>
      <c r="B1223" s="102">
        <f t="shared" si="403"/>
        <v>66324</v>
      </c>
      <c r="C1223" s="102" t="str">
        <f t="shared" si="404"/>
        <v>2018115</v>
      </c>
      <c r="D1223" s="102">
        <v>2018</v>
      </c>
      <c r="E1223" s="102">
        <v>1</v>
      </c>
      <c r="F1223" s="102">
        <v>15</v>
      </c>
      <c r="G1223" s="102">
        <v>18</v>
      </c>
      <c r="H1223" s="102">
        <v>25</v>
      </c>
      <c r="I1223" s="102">
        <v>24</v>
      </c>
      <c r="J1223" s="102">
        <v>120</v>
      </c>
      <c r="K1223" s="102" t="s">
        <v>37</v>
      </c>
      <c r="L1223" s="102">
        <v>1</v>
      </c>
      <c r="M1223" s="102" t="s">
        <v>21</v>
      </c>
      <c r="N1223" s="102" t="s">
        <v>27</v>
      </c>
      <c r="O1223" s="102">
        <f>132-120</f>
        <v>12</v>
      </c>
      <c r="P1223" s="102">
        <f t="shared" si="409"/>
        <v>66324.12</v>
      </c>
      <c r="Q1223" s="102" t="str">
        <f t="shared" si="423"/>
        <v/>
      </c>
      <c r="R1223" s="102">
        <f t="shared" si="419"/>
        <v>66324.173999999999</v>
      </c>
      <c r="S1223" s="102">
        <f t="shared" si="410"/>
        <v>54.00000000372529</v>
      </c>
      <c r="T1223" s="102" t="str">
        <f t="shared" si="405"/>
        <v/>
      </c>
      <c r="U1223" s="102" t="str">
        <f t="shared" si="406"/>
        <v/>
      </c>
      <c r="V1223" s="102" t="str">
        <f t="shared" si="407"/>
        <v/>
      </c>
      <c r="W1223" s="102">
        <f t="shared" si="411"/>
        <v>66324</v>
      </c>
      <c r="X1223" s="102">
        <f t="shared" si="420"/>
        <v>1</v>
      </c>
      <c r="Y1223" s="102" t="str">
        <f t="shared" si="416"/>
        <v/>
      </c>
      <c r="Z1223" s="102">
        <f t="shared" si="412"/>
        <v>0</v>
      </c>
      <c r="AA1223" s="102">
        <f t="shared" si="417"/>
        <v>0</v>
      </c>
      <c r="AB1223" s="102">
        <f t="shared" si="418"/>
        <v>1</v>
      </c>
      <c r="AC1223" s="102" t="str">
        <f t="shared" si="408"/>
        <v/>
      </c>
      <c r="AD1223" s="102">
        <f t="shared" si="421"/>
        <v>0</v>
      </c>
      <c r="AE1223" s="102" t="str">
        <f t="shared" si="413"/>
        <v/>
      </c>
      <c r="AF1223" s="102" t="str">
        <f t="shared" si="414"/>
        <v/>
      </c>
      <c r="AG1223" s="102">
        <f t="shared" si="422"/>
        <v>0</v>
      </c>
      <c r="AH1223" s="102"/>
      <c r="AI1223" s="102"/>
      <c r="AJ1223" s="102"/>
      <c r="AK1223" s="102"/>
      <c r="AL1223" s="102"/>
    </row>
    <row r="1224" spans="1:38" s="101" customFormat="1" x14ac:dyDescent="0.25">
      <c r="A1224" s="100">
        <f t="shared" si="415"/>
        <v>173</v>
      </c>
      <c r="B1224" s="100">
        <f t="shared" si="403"/>
        <v>66324</v>
      </c>
      <c r="C1224" s="100" t="str">
        <f t="shared" si="404"/>
        <v>2018115</v>
      </c>
      <c r="D1224" s="100">
        <v>2018</v>
      </c>
      <c r="E1224" s="100">
        <v>1</v>
      </c>
      <c r="F1224" s="100">
        <v>15</v>
      </c>
      <c r="G1224" s="100">
        <v>18</v>
      </c>
      <c r="H1224" s="100">
        <v>25</v>
      </c>
      <c r="I1224" s="100">
        <v>24</v>
      </c>
      <c r="J1224" s="100">
        <v>165</v>
      </c>
      <c r="K1224" s="100" t="s">
        <v>239</v>
      </c>
      <c r="L1224" s="100">
        <v>1</v>
      </c>
      <c r="M1224" s="100" t="s">
        <v>21</v>
      </c>
      <c r="N1224" s="100" t="s">
        <v>27</v>
      </c>
      <c r="O1224" s="100">
        <v>0</v>
      </c>
      <c r="P1224" s="100" t="str">
        <f t="shared" si="409"/>
        <v/>
      </c>
      <c r="Q1224" s="100" t="str">
        <f t="shared" si="423"/>
        <v/>
      </c>
      <c r="R1224" s="100" t="str">
        <f t="shared" si="419"/>
        <v/>
      </c>
      <c r="S1224" s="100" t="str">
        <f t="shared" si="410"/>
        <v/>
      </c>
      <c r="T1224" s="100" t="str">
        <f t="shared" si="405"/>
        <v/>
      </c>
      <c r="U1224" s="100" t="str">
        <f t="shared" si="406"/>
        <v/>
      </c>
      <c r="V1224" s="100" t="str">
        <f t="shared" si="407"/>
        <v/>
      </c>
      <c r="W1224" s="100" t="str">
        <f t="shared" si="411"/>
        <v/>
      </c>
      <c r="X1224" s="100" t="str">
        <f t="shared" si="420"/>
        <v/>
      </c>
      <c r="Y1224" s="100" t="str">
        <f t="shared" si="416"/>
        <v/>
      </c>
      <c r="Z1224" s="100" t="str">
        <f t="shared" si="412"/>
        <v/>
      </c>
      <c r="AA1224" s="100" t="str">
        <f t="shared" si="417"/>
        <v/>
      </c>
      <c r="AB1224" s="100" t="str">
        <f t="shared" si="418"/>
        <v/>
      </c>
      <c r="AC1224" s="100" t="str">
        <f t="shared" si="408"/>
        <v/>
      </c>
      <c r="AD1224" s="100" t="str">
        <f t="shared" si="421"/>
        <v/>
      </c>
      <c r="AE1224" s="100" t="str">
        <f t="shared" si="413"/>
        <v/>
      </c>
      <c r="AF1224" s="100" t="str">
        <f t="shared" si="414"/>
        <v/>
      </c>
      <c r="AG1224" s="100" t="str">
        <f t="shared" si="422"/>
        <v/>
      </c>
      <c r="AH1224" s="100"/>
      <c r="AI1224" s="100"/>
      <c r="AJ1224" s="100"/>
      <c r="AK1224" s="100"/>
      <c r="AL1224" s="100"/>
    </row>
    <row r="1225" spans="1:38" s="103" customFormat="1" x14ac:dyDescent="0.25">
      <c r="A1225" s="100">
        <f t="shared" si="415"/>
        <v>173</v>
      </c>
      <c r="B1225" s="100">
        <f t="shared" si="403"/>
        <v>66324</v>
      </c>
      <c r="C1225" s="100" t="str">
        <f t="shared" si="404"/>
        <v>2018115</v>
      </c>
      <c r="D1225" s="100">
        <v>2018</v>
      </c>
      <c r="E1225" s="100">
        <v>1</v>
      </c>
      <c r="F1225" s="100">
        <v>15</v>
      </c>
      <c r="G1225" s="100">
        <v>18</v>
      </c>
      <c r="H1225" s="100">
        <v>25</v>
      </c>
      <c r="I1225" s="100">
        <v>24</v>
      </c>
      <c r="J1225" s="100">
        <v>174</v>
      </c>
      <c r="K1225" s="100" t="s">
        <v>111</v>
      </c>
      <c r="L1225" s="100">
        <v>1</v>
      </c>
      <c r="M1225" s="100" t="s">
        <v>21</v>
      </c>
      <c r="N1225" s="100" t="s">
        <v>27</v>
      </c>
      <c r="O1225" s="100">
        <v>0</v>
      </c>
      <c r="P1225" s="100" t="str">
        <f t="shared" si="409"/>
        <v/>
      </c>
      <c r="Q1225" s="100">
        <f t="shared" si="423"/>
        <v>66324.173999999999</v>
      </c>
      <c r="R1225" s="100" t="str">
        <f t="shared" si="419"/>
        <v/>
      </c>
      <c r="S1225" s="100" t="str">
        <f t="shared" si="410"/>
        <v/>
      </c>
      <c r="T1225" s="100" t="str">
        <f t="shared" si="405"/>
        <v/>
      </c>
      <c r="U1225" s="100" t="str">
        <f t="shared" si="406"/>
        <v/>
      </c>
      <c r="V1225" s="100" t="str">
        <f t="shared" si="407"/>
        <v/>
      </c>
      <c r="W1225" s="100" t="str">
        <f t="shared" si="411"/>
        <v/>
      </c>
      <c r="X1225" s="100" t="str">
        <f t="shared" si="420"/>
        <v/>
      </c>
      <c r="Y1225" s="100" t="str">
        <f t="shared" si="416"/>
        <v/>
      </c>
      <c r="Z1225" s="100" t="str">
        <f t="shared" si="412"/>
        <v/>
      </c>
      <c r="AA1225" s="100" t="str">
        <f t="shared" si="417"/>
        <v/>
      </c>
      <c r="AB1225" s="100" t="str">
        <f t="shared" si="418"/>
        <v/>
      </c>
      <c r="AC1225" s="100" t="str">
        <f t="shared" si="408"/>
        <v/>
      </c>
      <c r="AD1225" s="100" t="str">
        <f t="shared" si="421"/>
        <v/>
      </c>
      <c r="AE1225" s="100" t="str">
        <f t="shared" si="413"/>
        <v/>
      </c>
      <c r="AF1225" s="100" t="str">
        <f t="shared" si="414"/>
        <v/>
      </c>
      <c r="AG1225" s="100" t="str">
        <f t="shared" si="422"/>
        <v/>
      </c>
      <c r="AH1225" s="100"/>
      <c r="AI1225" s="100"/>
      <c r="AJ1225" s="100"/>
      <c r="AK1225" s="100"/>
      <c r="AL1225" s="100"/>
    </row>
    <row r="1226" spans="1:38" s="101" customFormat="1" x14ac:dyDescent="0.25">
      <c r="A1226" s="102">
        <f t="shared" si="415"/>
        <v>174</v>
      </c>
      <c r="B1226" s="102">
        <f t="shared" si="403"/>
        <v>66392</v>
      </c>
      <c r="C1226" s="102" t="str">
        <f t="shared" si="404"/>
        <v>2018115</v>
      </c>
      <c r="D1226" s="102">
        <v>2018</v>
      </c>
      <c r="E1226" s="102">
        <v>1</v>
      </c>
      <c r="F1226" s="102">
        <v>15</v>
      </c>
      <c r="G1226" s="102">
        <v>18</v>
      </c>
      <c r="H1226" s="102">
        <v>26</v>
      </c>
      <c r="I1226" s="102">
        <v>32</v>
      </c>
      <c r="J1226" s="102">
        <v>353</v>
      </c>
      <c r="K1226" s="102" t="s">
        <v>37</v>
      </c>
      <c r="L1226" s="102">
        <v>1</v>
      </c>
      <c r="M1226" s="102" t="s">
        <v>21</v>
      </c>
      <c r="N1226" s="102" t="s">
        <v>27</v>
      </c>
      <c r="O1226" s="102">
        <f>359-353</f>
        <v>6</v>
      </c>
      <c r="P1226" s="102">
        <f t="shared" si="409"/>
        <v>66392.353000000003</v>
      </c>
      <c r="Q1226" s="102" t="str">
        <f t="shared" si="423"/>
        <v/>
      </c>
      <c r="R1226" s="102">
        <f t="shared" si="419"/>
        <v>66392.615999999995</v>
      </c>
      <c r="S1226" s="102">
        <f t="shared" si="410"/>
        <v>262.99999999173451</v>
      </c>
      <c r="T1226" s="102">
        <f t="shared" si="405"/>
        <v>18</v>
      </c>
      <c r="U1226" s="102">
        <f t="shared" si="406"/>
        <v>12</v>
      </c>
      <c r="V1226" s="102" t="str">
        <f t="shared" si="407"/>
        <v/>
      </c>
      <c r="W1226" s="102">
        <f t="shared" si="411"/>
        <v>66392</v>
      </c>
      <c r="X1226" s="102">
        <f t="shared" si="420"/>
        <v>10</v>
      </c>
      <c r="Y1226" s="102">
        <f t="shared" si="416"/>
        <v>0</v>
      </c>
      <c r="Z1226" s="102">
        <f t="shared" si="412"/>
        <v>0</v>
      </c>
      <c r="AA1226" s="102">
        <f t="shared" si="417"/>
        <v>0</v>
      </c>
      <c r="AB1226" s="102">
        <f t="shared" si="418"/>
        <v>10</v>
      </c>
      <c r="AC1226" s="102" t="str">
        <f t="shared" si="408"/>
        <v/>
      </c>
      <c r="AD1226" s="102">
        <f t="shared" si="421"/>
        <v>0</v>
      </c>
      <c r="AE1226" s="102" t="str">
        <f t="shared" si="413"/>
        <v/>
      </c>
      <c r="AF1226" s="102" t="str">
        <f t="shared" si="414"/>
        <v/>
      </c>
      <c r="AG1226" s="102">
        <f t="shared" si="422"/>
        <v>0</v>
      </c>
      <c r="AH1226" s="102"/>
      <c r="AI1226" s="102"/>
      <c r="AJ1226" s="102"/>
      <c r="AK1226" s="102"/>
      <c r="AL1226" s="102"/>
    </row>
    <row r="1227" spans="1:38" s="101" customFormat="1" x14ac:dyDescent="0.25">
      <c r="A1227" s="100">
        <f t="shared" si="415"/>
        <v>174</v>
      </c>
      <c r="B1227" s="100">
        <f t="shared" si="403"/>
        <v>66392</v>
      </c>
      <c r="C1227" s="100" t="str">
        <f t="shared" si="404"/>
        <v>2018115</v>
      </c>
      <c r="D1227" s="100">
        <v>2018</v>
      </c>
      <c r="E1227" s="100">
        <v>1</v>
      </c>
      <c r="F1227" s="100">
        <v>15</v>
      </c>
      <c r="G1227" s="100">
        <v>18</v>
      </c>
      <c r="H1227" s="100">
        <v>26</v>
      </c>
      <c r="I1227" s="100">
        <v>32</v>
      </c>
      <c r="J1227" s="100">
        <v>371</v>
      </c>
      <c r="K1227" s="100" t="s">
        <v>37</v>
      </c>
      <c r="L1227" s="100">
        <v>1</v>
      </c>
      <c r="M1227" s="100" t="s">
        <v>21</v>
      </c>
      <c r="N1227" s="100" t="s">
        <v>27</v>
      </c>
      <c r="O1227" s="100">
        <f>374-371</f>
        <v>3</v>
      </c>
      <c r="P1227" s="100" t="str">
        <f t="shared" si="409"/>
        <v/>
      </c>
      <c r="Q1227" s="100" t="str">
        <f t="shared" si="423"/>
        <v/>
      </c>
      <c r="R1227" s="100" t="str">
        <f t="shared" si="419"/>
        <v/>
      </c>
      <c r="S1227" s="100" t="str">
        <f t="shared" si="410"/>
        <v/>
      </c>
      <c r="T1227" s="100">
        <f t="shared" si="405"/>
        <v>12</v>
      </c>
      <c r="U1227" s="100">
        <f t="shared" si="406"/>
        <v>9</v>
      </c>
      <c r="V1227" s="100" t="str">
        <f t="shared" si="407"/>
        <v/>
      </c>
      <c r="W1227" s="100" t="str">
        <f t="shared" si="411"/>
        <v/>
      </c>
      <c r="X1227" s="100" t="str">
        <f t="shared" si="420"/>
        <v/>
      </c>
      <c r="Y1227" s="100" t="str">
        <f t="shared" si="416"/>
        <v/>
      </c>
      <c r="Z1227" s="100" t="str">
        <f t="shared" si="412"/>
        <v/>
      </c>
      <c r="AA1227" s="100" t="str">
        <f t="shared" si="417"/>
        <v/>
      </c>
      <c r="AB1227" s="100" t="str">
        <f t="shared" si="418"/>
        <v/>
      </c>
      <c r="AC1227" s="100" t="str">
        <f t="shared" si="408"/>
        <v/>
      </c>
      <c r="AD1227" s="100" t="str">
        <f t="shared" si="421"/>
        <v/>
      </c>
      <c r="AE1227" s="100" t="str">
        <f t="shared" si="413"/>
        <v/>
      </c>
      <c r="AF1227" s="100" t="str">
        <f t="shared" si="414"/>
        <v/>
      </c>
      <c r="AG1227" s="100" t="str">
        <f t="shared" si="422"/>
        <v/>
      </c>
      <c r="AH1227" s="100"/>
      <c r="AI1227" s="100"/>
      <c r="AJ1227" s="100"/>
      <c r="AK1227" s="100"/>
      <c r="AL1227" s="100"/>
    </row>
    <row r="1228" spans="1:38" s="103" customFormat="1" x14ac:dyDescent="0.25">
      <c r="A1228" s="100">
        <f t="shared" si="415"/>
        <v>174</v>
      </c>
      <c r="B1228" s="100">
        <f t="shared" si="403"/>
        <v>66392</v>
      </c>
      <c r="C1228" s="100" t="str">
        <f t="shared" si="404"/>
        <v>2018115</v>
      </c>
      <c r="D1228" s="100">
        <v>2018</v>
      </c>
      <c r="E1228" s="100">
        <v>1</v>
      </c>
      <c r="F1228" s="100">
        <v>15</v>
      </c>
      <c r="G1228" s="100">
        <v>18</v>
      </c>
      <c r="H1228" s="100">
        <v>26</v>
      </c>
      <c r="I1228" s="100">
        <v>32</v>
      </c>
      <c r="J1228" s="100">
        <v>383</v>
      </c>
      <c r="K1228" s="100" t="s">
        <v>37</v>
      </c>
      <c r="L1228" s="100">
        <v>1</v>
      </c>
      <c r="M1228" s="100" t="s">
        <v>21</v>
      </c>
      <c r="N1228" s="100" t="s">
        <v>27</v>
      </c>
      <c r="O1228" s="100">
        <f>389-383</f>
        <v>6</v>
      </c>
      <c r="P1228" s="100" t="str">
        <f t="shared" si="409"/>
        <v/>
      </c>
      <c r="Q1228" s="100" t="str">
        <f t="shared" si="423"/>
        <v/>
      </c>
      <c r="R1228" s="100" t="str">
        <f t="shared" si="419"/>
        <v/>
      </c>
      <c r="S1228" s="100" t="str">
        <f t="shared" si="410"/>
        <v/>
      </c>
      <c r="T1228" s="100">
        <f t="shared" si="405"/>
        <v>51</v>
      </c>
      <c r="U1228" s="100">
        <f t="shared" si="406"/>
        <v>45</v>
      </c>
      <c r="V1228" s="100" t="str">
        <f t="shared" si="407"/>
        <v/>
      </c>
      <c r="W1228" s="100" t="str">
        <f t="shared" si="411"/>
        <v/>
      </c>
      <c r="X1228" s="100" t="str">
        <f t="shared" si="420"/>
        <v/>
      </c>
      <c r="Y1228" s="100" t="str">
        <f t="shared" si="416"/>
        <v/>
      </c>
      <c r="Z1228" s="100" t="str">
        <f t="shared" si="412"/>
        <v/>
      </c>
      <c r="AA1228" s="100" t="str">
        <f t="shared" si="417"/>
        <v/>
      </c>
      <c r="AB1228" s="100" t="str">
        <f t="shared" si="418"/>
        <v/>
      </c>
      <c r="AC1228" s="100" t="str">
        <f t="shared" si="408"/>
        <v/>
      </c>
      <c r="AD1228" s="100" t="str">
        <f t="shared" si="421"/>
        <v/>
      </c>
      <c r="AE1228" s="100" t="str">
        <f t="shared" si="413"/>
        <v/>
      </c>
      <c r="AF1228" s="100" t="str">
        <f t="shared" si="414"/>
        <v/>
      </c>
      <c r="AG1228" s="100" t="str">
        <f t="shared" si="422"/>
        <v/>
      </c>
      <c r="AH1228" s="100"/>
      <c r="AI1228" s="100"/>
      <c r="AJ1228" s="100"/>
      <c r="AK1228" s="100"/>
      <c r="AL1228" s="100"/>
    </row>
    <row r="1229" spans="1:38" s="101" customFormat="1" x14ac:dyDescent="0.25">
      <c r="A1229" s="100">
        <f t="shared" si="415"/>
        <v>174</v>
      </c>
      <c r="B1229" s="100">
        <f t="shared" si="403"/>
        <v>66392</v>
      </c>
      <c r="C1229" s="100" t="str">
        <f t="shared" si="404"/>
        <v>2018115</v>
      </c>
      <c r="D1229" s="100">
        <v>2018</v>
      </c>
      <c r="E1229" s="100">
        <v>1</v>
      </c>
      <c r="F1229" s="100">
        <v>15</v>
      </c>
      <c r="G1229" s="100">
        <v>18</v>
      </c>
      <c r="H1229" s="100">
        <v>26</v>
      </c>
      <c r="I1229" s="100">
        <v>32</v>
      </c>
      <c r="J1229" s="100">
        <v>384</v>
      </c>
      <c r="K1229" s="100" t="s">
        <v>29</v>
      </c>
      <c r="L1229" s="100">
        <v>1</v>
      </c>
      <c r="M1229" s="100" t="s">
        <v>21</v>
      </c>
      <c r="N1229" s="100" t="s">
        <v>27</v>
      </c>
      <c r="O1229" s="100">
        <v>0</v>
      </c>
      <c r="P1229" s="100" t="str">
        <f t="shared" si="409"/>
        <v/>
      </c>
      <c r="Q1229" s="100" t="str">
        <f t="shared" si="423"/>
        <v/>
      </c>
      <c r="R1229" s="100" t="str">
        <f t="shared" si="419"/>
        <v/>
      </c>
      <c r="S1229" s="100" t="str">
        <f t="shared" si="410"/>
        <v/>
      </c>
      <c r="T1229" s="100" t="str">
        <f t="shared" si="405"/>
        <v/>
      </c>
      <c r="U1229" s="100" t="str">
        <f t="shared" si="406"/>
        <v/>
      </c>
      <c r="V1229" s="100" t="str">
        <f t="shared" si="407"/>
        <v/>
      </c>
      <c r="W1229" s="100" t="str">
        <f t="shared" si="411"/>
        <v/>
      </c>
      <c r="X1229" s="100" t="str">
        <f t="shared" si="420"/>
        <v/>
      </c>
      <c r="Y1229" s="100" t="str">
        <f t="shared" si="416"/>
        <v/>
      </c>
      <c r="Z1229" s="100" t="str">
        <f t="shared" si="412"/>
        <v/>
      </c>
      <c r="AA1229" s="100" t="str">
        <f t="shared" si="417"/>
        <v/>
      </c>
      <c r="AB1229" s="100" t="str">
        <f t="shared" si="418"/>
        <v/>
      </c>
      <c r="AC1229" s="100" t="str">
        <f t="shared" si="408"/>
        <v/>
      </c>
      <c r="AD1229" s="100" t="str">
        <f t="shared" si="421"/>
        <v/>
      </c>
      <c r="AE1229" s="100" t="str">
        <f t="shared" si="413"/>
        <v/>
      </c>
      <c r="AF1229" s="100" t="str">
        <f t="shared" si="414"/>
        <v/>
      </c>
      <c r="AG1229" s="100" t="str">
        <f t="shared" si="422"/>
        <v/>
      </c>
      <c r="AH1229" s="100"/>
      <c r="AI1229" s="100"/>
      <c r="AJ1229" s="100"/>
      <c r="AK1229" s="100"/>
      <c r="AL1229" s="100"/>
    </row>
    <row r="1230" spans="1:38" s="101" customFormat="1" x14ac:dyDescent="0.25">
      <c r="A1230" s="100">
        <f t="shared" si="415"/>
        <v>174</v>
      </c>
      <c r="B1230" s="100">
        <f t="shared" si="403"/>
        <v>66392</v>
      </c>
      <c r="C1230" s="100" t="str">
        <f t="shared" si="404"/>
        <v>2018115</v>
      </c>
      <c r="D1230" s="100">
        <v>2018</v>
      </c>
      <c r="E1230" s="100">
        <v>1</v>
      </c>
      <c r="F1230" s="100">
        <v>15</v>
      </c>
      <c r="G1230" s="100">
        <v>18</v>
      </c>
      <c r="H1230" s="100">
        <v>26</v>
      </c>
      <c r="I1230" s="100">
        <v>32</v>
      </c>
      <c r="J1230" s="100">
        <v>434</v>
      </c>
      <c r="K1230" s="100" t="s">
        <v>37</v>
      </c>
      <c r="L1230" s="100">
        <v>1</v>
      </c>
      <c r="M1230" s="100" t="s">
        <v>21</v>
      </c>
      <c r="N1230" s="100" t="s">
        <v>27</v>
      </c>
      <c r="O1230" s="100">
        <f>439-434</f>
        <v>5</v>
      </c>
      <c r="P1230" s="100" t="str">
        <f t="shared" si="409"/>
        <v/>
      </c>
      <c r="Q1230" s="100" t="str">
        <f t="shared" si="423"/>
        <v/>
      </c>
      <c r="R1230" s="100" t="str">
        <f t="shared" si="419"/>
        <v/>
      </c>
      <c r="S1230" s="100" t="str">
        <f t="shared" si="410"/>
        <v/>
      </c>
      <c r="T1230" s="100">
        <f t="shared" si="405"/>
        <v>23</v>
      </c>
      <c r="U1230" s="100">
        <f t="shared" si="406"/>
        <v>18</v>
      </c>
      <c r="V1230" s="100" t="str">
        <f t="shared" si="407"/>
        <v/>
      </c>
      <c r="W1230" s="100" t="str">
        <f t="shared" si="411"/>
        <v/>
      </c>
      <c r="X1230" s="100" t="str">
        <f t="shared" si="420"/>
        <v/>
      </c>
      <c r="Y1230" s="100" t="str">
        <f t="shared" si="416"/>
        <v/>
      </c>
      <c r="Z1230" s="100" t="str">
        <f t="shared" si="412"/>
        <v/>
      </c>
      <c r="AA1230" s="100" t="str">
        <f t="shared" si="417"/>
        <v/>
      </c>
      <c r="AB1230" s="100" t="str">
        <f t="shared" si="418"/>
        <v/>
      </c>
      <c r="AC1230" s="100" t="str">
        <f t="shared" si="408"/>
        <v/>
      </c>
      <c r="AD1230" s="100" t="str">
        <f t="shared" si="421"/>
        <v/>
      </c>
      <c r="AE1230" s="100" t="str">
        <f t="shared" si="413"/>
        <v/>
      </c>
      <c r="AF1230" s="100" t="str">
        <f t="shared" si="414"/>
        <v/>
      </c>
      <c r="AG1230" s="100" t="str">
        <f t="shared" si="422"/>
        <v/>
      </c>
      <c r="AH1230" s="100"/>
      <c r="AI1230" s="100"/>
      <c r="AJ1230" s="100"/>
      <c r="AK1230" s="100"/>
      <c r="AL1230" s="100"/>
    </row>
    <row r="1231" spans="1:38" s="101" customFormat="1" x14ac:dyDescent="0.25">
      <c r="A1231" s="100">
        <f t="shared" si="415"/>
        <v>174</v>
      </c>
      <c r="B1231" s="100">
        <f t="shared" si="403"/>
        <v>66392</v>
      </c>
      <c r="C1231" s="100" t="str">
        <f t="shared" si="404"/>
        <v>2018115</v>
      </c>
      <c r="D1231" s="100">
        <v>2018</v>
      </c>
      <c r="E1231" s="100">
        <v>1</v>
      </c>
      <c r="F1231" s="100">
        <v>15</v>
      </c>
      <c r="G1231" s="100">
        <v>18</v>
      </c>
      <c r="H1231" s="100">
        <v>26</v>
      </c>
      <c r="I1231" s="100">
        <v>32</v>
      </c>
      <c r="J1231" s="100">
        <v>457</v>
      </c>
      <c r="K1231" s="100" t="s">
        <v>37</v>
      </c>
      <c r="L1231" s="100">
        <v>1</v>
      </c>
      <c r="M1231" s="100" t="s">
        <v>21</v>
      </c>
      <c r="N1231" s="100" t="s">
        <v>27</v>
      </c>
      <c r="O1231" s="100">
        <f>460-457</f>
        <v>3</v>
      </c>
      <c r="P1231" s="100" t="str">
        <f t="shared" si="409"/>
        <v/>
      </c>
      <c r="Q1231" s="100" t="str">
        <f t="shared" si="423"/>
        <v/>
      </c>
      <c r="R1231" s="100" t="str">
        <f t="shared" si="419"/>
        <v/>
      </c>
      <c r="S1231" s="100" t="str">
        <f t="shared" si="410"/>
        <v/>
      </c>
      <c r="T1231" s="100">
        <f t="shared" si="405"/>
        <v>19</v>
      </c>
      <c r="U1231" s="100">
        <f t="shared" si="406"/>
        <v>16</v>
      </c>
      <c r="V1231" s="100" t="str">
        <f t="shared" si="407"/>
        <v/>
      </c>
      <c r="W1231" s="100" t="str">
        <f t="shared" si="411"/>
        <v/>
      </c>
      <c r="X1231" s="100" t="str">
        <f t="shared" si="420"/>
        <v/>
      </c>
      <c r="Y1231" s="100" t="str">
        <f t="shared" si="416"/>
        <v/>
      </c>
      <c r="Z1231" s="100" t="str">
        <f t="shared" si="412"/>
        <v/>
      </c>
      <c r="AA1231" s="100" t="str">
        <f t="shared" si="417"/>
        <v/>
      </c>
      <c r="AB1231" s="100" t="str">
        <f t="shared" si="418"/>
        <v/>
      </c>
      <c r="AC1231" s="100" t="str">
        <f t="shared" si="408"/>
        <v/>
      </c>
      <c r="AD1231" s="100" t="str">
        <f t="shared" si="421"/>
        <v/>
      </c>
      <c r="AE1231" s="100" t="str">
        <f t="shared" si="413"/>
        <v/>
      </c>
      <c r="AF1231" s="100" t="str">
        <f t="shared" si="414"/>
        <v/>
      </c>
      <c r="AG1231" s="100" t="str">
        <f t="shared" si="422"/>
        <v/>
      </c>
      <c r="AH1231" s="100"/>
      <c r="AI1231" s="100"/>
      <c r="AJ1231" s="100"/>
      <c r="AK1231" s="100"/>
      <c r="AL1231" s="100"/>
    </row>
    <row r="1232" spans="1:38" s="101" customFormat="1" x14ac:dyDescent="0.25">
      <c r="A1232" s="100">
        <f t="shared" si="415"/>
        <v>174</v>
      </c>
      <c r="B1232" s="100">
        <f t="shared" si="403"/>
        <v>66392</v>
      </c>
      <c r="C1232" s="100" t="str">
        <f t="shared" si="404"/>
        <v>2018115</v>
      </c>
      <c r="D1232" s="100">
        <v>2018</v>
      </c>
      <c r="E1232" s="100">
        <v>1</v>
      </c>
      <c r="F1232" s="100">
        <v>15</v>
      </c>
      <c r="G1232" s="100">
        <v>18</v>
      </c>
      <c r="H1232" s="100">
        <v>26</v>
      </c>
      <c r="I1232" s="100">
        <v>32</v>
      </c>
      <c r="J1232" s="100">
        <v>476</v>
      </c>
      <c r="K1232" s="100" t="s">
        <v>37</v>
      </c>
      <c r="L1232" s="100">
        <v>1</v>
      </c>
      <c r="M1232" s="100" t="s">
        <v>21</v>
      </c>
      <c r="N1232" s="100" t="s">
        <v>27</v>
      </c>
      <c r="O1232" s="100">
        <f>480-476</f>
        <v>4</v>
      </c>
      <c r="P1232" s="100" t="str">
        <f t="shared" si="409"/>
        <v/>
      </c>
      <c r="Q1232" s="100" t="str">
        <f t="shared" si="423"/>
        <v/>
      </c>
      <c r="R1232" s="100" t="str">
        <f t="shared" si="419"/>
        <v/>
      </c>
      <c r="S1232" s="100" t="str">
        <f t="shared" si="410"/>
        <v/>
      </c>
      <c r="T1232" s="100">
        <f t="shared" si="405"/>
        <v>30</v>
      </c>
      <c r="U1232" s="100">
        <f t="shared" si="406"/>
        <v>26</v>
      </c>
      <c r="V1232" s="100" t="str">
        <f t="shared" si="407"/>
        <v/>
      </c>
      <c r="W1232" s="100" t="str">
        <f t="shared" si="411"/>
        <v/>
      </c>
      <c r="X1232" s="100" t="str">
        <f t="shared" si="420"/>
        <v/>
      </c>
      <c r="Y1232" s="100" t="str">
        <f t="shared" si="416"/>
        <v/>
      </c>
      <c r="Z1232" s="100" t="str">
        <f t="shared" si="412"/>
        <v/>
      </c>
      <c r="AA1232" s="100" t="str">
        <f t="shared" si="417"/>
        <v/>
      </c>
      <c r="AB1232" s="100" t="str">
        <f t="shared" si="418"/>
        <v/>
      </c>
      <c r="AC1232" s="100" t="str">
        <f t="shared" si="408"/>
        <v/>
      </c>
      <c r="AD1232" s="100" t="str">
        <f t="shared" si="421"/>
        <v/>
      </c>
      <c r="AE1232" s="100" t="str">
        <f t="shared" si="413"/>
        <v/>
      </c>
      <c r="AF1232" s="100" t="str">
        <f t="shared" si="414"/>
        <v/>
      </c>
      <c r="AG1232" s="100" t="str">
        <f t="shared" si="422"/>
        <v/>
      </c>
      <c r="AH1232" s="100"/>
      <c r="AI1232" s="100"/>
      <c r="AJ1232" s="100"/>
      <c r="AK1232" s="100"/>
      <c r="AL1232" s="100"/>
    </row>
    <row r="1233" spans="1:38" s="103" customFormat="1" x14ac:dyDescent="0.25">
      <c r="A1233" s="100">
        <f t="shared" si="415"/>
        <v>174</v>
      </c>
      <c r="B1233" s="100">
        <f t="shared" si="403"/>
        <v>66392</v>
      </c>
      <c r="C1233" s="100" t="str">
        <f t="shared" si="404"/>
        <v>2018115</v>
      </c>
      <c r="D1233" s="100">
        <v>2018</v>
      </c>
      <c r="E1233" s="100">
        <v>1</v>
      </c>
      <c r="F1233" s="100">
        <v>15</v>
      </c>
      <c r="G1233" s="100">
        <v>18</v>
      </c>
      <c r="H1233" s="100">
        <v>26</v>
      </c>
      <c r="I1233" s="100">
        <v>32</v>
      </c>
      <c r="J1233" s="100">
        <v>506</v>
      </c>
      <c r="K1233" s="100" t="s">
        <v>37</v>
      </c>
      <c r="L1233" s="100">
        <v>1</v>
      </c>
      <c r="M1233" s="100" t="s">
        <v>21</v>
      </c>
      <c r="N1233" s="100" t="s">
        <v>27</v>
      </c>
      <c r="O1233" s="100">
        <f>511-506</f>
        <v>5</v>
      </c>
      <c r="P1233" s="100" t="str">
        <f t="shared" si="409"/>
        <v/>
      </c>
      <c r="Q1233" s="100" t="str">
        <f t="shared" si="423"/>
        <v/>
      </c>
      <c r="R1233" s="100" t="str">
        <f t="shared" si="419"/>
        <v/>
      </c>
      <c r="S1233" s="100" t="str">
        <f t="shared" si="410"/>
        <v/>
      </c>
      <c r="T1233" s="100">
        <f t="shared" si="405"/>
        <v>34</v>
      </c>
      <c r="U1233" s="100">
        <f t="shared" si="406"/>
        <v>29</v>
      </c>
      <c r="V1233" s="100" t="str">
        <f t="shared" si="407"/>
        <v/>
      </c>
      <c r="W1233" s="100" t="str">
        <f t="shared" si="411"/>
        <v/>
      </c>
      <c r="X1233" s="100" t="str">
        <f t="shared" si="420"/>
        <v/>
      </c>
      <c r="Y1233" s="100" t="str">
        <f t="shared" si="416"/>
        <v/>
      </c>
      <c r="Z1233" s="100" t="str">
        <f t="shared" si="412"/>
        <v/>
      </c>
      <c r="AA1233" s="100" t="str">
        <f t="shared" si="417"/>
        <v/>
      </c>
      <c r="AB1233" s="100" t="str">
        <f t="shared" si="418"/>
        <v/>
      </c>
      <c r="AC1233" s="100" t="str">
        <f t="shared" si="408"/>
        <v/>
      </c>
      <c r="AD1233" s="100" t="str">
        <f t="shared" si="421"/>
        <v/>
      </c>
      <c r="AE1233" s="100" t="str">
        <f t="shared" si="413"/>
        <v/>
      </c>
      <c r="AF1233" s="100" t="str">
        <f t="shared" si="414"/>
        <v/>
      </c>
      <c r="AG1233" s="100" t="str">
        <f t="shared" si="422"/>
        <v/>
      </c>
      <c r="AH1233" s="100"/>
      <c r="AI1233" s="100"/>
      <c r="AJ1233" s="100"/>
      <c r="AK1233" s="100"/>
      <c r="AL1233" s="100"/>
    </row>
    <row r="1234" spans="1:38" s="101" customFormat="1" x14ac:dyDescent="0.25">
      <c r="A1234" s="100">
        <f t="shared" si="415"/>
        <v>174</v>
      </c>
      <c r="B1234" s="100">
        <f t="shared" si="403"/>
        <v>66392</v>
      </c>
      <c r="C1234" s="100" t="str">
        <f t="shared" si="404"/>
        <v>2018115</v>
      </c>
      <c r="D1234" s="100">
        <v>2018</v>
      </c>
      <c r="E1234" s="100">
        <v>1</v>
      </c>
      <c r="F1234" s="100">
        <v>15</v>
      </c>
      <c r="G1234" s="100">
        <v>18</v>
      </c>
      <c r="H1234" s="100">
        <v>26</v>
      </c>
      <c r="I1234" s="100">
        <v>32</v>
      </c>
      <c r="J1234" s="100">
        <v>540</v>
      </c>
      <c r="K1234" s="100" t="s">
        <v>37</v>
      </c>
      <c r="L1234" s="100">
        <v>1</v>
      </c>
      <c r="M1234" s="100" t="s">
        <v>21</v>
      </c>
      <c r="N1234" s="100" t="s">
        <v>27</v>
      </c>
      <c r="O1234" s="100">
        <f>545-540</f>
        <v>5</v>
      </c>
      <c r="P1234" s="100" t="str">
        <f t="shared" si="409"/>
        <v/>
      </c>
      <c r="Q1234" s="100" t="str">
        <f t="shared" si="423"/>
        <v/>
      </c>
      <c r="R1234" s="100" t="str">
        <f t="shared" si="419"/>
        <v/>
      </c>
      <c r="S1234" s="100" t="str">
        <f t="shared" si="410"/>
        <v/>
      </c>
      <c r="T1234" s="100">
        <f t="shared" si="405"/>
        <v>34</v>
      </c>
      <c r="U1234" s="100">
        <f t="shared" si="406"/>
        <v>29</v>
      </c>
      <c r="V1234" s="100" t="str">
        <f t="shared" si="407"/>
        <v/>
      </c>
      <c r="W1234" s="100" t="str">
        <f t="shared" si="411"/>
        <v/>
      </c>
      <c r="X1234" s="100" t="str">
        <f t="shared" si="420"/>
        <v/>
      </c>
      <c r="Y1234" s="100" t="str">
        <f t="shared" si="416"/>
        <v/>
      </c>
      <c r="Z1234" s="100" t="str">
        <f t="shared" si="412"/>
        <v/>
      </c>
      <c r="AA1234" s="100" t="str">
        <f t="shared" si="417"/>
        <v/>
      </c>
      <c r="AB1234" s="100" t="str">
        <f t="shared" si="418"/>
        <v/>
      </c>
      <c r="AC1234" s="100" t="str">
        <f t="shared" si="408"/>
        <v/>
      </c>
      <c r="AD1234" s="100" t="str">
        <f t="shared" si="421"/>
        <v/>
      </c>
      <c r="AE1234" s="100" t="str">
        <f t="shared" si="413"/>
        <v/>
      </c>
      <c r="AF1234" s="100" t="str">
        <f t="shared" si="414"/>
        <v/>
      </c>
      <c r="AG1234" s="100" t="str">
        <f t="shared" si="422"/>
        <v/>
      </c>
      <c r="AH1234" s="100"/>
      <c r="AI1234" s="100"/>
      <c r="AJ1234" s="100"/>
      <c r="AK1234" s="100"/>
      <c r="AL1234" s="100"/>
    </row>
    <row r="1235" spans="1:38" s="101" customFormat="1" x14ac:dyDescent="0.25">
      <c r="A1235" s="100">
        <f t="shared" si="415"/>
        <v>174</v>
      </c>
      <c r="B1235" s="100">
        <f t="shared" si="403"/>
        <v>66392</v>
      </c>
      <c r="C1235" s="100" t="str">
        <f t="shared" si="404"/>
        <v>2018115</v>
      </c>
      <c r="D1235" s="100">
        <v>2018</v>
      </c>
      <c r="E1235" s="100">
        <v>1</v>
      </c>
      <c r="F1235" s="100">
        <v>15</v>
      </c>
      <c r="G1235" s="100">
        <v>18</v>
      </c>
      <c r="H1235" s="100">
        <v>26</v>
      </c>
      <c r="I1235" s="100">
        <v>32</v>
      </c>
      <c r="J1235" s="100">
        <v>574</v>
      </c>
      <c r="K1235" s="100" t="s">
        <v>37</v>
      </c>
      <c r="L1235" s="100">
        <v>1</v>
      </c>
      <c r="M1235" s="100" t="s">
        <v>21</v>
      </c>
      <c r="N1235" s="100" t="s">
        <v>27</v>
      </c>
      <c r="O1235" s="100">
        <f>580-574</f>
        <v>6</v>
      </c>
      <c r="P1235" s="100" t="str">
        <f t="shared" si="409"/>
        <v/>
      </c>
      <c r="Q1235" s="100" t="str">
        <f t="shared" si="423"/>
        <v/>
      </c>
      <c r="R1235" s="100" t="str">
        <f t="shared" si="419"/>
        <v/>
      </c>
      <c r="S1235" s="100" t="str">
        <f t="shared" si="410"/>
        <v/>
      </c>
      <c r="T1235" s="100">
        <f t="shared" si="405"/>
        <v>39</v>
      </c>
      <c r="U1235" s="100">
        <f t="shared" si="406"/>
        <v>33</v>
      </c>
      <c r="V1235" s="100" t="str">
        <f t="shared" si="407"/>
        <v/>
      </c>
      <c r="W1235" s="100" t="str">
        <f t="shared" si="411"/>
        <v/>
      </c>
      <c r="X1235" s="100" t="str">
        <f t="shared" si="420"/>
        <v/>
      </c>
      <c r="Y1235" s="100" t="str">
        <f t="shared" si="416"/>
        <v/>
      </c>
      <c r="Z1235" s="100" t="str">
        <f t="shared" si="412"/>
        <v/>
      </c>
      <c r="AA1235" s="100" t="str">
        <f t="shared" si="417"/>
        <v/>
      </c>
      <c r="AB1235" s="100" t="str">
        <f t="shared" si="418"/>
        <v/>
      </c>
      <c r="AC1235" s="100" t="str">
        <f t="shared" si="408"/>
        <v/>
      </c>
      <c r="AD1235" s="100" t="str">
        <f t="shared" si="421"/>
        <v/>
      </c>
      <c r="AE1235" s="100" t="str">
        <f t="shared" si="413"/>
        <v/>
      </c>
      <c r="AF1235" s="100" t="str">
        <f t="shared" si="414"/>
        <v/>
      </c>
      <c r="AG1235" s="100" t="str">
        <f t="shared" si="422"/>
        <v/>
      </c>
      <c r="AH1235" s="100"/>
      <c r="AI1235" s="100"/>
      <c r="AJ1235" s="100"/>
      <c r="AK1235" s="100"/>
      <c r="AL1235" s="100"/>
    </row>
    <row r="1236" spans="1:38" s="101" customFormat="1" x14ac:dyDescent="0.25">
      <c r="A1236" s="100">
        <f t="shared" si="415"/>
        <v>174</v>
      </c>
      <c r="B1236" s="100">
        <f t="shared" si="403"/>
        <v>66392</v>
      </c>
      <c r="C1236" s="100" t="str">
        <f t="shared" si="404"/>
        <v>2018115</v>
      </c>
      <c r="D1236" s="100">
        <v>2018</v>
      </c>
      <c r="E1236" s="100">
        <v>1</v>
      </c>
      <c r="F1236" s="100">
        <v>15</v>
      </c>
      <c r="G1236" s="100">
        <v>18</v>
      </c>
      <c r="H1236" s="100">
        <v>26</v>
      </c>
      <c r="I1236" s="100">
        <v>32</v>
      </c>
      <c r="J1236" s="100">
        <v>575</v>
      </c>
      <c r="K1236" s="100" t="s">
        <v>29</v>
      </c>
      <c r="L1236" s="100">
        <v>1</v>
      </c>
      <c r="M1236" s="100" t="s">
        <v>21</v>
      </c>
      <c r="N1236" s="100" t="s">
        <v>27</v>
      </c>
      <c r="O1236" s="100">
        <v>0</v>
      </c>
      <c r="P1236" s="100" t="str">
        <f t="shared" si="409"/>
        <v/>
      </c>
      <c r="Q1236" s="100" t="str">
        <f t="shared" si="423"/>
        <v/>
      </c>
      <c r="R1236" s="100" t="str">
        <f t="shared" si="419"/>
        <v/>
      </c>
      <c r="S1236" s="100" t="str">
        <f t="shared" si="410"/>
        <v/>
      </c>
      <c r="T1236" s="100" t="str">
        <f t="shared" si="405"/>
        <v/>
      </c>
      <c r="U1236" s="100" t="str">
        <f t="shared" si="406"/>
        <v/>
      </c>
      <c r="V1236" s="100" t="str">
        <f t="shared" si="407"/>
        <v/>
      </c>
      <c r="W1236" s="100" t="str">
        <f t="shared" si="411"/>
        <v/>
      </c>
      <c r="X1236" s="100" t="str">
        <f t="shared" si="420"/>
        <v/>
      </c>
      <c r="Y1236" s="100" t="str">
        <f t="shared" si="416"/>
        <v/>
      </c>
      <c r="Z1236" s="100" t="str">
        <f t="shared" si="412"/>
        <v/>
      </c>
      <c r="AA1236" s="100" t="str">
        <f t="shared" si="417"/>
        <v/>
      </c>
      <c r="AB1236" s="100" t="str">
        <f t="shared" si="418"/>
        <v/>
      </c>
      <c r="AC1236" s="100" t="str">
        <f t="shared" si="408"/>
        <v/>
      </c>
      <c r="AD1236" s="100" t="str">
        <f t="shared" si="421"/>
        <v/>
      </c>
      <c r="AE1236" s="100" t="str">
        <f t="shared" si="413"/>
        <v/>
      </c>
      <c r="AF1236" s="100" t="str">
        <f t="shared" si="414"/>
        <v/>
      </c>
      <c r="AG1236" s="100" t="str">
        <f t="shared" si="422"/>
        <v/>
      </c>
      <c r="AH1236" s="100"/>
      <c r="AI1236" s="100"/>
      <c r="AJ1236" s="100"/>
      <c r="AK1236" s="100"/>
      <c r="AL1236" s="100"/>
    </row>
    <row r="1237" spans="1:38" s="101" customFormat="1" x14ac:dyDescent="0.25">
      <c r="A1237" s="100">
        <f t="shared" si="415"/>
        <v>174</v>
      </c>
      <c r="B1237" s="100">
        <f t="shared" si="403"/>
        <v>66392</v>
      </c>
      <c r="C1237" s="100" t="str">
        <f t="shared" si="404"/>
        <v>2018115</v>
      </c>
      <c r="D1237" s="100">
        <v>2018</v>
      </c>
      <c r="E1237" s="100">
        <v>1</v>
      </c>
      <c r="F1237" s="100">
        <v>15</v>
      </c>
      <c r="G1237" s="100">
        <v>18</v>
      </c>
      <c r="H1237" s="100">
        <v>26</v>
      </c>
      <c r="I1237" s="100">
        <v>32</v>
      </c>
      <c r="J1237" s="100">
        <v>613</v>
      </c>
      <c r="K1237" s="100" t="s">
        <v>37</v>
      </c>
      <c r="L1237" s="100">
        <v>1</v>
      </c>
      <c r="M1237" s="100" t="s">
        <v>21</v>
      </c>
      <c r="N1237" s="100" t="s">
        <v>27</v>
      </c>
      <c r="O1237" s="100">
        <f>616-613</f>
        <v>3</v>
      </c>
      <c r="P1237" s="100" t="str">
        <f t="shared" si="409"/>
        <v/>
      </c>
      <c r="Q1237" s="100">
        <f t="shared" si="423"/>
        <v>66392.615999999995</v>
      </c>
      <c r="R1237" s="100" t="str">
        <f t="shared" si="419"/>
        <v/>
      </c>
      <c r="S1237" s="100" t="str">
        <f t="shared" si="410"/>
        <v/>
      </c>
      <c r="T1237" s="100" t="str">
        <f t="shared" si="405"/>
        <v/>
      </c>
      <c r="U1237" s="100" t="str">
        <f t="shared" si="406"/>
        <v/>
      </c>
      <c r="V1237" s="100" t="str">
        <f t="shared" si="407"/>
        <v/>
      </c>
      <c r="W1237" s="100" t="str">
        <f t="shared" si="411"/>
        <v/>
      </c>
      <c r="X1237" s="100" t="str">
        <f t="shared" si="420"/>
        <v/>
      </c>
      <c r="Y1237" s="100" t="str">
        <f t="shared" si="416"/>
        <v/>
      </c>
      <c r="Z1237" s="100" t="str">
        <f t="shared" si="412"/>
        <v/>
      </c>
      <c r="AA1237" s="100" t="str">
        <f t="shared" si="417"/>
        <v/>
      </c>
      <c r="AB1237" s="100" t="str">
        <f t="shared" si="418"/>
        <v/>
      </c>
      <c r="AC1237" s="100" t="str">
        <f t="shared" si="408"/>
        <v/>
      </c>
      <c r="AD1237" s="100" t="str">
        <f t="shared" si="421"/>
        <v/>
      </c>
      <c r="AE1237" s="100" t="str">
        <f t="shared" si="413"/>
        <v/>
      </c>
      <c r="AF1237" s="100" t="str">
        <f t="shared" si="414"/>
        <v/>
      </c>
      <c r="AG1237" s="100" t="str">
        <f t="shared" si="422"/>
        <v/>
      </c>
      <c r="AH1237" s="100"/>
      <c r="AI1237" s="100"/>
      <c r="AJ1237" s="100"/>
      <c r="AK1237" s="100"/>
      <c r="AL1237" s="100"/>
    </row>
    <row r="1238" spans="1:38" s="101" customFormat="1" x14ac:dyDescent="0.25">
      <c r="A1238" s="102">
        <f t="shared" si="415"/>
        <v>175</v>
      </c>
      <c r="B1238" s="102">
        <f t="shared" si="403"/>
        <v>66416</v>
      </c>
      <c r="C1238" s="102" t="str">
        <f t="shared" si="404"/>
        <v>2018115</v>
      </c>
      <c r="D1238" s="102">
        <v>2018</v>
      </c>
      <c r="E1238" s="102">
        <v>1</v>
      </c>
      <c r="F1238" s="102">
        <v>15</v>
      </c>
      <c r="G1238" s="102">
        <v>18</v>
      </c>
      <c r="H1238" s="102">
        <v>26</v>
      </c>
      <c r="I1238" s="102">
        <v>56</v>
      </c>
      <c r="J1238" s="102">
        <v>134</v>
      </c>
      <c r="K1238" s="102" t="s">
        <v>37</v>
      </c>
      <c r="L1238" s="102">
        <v>1</v>
      </c>
      <c r="M1238" s="102" t="s">
        <v>21</v>
      </c>
      <c r="N1238" s="102" t="s">
        <v>27</v>
      </c>
      <c r="O1238" s="102">
        <v>15</v>
      </c>
      <c r="P1238" s="102">
        <f t="shared" si="409"/>
        <v>66416.134000000005</v>
      </c>
      <c r="Q1238" s="102">
        <f t="shared" si="423"/>
        <v>66416.149000000005</v>
      </c>
      <c r="R1238" s="102">
        <f t="shared" si="419"/>
        <v>66416.149000000005</v>
      </c>
      <c r="S1238" s="102">
        <f t="shared" si="410"/>
        <v>14.999999999417923</v>
      </c>
      <c r="T1238" s="102" t="str">
        <f t="shared" si="405"/>
        <v/>
      </c>
      <c r="U1238" s="102" t="str">
        <f t="shared" si="406"/>
        <v/>
      </c>
      <c r="V1238" s="102" t="str">
        <f t="shared" si="407"/>
        <v/>
      </c>
      <c r="W1238" s="102">
        <f t="shared" si="411"/>
        <v>66416</v>
      </c>
      <c r="X1238" s="102">
        <f t="shared" si="420"/>
        <v>1</v>
      </c>
      <c r="Y1238" s="102" t="str">
        <f t="shared" si="416"/>
        <v/>
      </c>
      <c r="Z1238" s="102">
        <f t="shared" si="412"/>
        <v>0</v>
      </c>
      <c r="AA1238" s="102">
        <f t="shared" si="417"/>
        <v>0</v>
      </c>
      <c r="AB1238" s="102">
        <f t="shared" si="418"/>
        <v>1</v>
      </c>
      <c r="AC1238" s="102" t="str">
        <f t="shared" si="408"/>
        <v/>
      </c>
      <c r="AD1238" s="102">
        <f t="shared" si="421"/>
        <v>0</v>
      </c>
      <c r="AE1238" s="102" t="str">
        <f t="shared" si="413"/>
        <v/>
      </c>
      <c r="AF1238" s="102" t="str">
        <f t="shared" si="414"/>
        <v/>
      </c>
      <c r="AG1238" s="102">
        <f t="shared" si="422"/>
        <v>0</v>
      </c>
      <c r="AH1238" s="102"/>
      <c r="AI1238" s="102"/>
      <c r="AJ1238" s="102"/>
      <c r="AK1238" s="102"/>
      <c r="AL1238" s="102"/>
    </row>
    <row r="1239" spans="1:38" s="101" customFormat="1" x14ac:dyDescent="0.25">
      <c r="A1239" s="102">
        <f t="shared" si="415"/>
        <v>176</v>
      </c>
      <c r="B1239" s="102">
        <f t="shared" si="403"/>
        <v>66618</v>
      </c>
      <c r="C1239" s="102" t="str">
        <f t="shared" si="404"/>
        <v>2018115</v>
      </c>
      <c r="D1239" s="102">
        <v>2018</v>
      </c>
      <c r="E1239" s="102">
        <v>1</v>
      </c>
      <c r="F1239" s="102">
        <v>15</v>
      </c>
      <c r="G1239" s="102">
        <v>18</v>
      </c>
      <c r="H1239" s="102">
        <v>30</v>
      </c>
      <c r="I1239" s="102">
        <v>18</v>
      </c>
      <c r="J1239" s="102">
        <v>917</v>
      </c>
      <c r="K1239" s="102" t="s">
        <v>37</v>
      </c>
      <c r="L1239" s="102">
        <v>1</v>
      </c>
      <c r="M1239" s="102" t="s">
        <v>21</v>
      </c>
      <c r="N1239" s="102" t="s">
        <v>27</v>
      </c>
      <c r="O1239" s="102">
        <f>923-917</f>
        <v>6</v>
      </c>
      <c r="P1239" s="102">
        <f t="shared" si="409"/>
        <v>66618.917000000001</v>
      </c>
      <c r="Q1239" s="102" t="str">
        <f t="shared" si="423"/>
        <v/>
      </c>
      <c r="R1239" s="102">
        <f t="shared" si="419"/>
        <v>66619.06</v>
      </c>
      <c r="S1239" s="102">
        <f t="shared" si="410"/>
        <v>142.99999999639113</v>
      </c>
      <c r="T1239" s="102" t="str">
        <f t="shared" si="405"/>
        <v/>
      </c>
      <c r="U1239" s="102" t="str">
        <f t="shared" si="406"/>
        <v/>
      </c>
      <c r="V1239" s="102" t="str">
        <f t="shared" si="407"/>
        <v/>
      </c>
      <c r="W1239" s="102">
        <f t="shared" si="411"/>
        <v>66618</v>
      </c>
      <c r="X1239" s="102">
        <f t="shared" si="420"/>
        <v>1</v>
      </c>
      <c r="Y1239" s="102" t="str">
        <f t="shared" si="416"/>
        <v/>
      </c>
      <c r="Z1239" s="102">
        <f t="shared" si="412"/>
        <v>0</v>
      </c>
      <c r="AA1239" s="102">
        <f t="shared" si="417"/>
        <v>0</v>
      </c>
      <c r="AB1239" s="102">
        <f t="shared" si="418"/>
        <v>1</v>
      </c>
      <c r="AC1239" s="102" t="str">
        <f t="shared" si="408"/>
        <v/>
      </c>
      <c r="AD1239" s="102">
        <f t="shared" si="421"/>
        <v>0</v>
      </c>
      <c r="AE1239" s="102" t="str">
        <f t="shared" si="413"/>
        <v/>
      </c>
      <c r="AF1239" s="102" t="str">
        <f t="shared" si="414"/>
        <v/>
      </c>
      <c r="AG1239" s="102">
        <f t="shared" si="422"/>
        <v>0</v>
      </c>
      <c r="AH1239" s="102"/>
      <c r="AI1239" s="102"/>
      <c r="AJ1239" s="102"/>
      <c r="AK1239" s="102"/>
      <c r="AL1239" s="102"/>
    </row>
    <row r="1240" spans="1:38" s="101" customFormat="1" x14ac:dyDescent="0.25">
      <c r="A1240" s="100">
        <f t="shared" si="415"/>
        <v>176</v>
      </c>
      <c r="B1240" s="100">
        <f t="shared" si="403"/>
        <v>66619</v>
      </c>
      <c r="C1240" s="100" t="str">
        <f t="shared" si="404"/>
        <v>2018115</v>
      </c>
      <c r="D1240" s="100">
        <v>2018</v>
      </c>
      <c r="E1240" s="100">
        <v>1</v>
      </c>
      <c r="F1240" s="100">
        <v>15</v>
      </c>
      <c r="G1240" s="100">
        <v>18</v>
      </c>
      <c r="H1240" s="100">
        <v>30</v>
      </c>
      <c r="I1240" s="100">
        <v>19</v>
      </c>
      <c r="J1240" s="100">
        <v>60</v>
      </c>
      <c r="K1240" s="100" t="s">
        <v>111</v>
      </c>
      <c r="L1240" s="100">
        <v>1</v>
      </c>
      <c r="M1240" s="100" t="s">
        <v>21</v>
      </c>
      <c r="N1240" s="100" t="s">
        <v>27</v>
      </c>
      <c r="O1240" s="100">
        <v>0</v>
      </c>
      <c r="P1240" s="100" t="str">
        <f t="shared" si="409"/>
        <v/>
      </c>
      <c r="Q1240" s="100">
        <f t="shared" si="423"/>
        <v>66619.06</v>
      </c>
      <c r="R1240" s="100" t="str">
        <f t="shared" si="419"/>
        <v/>
      </c>
      <c r="S1240" s="100" t="str">
        <f t="shared" si="410"/>
        <v/>
      </c>
      <c r="T1240" s="100" t="str">
        <f t="shared" si="405"/>
        <v/>
      </c>
      <c r="U1240" s="100" t="str">
        <f t="shared" si="406"/>
        <v/>
      </c>
      <c r="V1240" s="100" t="str">
        <f t="shared" si="407"/>
        <v/>
      </c>
      <c r="W1240" s="100" t="str">
        <f t="shared" si="411"/>
        <v/>
      </c>
      <c r="X1240" s="100" t="str">
        <f t="shared" si="420"/>
        <v/>
      </c>
      <c r="Y1240" s="100" t="str">
        <f t="shared" si="416"/>
        <v/>
      </c>
      <c r="Z1240" s="100" t="str">
        <f t="shared" si="412"/>
        <v/>
      </c>
      <c r="AA1240" s="100" t="str">
        <f t="shared" si="417"/>
        <v/>
      </c>
      <c r="AB1240" s="100" t="str">
        <f t="shared" si="418"/>
        <v/>
      </c>
      <c r="AC1240" s="100" t="str">
        <f t="shared" si="408"/>
        <v/>
      </c>
      <c r="AD1240" s="100" t="str">
        <f t="shared" si="421"/>
        <v/>
      </c>
      <c r="AE1240" s="100" t="str">
        <f t="shared" si="413"/>
        <v/>
      </c>
      <c r="AF1240" s="100" t="str">
        <f t="shared" si="414"/>
        <v/>
      </c>
      <c r="AG1240" s="100" t="str">
        <f t="shared" si="422"/>
        <v/>
      </c>
      <c r="AH1240" s="100"/>
      <c r="AI1240" s="100"/>
      <c r="AJ1240" s="100"/>
      <c r="AK1240" s="100"/>
      <c r="AL1240" s="100"/>
    </row>
    <row r="1241" spans="1:38" s="101" customFormat="1" x14ac:dyDescent="0.25">
      <c r="A1241" s="102">
        <f t="shared" si="415"/>
        <v>177</v>
      </c>
      <c r="B1241" s="102">
        <f t="shared" si="403"/>
        <v>66671</v>
      </c>
      <c r="C1241" s="102" t="str">
        <f t="shared" si="404"/>
        <v>2018115</v>
      </c>
      <c r="D1241" s="102">
        <v>2018</v>
      </c>
      <c r="E1241" s="102">
        <v>1</v>
      </c>
      <c r="F1241" s="102">
        <v>15</v>
      </c>
      <c r="G1241" s="102">
        <v>18</v>
      </c>
      <c r="H1241" s="102">
        <v>31</v>
      </c>
      <c r="I1241" s="102">
        <v>11</v>
      </c>
      <c r="J1241" s="102">
        <v>361</v>
      </c>
      <c r="K1241" s="102" t="s">
        <v>37</v>
      </c>
      <c r="L1241" s="102">
        <v>1</v>
      </c>
      <c r="M1241" s="102" t="s">
        <v>21</v>
      </c>
      <c r="N1241" s="102" t="s">
        <v>27</v>
      </c>
      <c r="O1241" s="102">
        <f>367-361</f>
        <v>6</v>
      </c>
      <c r="P1241" s="102">
        <f t="shared" si="409"/>
        <v>66671.361000000004</v>
      </c>
      <c r="Q1241" s="102" t="str">
        <f t="shared" si="423"/>
        <v/>
      </c>
      <c r="R1241" s="102">
        <f t="shared" si="419"/>
        <v>66671.631999999998</v>
      </c>
      <c r="S1241" s="102">
        <f t="shared" si="410"/>
        <v>270.99999999336433</v>
      </c>
      <c r="T1241" s="102">
        <f t="shared" si="405"/>
        <v>64</v>
      </c>
      <c r="U1241" s="102">
        <f t="shared" si="406"/>
        <v>58</v>
      </c>
      <c r="V1241" s="102" t="str">
        <f t="shared" si="407"/>
        <v/>
      </c>
      <c r="W1241" s="102">
        <f t="shared" si="411"/>
        <v>66671</v>
      </c>
      <c r="X1241" s="102">
        <f t="shared" si="420"/>
        <v>7</v>
      </c>
      <c r="Y1241" s="102">
        <f t="shared" si="416"/>
        <v>0</v>
      </c>
      <c r="Z1241" s="102">
        <f t="shared" si="412"/>
        <v>0</v>
      </c>
      <c r="AA1241" s="102">
        <f t="shared" si="417"/>
        <v>0</v>
      </c>
      <c r="AB1241" s="102">
        <f t="shared" si="418"/>
        <v>7</v>
      </c>
      <c r="AC1241" s="102" t="str">
        <f t="shared" si="408"/>
        <v/>
      </c>
      <c r="AD1241" s="102">
        <f t="shared" si="421"/>
        <v>0</v>
      </c>
      <c r="AE1241" s="102" t="str">
        <f t="shared" si="413"/>
        <v/>
      </c>
      <c r="AF1241" s="102" t="str">
        <f t="shared" si="414"/>
        <v/>
      </c>
      <c r="AG1241" s="102">
        <f t="shared" si="422"/>
        <v>0</v>
      </c>
      <c r="AH1241" s="102"/>
      <c r="AI1241" s="102"/>
      <c r="AJ1241" s="102"/>
      <c r="AK1241" s="102"/>
      <c r="AL1241" s="102"/>
    </row>
    <row r="1242" spans="1:38" s="101" customFormat="1" x14ac:dyDescent="0.25">
      <c r="A1242" s="100">
        <f t="shared" si="415"/>
        <v>177</v>
      </c>
      <c r="B1242" s="100">
        <f t="shared" si="403"/>
        <v>66671</v>
      </c>
      <c r="C1242" s="100" t="str">
        <f t="shared" si="404"/>
        <v>2018115</v>
      </c>
      <c r="D1242" s="100">
        <v>2018</v>
      </c>
      <c r="E1242" s="100">
        <v>1</v>
      </c>
      <c r="F1242" s="100">
        <v>15</v>
      </c>
      <c r="G1242" s="100">
        <v>18</v>
      </c>
      <c r="H1242" s="100">
        <v>31</v>
      </c>
      <c r="I1242" s="100">
        <v>11</v>
      </c>
      <c r="J1242" s="100">
        <v>425</v>
      </c>
      <c r="K1242" s="100" t="s">
        <v>37</v>
      </c>
      <c r="L1242" s="100">
        <v>1</v>
      </c>
      <c r="M1242" s="100" t="s">
        <v>21</v>
      </c>
      <c r="N1242" s="100" t="s">
        <v>27</v>
      </c>
      <c r="O1242" s="100">
        <v>5</v>
      </c>
      <c r="P1242" s="100" t="str">
        <f t="shared" si="409"/>
        <v/>
      </c>
      <c r="Q1242" s="100" t="str">
        <f t="shared" si="423"/>
        <v/>
      </c>
      <c r="R1242" s="100" t="str">
        <f t="shared" si="419"/>
        <v/>
      </c>
      <c r="S1242" s="100" t="str">
        <f t="shared" si="410"/>
        <v/>
      </c>
      <c r="T1242" s="100">
        <f t="shared" si="405"/>
        <v>63</v>
      </c>
      <c r="U1242" s="100">
        <f t="shared" si="406"/>
        <v>58</v>
      </c>
      <c r="V1242" s="100" t="str">
        <f t="shared" si="407"/>
        <v/>
      </c>
      <c r="W1242" s="100" t="str">
        <f t="shared" si="411"/>
        <v/>
      </c>
      <c r="X1242" s="100" t="str">
        <f t="shared" si="420"/>
        <v/>
      </c>
      <c r="Y1242" s="100" t="str">
        <f t="shared" si="416"/>
        <v/>
      </c>
      <c r="Z1242" s="100" t="str">
        <f t="shared" si="412"/>
        <v/>
      </c>
      <c r="AA1242" s="100" t="str">
        <f t="shared" si="417"/>
        <v/>
      </c>
      <c r="AB1242" s="100" t="str">
        <f t="shared" si="418"/>
        <v/>
      </c>
      <c r="AC1242" s="100" t="str">
        <f t="shared" si="408"/>
        <v/>
      </c>
      <c r="AD1242" s="100" t="str">
        <f t="shared" si="421"/>
        <v/>
      </c>
      <c r="AE1242" s="100" t="str">
        <f t="shared" si="413"/>
        <v/>
      </c>
      <c r="AF1242" s="100" t="str">
        <f t="shared" si="414"/>
        <v/>
      </c>
      <c r="AG1242" s="100" t="str">
        <f t="shared" si="422"/>
        <v/>
      </c>
      <c r="AH1242" s="100"/>
      <c r="AI1242" s="100"/>
      <c r="AJ1242" s="100"/>
      <c r="AK1242" s="100"/>
      <c r="AL1242" s="100"/>
    </row>
    <row r="1243" spans="1:38" s="101" customFormat="1" x14ac:dyDescent="0.25">
      <c r="A1243" s="100">
        <f t="shared" si="415"/>
        <v>177</v>
      </c>
      <c r="B1243" s="100">
        <f t="shared" si="403"/>
        <v>66671</v>
      </c>
      <c r="C1243" s="100" t="str">
        <f t="shared" si="404"/>
        <v>2018115</v>
      </c>
      <c r="D1243" s="100">
        <v>2018</v>
      </c>
      <c r="E1243" s="100">
        <v>1</v>
      </c>
      <c r="F1243" s="100">
        <v>15</v>
      </c>
      <c r="G1243" s="100">
        <v>18</v>
      </c>
      <c r="H1243" s="100">
        <v>31</v>
      </c>
      <c r="I1243" s="100">
        <v>11</v>
      </c>
      <c r="J1243" s="100">
        <v>488</v>
      </c>
      <c r="K1243" s="100" t="s">
        <v>37</v>
      </c>
      <c r="L1243" s="100">
        <v>1</v>
      </c>
      <c r="M1243" s="100" t="s">
        <v>21</v>
      </c>
      <c r="N1243" s="100" t="s">
        <v>27</v>
      </c>
      <c r="O1243" s="100">
        <f>493-488</f>
        <v>5</v>
      </c>
      <c r="P1243" s="100" t="str">
        <f t="shared" si="409"/>
        <v/>
      </c>
      <c r="Q1243" s="100" t="str">
        <f t="shared" si="423"/>
        <v/>
      </c>
      <c r="R1243" s="100" t="str">
        <f t="shared" si="419"/>
        <v/>
      </c>
      <c r="S1243" s="100" t="str">
        <f t="shared" si="410"/>
        <v/>
      </c>
      <c r="T1243" s="100">
        <f t="shared" si="405"/>
        <v>26</v>
      </c>
      <c r="U1243" s="100">
        <f t="shared" si="406"/>
        <v>21</v>
      </c>
      <c r="V1243" s="100" t="str">
        <f t="shared" si="407"/>
        <v/>
      </c>
      <c r="W1243" s="100" t="str">
        <f t="shared" si="411"/>
        <v/>
      </c>
      <c r="X1243" s="100" t="str">
        <f t="shared" si="420"/>
        <v/>
      </c>
      <c r="Y1243" s="100" t="str">
        <f t="shared" si="416"/>
        <v/>
      </c>
      <c r="Z1243" s="100" t="str">
        <f t="shared" si="412"/>
        <v/>
      </c>
      <c r="AA1243" s="100" t="str">
        <f t="shared" si="417"/>
        <v/>
      </c>
      <c r="AB1243" s="100" t="str">
        <f t="shared" si="418"/>
        <v/>
      </c>
      <c r="AC1243" s="100" t="str">
        <f t="shared" si="408"/>
        <v/>
      </c>
      <c r="AD1243" s="100" t="str">
        <f t="shared" si="421"/>
        <v/>
      </c>
      <c r="AE1243" s="100" t="str">
        <f t="shared" si="413"/>
        <v/>
      </c>
      <c r="AF1243" s="100" t="str">
        <f t="shared" si="414"/>
        <v/>
      </c>
      <c r="AG1243" s="100" t="str">
        <f t="shared" si="422"/>
        <v/>
      </c>
      <c r="AH1243" s="100"/>
      <c r="AI1243" s="100"/>
      <c r="AJ1243" s="100"/>
      <c r="AK1243" s="100"/>
      <c r="AL1243" s="100"/>
    </row>
    <row r="1244" spans="1:38" s="103" customFormat="1" x14ac:dyDescent="0.25">
      <c r="A1244" s="100">
        <f t="shared" si="415"/>
        <v>177</v>
      </c>
      <c r="B1244" s="100">
        <f t="shared" si="403"/>
        <v>66671</v>
      </c>
      <c r="C1244" s="100" t="str">
        <f t="shared" si="404"/>
        <v>2018115</v>
      </c>
      <c r="D1244" s="100">
        <v>2018</v>
      </c>
      <c r="E1244" s="100">
        <v>1</v>
      </c>
      <c r="F1244" s="100">
        <v>15</v>
      </c>
      <c r="G1244" s="100">
        <v>18</v>
      </c>
      <c r="H1244" s="100">
        <v>31</v>
      </c>
      <c r="I1244" s="100">
        <v>11</v>
      </c>
      <c r="J1244" s="100">
        <v>514</v>
      </c>
      <c r="K1244" s="100" t="s">
        <v>37</v>
      </c>
      <c r="L1244" s="100">
        <v>1</v>
      </c>
      <c r="M1244" s="100" t="s">
        <v>21</v>
      </c>
      <c r="N1244" s="100" t="s">
        <v>27</v>
      </c>
      <c r="O1244" s="100">
        <f>519-514</f>
        <v>5</v>
      </c>
      <c r="P1244" s="100" t="str">
        <f t="shared" si="409"/>
        <v/>
      </c>
      <c r="Q1244" s="100" t="str">
        <f t="shared" si="423"/>
        <v/>
      </c>
      <c r="R1244" s="100" t="str">
        <f t="shared" si="419"/>
        <v/>
      </c>
      <c r="S1244" s="100" t="str">
        <f t="shared" si="410"/>
        <v/>
      </c>
      <c r="T1244" s="100">
        <f t="shared" si="405"/>
        <v>46</v>
      </c>
      <c r="U1244" s="100">
        <f t="shared" si="406"/>
        <v>41</v>
      </c>
      <c r="V1244" s="100" t="str">
        <f t="shared" si="407"/>
        <v/>
      </c>
      <c r="W1244" s="100" t="str">
        <f t="shared" si="411"/>
        <v/>
      </c>
      <c r="X1244" s="100" t="str">
        <f t="shared" si="420"/>
        <v/>
      </c>
      <c r="Y1244" s="100" t="str">
        <f t="shared" si="416"/>
        <v/>
      </c>
      <c r="Z1244" s="100" t="str">
        <f t="shared" si="412"/>
        <v/>
      </c>
      <c r="AA1244" s="100" t="str">
        <f t="shared" si="417"/>
        <v/>
      </c>
      <c r="AB1244" s="100" t="str">
        <f t="shared" si="418"/>
        <v/>
      </c>
      <c r="AC1244" s="100" t="str">
        <f t="shared" si="408"/>
        <v/>
      </c>
      <c r="AD1244" s="100" t="str">
        <f t="shared" si="421"/>
        <v/>
      </c>
      <c r="AE1244" s="100" t="str">
        <f t="shared" si="413"/>
        <v/>
      </c>
      <c r="AF1244" s="100" t="str">
        <f t="shared" si="414"/>
        <v/>
      </c>
      <c r="AG1244" s="100" t="str">
        <f t="shared" si="422"/>
        <v/>
      </c>
      <c r="AH1244" s="100"/>
      <c r="AI1244" s="100"/>
      <c r="AJ1244" s="100"/>
      <c r="AK1244" s="100"/>
      <c r="AL1244" s="100"/>
    </row>
    <row r="1245" spans="1:38" s="101" customFormat="1" x14ac:dyDescent="0.25">
      <c r="A1245" s="100">
        <f t="shared" si="415"/>
        <v>177</v>
      </c>
      <c r="B1245" s="100">
        <f t="shared" si="403"/>
        <v>66671</v>
      </c>
      <c r="C1245" s="100" t="str">
        <f t="shared" si="404"/>
        <v>2018115</v>
      </c>
      <c r="D1245" s="100">
        <v>2018</v>
      </c>
      <c r="E1245" s="100">
        <v>1</v>
      </c>
      <c r="F1245" s="100">
        <v>15</v>
      </c>
      <c r="G1245" s="100">
        <v>18</v>
      </c>
      <c r="H1245" s="100">
        <v>31</v>
      </c>
      <c r="I1245" s="100">
        <v>11</v>
      </c>
      <c r="J1245" s="100">
        <v>560</v>
      </c>
      <c r="K1245" s="100" t="s">
        <v>37</v>
      </c>
      <c r="L1245" s="100">
        <v>1</v>
      </c>
      <c r="M1245" s="100" t="s">
        <v>21</v>
      </c>
      <c r="N1245" s="100" t="s">
        <v>27</v>
      </c>
      <c r="O1245" s="100">
        <f>564-560</f>
        <v>4</v>
      </c>
      <c r="P1245" s="100" t="str">
        <f t="shared" si="409"/>
        <v/>
      </c>
      <c r="Q1245" s="100" t="str">
        <f t="shared" si="423"/>
        <v/>
      </c>
      <c r="R1245" s="100" t="str">
        <f t="shared" si="419"/>
        <v/>
      </c>
      <c r="S1245" s="100" t="str">
        <f t="shared" si="410"/>
        <v/>
      </c>
      <c r="T1245" s="100">
        <f t="shared" si="405"/>
        <v>31</v>
      </c>
      <c r="U1245" s="100">
        <f t="shared" si="406"/>
        <v>27</v>
      </c>
      <c r="V1245" s="100" t="str">
        <f t="shared" si="407"/>
        <v/>
      </c>
      <c r="W1245" s="100" t="str">
        <f t="shared" si="411"/>
        <v/>
      </c>
      <c r="X1245" s="100" t="str">
        <f t="shared" si="420"/>
        <v/>
      </c>
      <c r="Y1245" s="100" t="str">
        <f t="shared" si="416"/>
        <v/>
      </c>
      <c r="Z1245" s="100" t="str">
        <f t="shared" si="412"/>
        <v/>
      </c>
      <c r="AA1245" s="100" t="str">
        <f t="shared" si="417"/>
        <v/>
      </c>
      <c r="AB1245" s="100" t="str">
        <f t="shared" si="418"/>
        <v/>
      </c>
      <c r="AC1245" s="100" t="str">
        <f t="shared" si="408"/>
        <v/>
      </c>
      <c r="AD1245" s="100" t="str">
        <f t="shared" si="421"/>
        <v/>
      </c>
      <c r="AE1245" s="100" t="str">
        <f t="shared" si="413"/>
        <v/>
      </c>
      <c r="AF1245" s="100" t="str">
        <f t="shared" si="414"/>
        <v/>
      </c>
      <c r="AG1245" s="100" t="str">
        <f t="shared" si="422"/>
        <v/>
      </c>
      <c r="AH1245" s="100"/>
      <c r="AI1245" s="100"/>
      <c r="AJ1245" s="100"/>
      <c r="AK1245" s="100"/>
      <c r="AL1245" s="100"/>
    </row>
    <row r="1246" spans="1:38" s="101" customFormat="1" x14ac:dyDescent="0.25">
      <c r="A1246" s="100">
        <f t="shared" si="415"/>
        <v>177</v>
      </c>
      <c r="B1246" s="100">
        <f t="shared" si="403"/>
        <v>66671</v>
      </c>
      <c r="C1246" s="100" t="str">
        <f t="shared" si="404"/>
        <v>2018115</v>
      </c>
      <c r="D1246" s="100">
        <v>2018</v>
      </c>
      <c r="E1246" s="100">
        <v>1</v>
      </c>
      <c r="F1246" s="100">
        <v>15</v>
      </c>
      <c r="G1246" s="100">
        <v>18</v>
      </c>
      <c r="H1246" s="100">
        <v>31</v>
      </c>
      <c r="I1246" s="100">
        <v>11</v>
      </c>
      <c r="J1246" s="100">
        <v>591</v>
      </c>
      <c r="K1246" s="100" t="s">
        <v>37</v>
      </c>
      <c r="L1246" s="100">
        <v>1</v>
      </c>
      <c r="M1246" s="100" t="s">
        <v>21</v>
      </c>
      <c r="N1246" s="100" t="s">
        <v>27</v>
      </c>
      <c r="O1246" s="100">
        <f>595-591</f>
        <v>4</v>
      </c>
      <c r="P1246" s="100" t="str">
        <f t="shared" si="409"/>
        <v/>
      </c>
      <c r="Q1246" s="100" t="str">
        <f t="shared" si="423"/>
        <v/>
      </c>
      <c r="R1246" s="100" t="str">
        <f t="shared" si="419"/>
        <v/>
      </c>
      <c r="S1246" s="100" t="str">
        <f t="shared" si="410"/>
        <v/>
      </c>
      <c r="T1246" s="100">
        <f t="shared" si="405"/>
        <v>39</v>
      </c>
      <c r="U1246" s="100">
        <f t="shared" si="406"/>
        <v>35</v>
      </c>
      <c r="V1246" s="100" t="str">
        <f t="shared" si="407"/>
        <v/>
      </c>
      <c r="W1246" s="100" t="str">
        <f t="shared" si="411"/>
        <v/>
      </c>
      <c r="X1246" s="100" t="str">
        <f t="shared" si="420"/>
        <v/>
      </c>
      <c r="Y1246" s="100" t="str">
        <f t="shared" si="416"/>
        <v/>
      </c>
      <c r="Z1246" s="100" t="str">
        <f t="shared" si="412"/>
        <v/>
      </c>
      <c r="AA1246" s="100" t="str">
        <f t="shared" si="417"/>
        <v/>
      </c>
      <c r="AB1246" s="100" t="str">
        <f t="shared" si="418"/>
        <v/>
      </c>
      <c r="AC1246" s="100" t="str">
        <f t="shared" si="408"/>
        <v/>
      </c>
      <c r="AD1246" s="100" t="str">
        <f t="shared" si="421"/>
        <v/>
      </c>
      <c r="AE1246" s="100" t="str">
        <f t="shared" si="413"/>
        <v/>
      </c>
      <c r="AF1246" s="100" t="str">
        <f t="shared" si="414"/>
        <v/>
      </c>
      <c r="AG1246" s="100" t="str">
        <f t="shared" si="422"/>
        <v/>
      </c>
      <c r="AH1246" s="100"/>
      <c r="AI1246" s="100"/>
      <c r="AJ1246" s="100"/>
      <c r="AK1246" s="100"/>
      <c r="AL1246" s="100"/>
    </row>
    <row r="1247" spans="1:38" s="101" customFormat="1" x14ac:dyDescent="0.25">
      <c r="A1247" s="100">
        <f t="shared" si="415"/>
        <v>177</v>
      </c>
      <c r="B1247" s="100">
        <f t="shared" ref="B1247:B1310" si="424">I1247+(H1247*60)+(G1247*3600)</f>
        <v>66671</v>
      </c>
      <c r="C1247" s="100" t="str">
        <f t="shared" ref="C1247:C1310" si="425">CONCATENATE(D1247,E1247,F1247)</f>
        <v>2018115</v>
      </c>
      <c r="D1247" s="100">
        <v>2018</v>
      </c>
      <c r="E1247" s="100">
        <v>1</v>
      </c>
      <c r="F1247" s="100">
        <v>15</v>
      </c>
      <c r="G1247" s="100">
        <v>18</v>
      </c>
      <c r="H1247" s="100">
        <v>31</v>
      </c>
      <c r="I1247" s="100">
        <v>11</v>
      </c>
      <c r="J1247" s="100">
        <v>593</v>
      </c>
      <c r="K1247" s="100" t="s">
        <v>29</v>
      </c>
      <c r="L1247" s="100">
        <v>1</v>
      </c>
      <c r="M1247" s="100" t="s">
        <v>21</v>
      </c>
      <c r="N1247" s="100" t="s">
        <v>27</v>
      </c>
      <c r="O1247" s="100">
        <v>0</v>
      </c>
      <c r="P1247" s="100" t="str">
        <f t="shared" si="409"/>
        <v/>
      </c>
      <c r="Q1247" s="100" t="str">
        <f t="shared" si="423"/>
        <v/>
      </c>
      <c r="R1247" s="100" t="str">
        <f t="shared" si="419"/>
        <v/>
      </c>
      <c r="S1247" s="100" t="str">
        <f t="shared" si="410"/>
        <v/>
      </c>
      <c r="T1247" s="100" t="str">
        <f t="shared" ref="T1247:T1310" si="426">IF(A1247=A1248,IF(K1247="Stroke",IF(K1248="Stroke",IF((J1248-J1247)&lt;0,1000+J1248-J1247,J1248-J1247),IF(A1249=A1247,IF(K1249="stroke",IF((J1249-J1247)&lt;0,1000+J1249-J1247,J1249-J1247),IF(A1250=A1247,IF(K1250="stroke",IF((J1250-J1247)&lt;0,1000+J1250-J1247,J1250-J1247),IF(A1251=A1247,IF(K1251="stroke",IF((J1251-J1247)&lt;0,1000+J1251-J1247,J1251-J1247),IF(A1252=A1247,IF(K1252="stroke",IF((J1252-J1247)&lt;0,1000+J1252-J1247,J1252-J1247),IF(A1253=A1247,IF(K1253="Stroke",IF((J1253-J1247)&lt;0,1000+J1253-J1247,J1253-J1247),IF(A1254=A1247,IF(K1254="stroke",IF((J1254-J1247)&lt;0,1000+J1254-J1247,J1249-J1247),IF(A1255=A1247,IF(K1255="stroke",IF((J1255-J1247)&lt;0,1000+J1255-J1247,J1255-J1247),IF(A1256=A1247,IF(K1256="stroke",IF((J1256-J1247)&lt;0,1000+J1256-J1247,J1256-J1247),IF(A1257=A1247,IF(K1257="stroke",IF((J1257-J1247)&lt;0,1000+J1257-J1247,J1257-J1247),""),"")),"")),"")),"")),"")),"")),"")),"")),"")),""),"")</f>
        <v/>
      </c>
      <c r="U1247" s="100" t="str">
        <f t="shared" ref="U1247:U1310" si="427">IF(A1247=A1248,IF(K1247="Stroke",IF(K1248="Stroke",IF(L1248=L1247,T1247-O1247,""),IF(A1249=A1247,IF(K1249="stroke",IF(L1249=L1247,T1247-O1247,""),IF(A1250=A1247,IF(K1250="stroke",IF(L1250=L1247,T1247-O1247,""),IF(A1251=A1247,IF(K1251="stroke",IF(L1251=L1247,T1247-O1247,""),IF(A1252=A1247,IF(K1252="stroke",IF(L1252=L1247,T1247-O1247,""),""),"")),"")),"")),"")),""),"")</f>
        <v/>
      </c>
      <c r="V1247" s="100" t="str">
        <f t="shared" ref="V1247:V1310" si="428">IF(A1247=A1248,IF(K1247="SRS",IF(K1248="SRS",IF((J1248-J1247)&lt;0,1000+J1248-J1247,J1248-J1247),IF(A1249=A1247,IF(K1249="SRS",IF((J1249-J1247)&lt;0,1000+J1249-J1247,J1249-J1247),IF(A1250=A1247,IF(K1250="SRS",IF((J1250-J1247)&lt;0,1000+J1250-J1247,J1250-J1247),IF(A1251=A1247,IF(K1251="SRS",IF((J1251-J1247)&lt;0,1000+J1251-J1247,J1251-J1247),IF(A1252=A1247,IF(K1252="SRS",IF((J1252-J1247)&lt;0,1000+J1252-J1247,J1252-J1247),""),"")),"")),"")),"")),""),"")</f>
        <v/>
      </c>
      <c r="W1247" s="100" t="str">
        <f t="shared" si="411"/>
        <v/>
      </c>
      <c r="X1247" s="100" t="str">
        <f t="shared" si="420"/>
        <v/>
      </c>
      <c r="Y1247" s="100" t="str">
        <f t="shared" si="416"/>
        <v/>
      </c>
      <c r="Z1247" s="100" t="str">
        <f t="shared" si="412"/>
        <v/>
      </c>
      <c r="AA1247" s="100" t="str">
        <f t="shared" si="417"/>
        <v/>
      </c>
      <c r="AB1247" s="100" t="str">
        <f t="shared" si="418"/>
        <v/>
      </c>
      <c r="AC1247" s="100" t="str">
        <f t="shared" ref="AC1247:AC1310" si="429">IF(A1247&lt;&gt;A1246,IF(A1247=A1248,IF(K1248="stroke",IF(M1247="positive",IF(M1248="negative",SUM(AA1247:AB1247),""),""),""),""),"")</f>
        <v/>
      </c>
      <c r="AD1247" s="100" t="str">
        <f t="shared" si="421"/>
        <v/>
      </c>
      <c r="AE1247" s="100" t="str">
        <f t="shared" si="413"/>
        <v/>
      </c>
      <c r="AF1247" s="100" t="str">
        <f t="shared" si="414"/>
        <v/>
      </c>
      <c r="AG1247" s="100" t="str">
        <f t="shared" si="422"/>
        <v/>
      </c>
      <c r="AH1247" s="100"/>
      <c r="AI1247" s="100"/>
      <c r="AJ1247" s="100"/>
      <c r="AK1247" s="100"/>
      <c r="AL1247" s="100"/>
    </row>
    <row r="1248" spans="1:38" s="103" customFormat="1" x14ac:dyDescent="0.25">
      <c r="A1248" s="100">
        <f t="shared" si="415"/>
        <v>177</v>
      </c>
      <c r="B1248" s="100">
        <f t="shared" si="424"/>
        <v>66671</v>
      </c>
      <c r="C1248" s="100" t="str">
        <f t="shared" si="425"/>
        <v>2018115</v>
      </c>
      <c r="D1248" s="100">
        <v>2018</v>
      </c>
      <c r="E1248" s="100">
        <v>1</v>
      </c>
      <c r="F1248" s="100">
        <v>15</v>
      </c>
      <c r="G1248" s="100">
        <v>18</v>
      </c>
      <c r="H1248" s="100">
        <v>31</v>
      </c>
      <c r="I1248" s="100">
        <v>11</v>
      </c>
      <c r="J1248" s="100">
        <v>630</v>
      </c>
      <c r="K1248" s="100" t="s">
        <v>37</v>
      </c>
      <c r="L1248" s="100">
        <v>1</v>
      </c>
      <c r="M1248" s="100" t="s">
        <v>21</v>
      </c>
      <c r="N1248" s="100" t="s">
        <v>27</v>
      </c>
      <c r="O1248" s="100">
        <f>632-630</f>
        <v>2</v>
      </c>
      <c r="P1248" s="100" t="str">
        <f t="shared" ref="P1248:P1311" si="430">IF(A1248&lt;&gt;A1247,(B1248+J1248*0.001),"")</f>
        <v/>
      </c>
      <c r="Q1248" s="100">
        <f t="shared" si="423"/>
        <v>66671.631999999998</v>
      </c>
      <c r="R1248" s="100" t="str">
        <f t="shared" si="419"/>
        <v/>
      </c>
      <c r="S1248" s="100" t="str">
        <f t="shared" ref="S1248:S1311" si="431">IF(AND(P1248&lt;&gt;"",R1248&lt;&gt;""),(R1248-P1248)/0.001,"")</f>
        <v/>
      </c>
      <c r="T1248" s="100" t="str">
        <f t="shared" si="426"/>
        <v/>
      </c>
      <c r="U1248" s="100" t="str">
        <f t="shared" si="427"/>
        <v/>
      </c>
      <c r="V1248" s="100" t="str">
        <f t="shared" si="428"/>
        <v/>
      </c>
      <c r="W1248" s="100" t="str">
        <f t="shared" ref="W1248:W1311" si="432">IF(A1248&lt;&gt;A1247,B1248,"")</f>
        <v/>
      </c>
      <c r="X1248" s="100" t="str">
        <f t="shared" si="420"/>
        <v/>
      </c>
      <c r="Y1248" s="100" t="str">
        <f t="shared" si="416"/>
        <v/>
      </c>
      <c r="Z1248" s="100" t="str">
        <f t="shared" ref="Z1248:Z1311" si="433">IF(AA1248="","",COUNTIFS(AA1248,0,AB1248,0,AC1248,"",AD1248,0))</f>
        <v/>
      </c>
      <c r="AA1248" s="100" t="str">
        <f t="shared" si="417"/>
        <v/>
      </c>
      <c r="AB1248" s="100" t="str">
        <f t="shared" si="418"/>
        <v/>
      </c>
      <c r="AC1248" s="100" t="str">
        <f t="shared" si="429"/>
        <v/>
      </c>
      <c r="AD1248" s="100" t="str">
        <f t="shared" si="421"/>
        <v/>
      </c>
      <c r="AE1248" s="100" t="str">
        <f t="shared" ref="AE1248:AE1311" si="434">IF(K1248="up",C1248,"")</f>
        <v/>
      </c>
      <c r="AF1248" s="100" t="str">
        <f t="shared" ref="AF1248:AF1311" si="435">IF(AD1248="","",IF(AD1248&gt;0,IF(AA1248&gt;0,"yes",""),""))</f>
        <v/>
      </c>
      <c r="AG1248" s="100" t="str">
        <f t="shared" si="422"/>
        <v/>
      </c>
      <c r="AH1248" s="100"/>
      <c r="AI1248" s="100"/>
      <c r="AJ1248" s="100"/>
      <c r="AK1248" s="100"/>
      <c r="AL1248" s="100"/>
    </row>
    <row r="1249" spans="1:38" s="101" customFormat="1" x14ac:dyDescent="0.25">
      <c r="A1249" s="100">
        <f t="shared" ref="A1249:A1312" si="436">IF(B1249=B1248,A1248,IF(B1249=(B1248+1),A1248,(A1248+1)))</f>
        <v>178</v>
      </c>
      <c r="B1249" s="100">
        <f t="shared" si="424"/>
        <v>66702</v>
      </c>
      <c r="C1249" s="100" t="str">
        <f t="shared" si="425"/>
        <v>2018115</v>
      </c>
      <c r="D1249" s="100">
        <v>2018</v>
      </c>
      <c r="E1249" s="100">
        <v>1</v>
      </c>
      <c r="F1249" s="100">
        <v>15</v>
      </c>
      <c r="G1249" s="100">
        <v>18</v>
      </c>
      <c r="H1249" s="100">
        <v>31</v>
      </c>
      <c r="I1249" s="100">
        <v>42</v>
      </c>
      <c r="J1249" s="100">
        <v>41</v>
      </c>
      <c r="K1249" s="100" t="s">
        <v>239</v>
      </c>
      <c r="L1249" s="100">
        <v>1</v>
      </c>
      <c r="M1249" s="100" t="s">
        <v>21</v>
      </c>
      <c r="N1249" s="100" t="s">
        <v>27</v>
      </c>
      <c r="O1249" s="100">
        <v>0</v>
      </c>
      <c r="P1249" s="100">
        <f t="shared" si="430"/>
        <v>66702.040999999997</v>
      </c>
      <c r="Q1249" s="100" t="str">
        <f t="shared" si="423"/>
        <v/>
      </c>
      <c r="R1249" s="100">
        <f t="shared" si="419"/>
        <v>66702.997999999992</v>
      </c>
      <c r="S1249" s="100">
        <f t="shared" si="431"/>
        <v>956.99999999487773</v>
      </c>
      <c r="T1249" s="100" t="str">
        <f t="shared" si="426"/>
        <v/>
      </c>
      <c r="U1249" s="100" t="str">
        <f t="shared" si="427"/>
        <v/>
      </c>
      <c r="V1249" s="100" t="str">
        <f t="shared" si="428"/>
        <v/>
      </c>
      <c r="W1249" s="100">
        <f t="shared" si="432"/>
        <v>66702</v>
      </c>
      <c r="X1249" s="100">
        <f t="shared" si="420"/>
        <v>6</v>
      </c>
      <c r="Y1249" s="100">
        <f t="shared" ref="Y1249:Y1312" si="437">IF(X1249&lt;&gt;"",IF(X1249=1,"",COUNTIFS($O$2:$O$1413,"&gt;40",$A$2:$A$1413,A1249)),"")</f>
        <v>0</v>
      </c>
      <c r="Z1249" s="100">
        <f t="shared" si="433"/>
        <v>0</v>
      </c>
      <c r="AA1249" s="100">
        <f t="shared" ref="AA1249:AA1312" si="438">IF(X1249&lt;&gt;"",COUNTIFS($M$2:$M$1413,"Positive",$K$2:$K$1413,"stroke",A$2:A$1413,A1249),"")</f>
        <v>0</v>
      </c>
      <c r="AB1249" s="100">
        <f t="shared" ref="AB1249:AB1312" si="439">IF(X1249&lt;&gt;"",COUNTIFS($M$2:$M$1413,"Negative",$K$2:$K$1413,"stroke",A$2:A$1413,A1249),"")</f>
        <v>6</v>
      </c>
      <c r="AC1249" s="100" t="str">
        <f t="shared" si="429"/>
        <v/>
      </c>
      <c r="AD1249" s="100">
        <f t="shared" si="421"/>
        <v>0</v>
      </c>
      <c r="AE1249" s="100" t="str">
        <f t="shared" si="434"/>
        <v/>
      </c>
      <c r="AF1249" s="100" t="str">
        <f t="shared" si="435"/>
        <v/>
      </c>
      <c r="AG1249" s="100">
        <f t="shared" si="422"/>
        <v>0</v>
      </c>
      <c r="AH1249" s="100"/>
      <c r="AI1249" s="100"/>
      <c r="AJ1249" s="100"/>
      <c r="AK1249" s="100"/>
      <c r="AL1249" s="100"/>
    </row>
    <row r="1250" spans="1:38" s="101" customFormat="1" x14ac:dyDescent="0.25">
      <c r="A1250" s="100">
        <f t="shared" si="436"/>
        <v>178</v>
      </c>
      <c r="B1250" s="100">
        <f t="shared" si="424"/>
        <v>66702</v>
      </c>
      <c r="C1250" s="100" t="str">
        <f t="shared" si="425"/>
        <v>2018115</v>
      </c>
      <c r="D1250" s="100">
        <v>2018</v>
      </c>
      <c r="E1250" s="100">
        <v>1</v>
      </c>
      <c r="F1250" s="100">
        <v>15</v>
      </c>
      <c r="G1250" s="100">
        <v>18</v>
      </c>
      <c r="H1250" s="100">
        <v>31</v>
      </c>
      <c r="I1250" s="100">
        <v>42</v>
      </c>
      <c r="J1250" s="100">
        <v>58</v>
      </c>
      <c r="K1250" s="100" t="s">
        <v>239</v>
      </c>
      <c r="L1250" s="100">
        <v>1</v>
      </c>
      <c r="M1250" s="100" t="s">
        <v>21</v>
      </c>
      <c r="N1250" s="100" t="s">
        <v>27</v>
      </c>
      <c r="O1250" s="100">
        <v>0</v>
      </c>
      <c r="P1250" s="100" t="str">
        <f t="shared" si="430"/>
        <v/>
      </c>
      <c r="Q1250" s="100" t="str">
        <f t="shared" si="423"/>
        <v/>
      </c>
      <c r="R1250" s="100" t="str">
        <f t="shared" ref="R1250:R1313" si="440">IF(A1250&lt;&gt;A1249,LOOKUP(A1250,A$2:A$1413,Q$2:Q$1413),"")</f>
        <v/>
      </c>
      <c r="S1250" s="100" t="str">
        <f t="shared" si="431"/>
        <v/>
      </c>
      <c r="T1250" s="100" t="str">
        <f t="shared" si="426"/>
        <v/>
      </c>
      <c r="U1250" s="100" t="str">
        <f t="shared" si="427"/>
        <v/>
      </c>
      <c r="V1250" s="100" t="str">
        <f t="shared" si="428"/>
        <v/>
      </c>
      <c r="W1250" s="100" t="str">
        <f t="shared" si="432"/>
        <v/>
      </c>
      <c r="X1250" s="100" t="str">
        <f t="shared" ref="X1250:X1313" si="441">IF(A1250&lt;&gt;A1249,COUNTIFS($K$2:$K$1413,$K$2,$A$2:$A$1413,A1250),"")</f>
        <v/>
      </c>
      <c r="Y1250" s="100" t="str">
        <f t="shared" si="437"/>
        <v/>
      </c>
      <c r="Z1250" s="100" t="str">
        <f t="shared" si="433"/>
        <v/>
      </c>
      <c r="AA1250" s="100" t="str">
        <f t="shared" si="438"/>
        <v/>
      </c>
      <c r="AB1250" s="100" t="str">
        <f t="shared" si="439"/>
        <v/>
      </c>
      <c r="AC1250" s="100" t="str">
        <f t="shared" si="429"/>
        <v/>
      </c>
      <c r="AD1250" s="100" t="str">
        <f t="shared" ref="AD1250:AD1313" si="442">IF(A1250=A1249,"",COUNTIFS(A:A,A1250,K:K,"up"))</f>
        <v/>
      </c>
      <c r="AE1250" s="100" t="str">
        <f t="shared" si="434"/>
        <v/>
      </c>
      <c r="AF1250" s="100" t="str">
        <f t="shared" si="435"/>
        <v/>
      </c>
      <c r="AG1250" s="100" t="str">
        <f t="shared" ref="AG1250:AG1313" si="443">IF(A1250=A1249,"",COUNTIFS(A:A,A1250,K:K,"SRS"))</f>
        <v/>
      </c>
      <c r="AH1250" s="100"/>
      <c r="AI1250" s="100"/>
      <c r="AJ1250" s="100"/>
      <c r="AK1250" s="100"/>
      <c r="AL1250" s="100"/>
    </row>
    <row r="1251" spans="1:38" s="101" customFormat="1" x14ac:dyDescent="0.25">
      <c r="A1251" s="102">
        <f t="shared" si="436"/>
        <v>178</v>
      </c>
      <c r="B1251" s="102">
        <f t="shared" si="424"/>
        <v>66702</v>
      </c>
      <c r="C1251" s="102" t="str">
        <f t="shared" si="425"/>
        <v>2018115</v>
      </c>
      <c r="D1251" s="102">
        <v>2018</v>
      </c>
      <c r="E1251" s="102">
        <v>1</v>
      </c>
      <c r="F1251" s="102">
        <v>15</v>
      </c>
      <c r="G1251" s="102">
        <v>18</v>
      </c>
      <c r="H1251" s="102">
        <v>31</v>
      </c>
      <c r="I1251" s="102">
        <v>42</v>
      </c>
      <c r="J1251" s="102">
        <v>805</v>
      </c>
      <c r="K1251" s="102" t="s">
        <v>111</v>
      </c>
      <c r="L1251" s="102">
        <v>0</v>
      </c>
      <c r="M1251" s="102" t="s">
        <v>21</v>
      </c>
      <c r="N1251" s="102" t="s">
        <v>27</v>
      </c>
      <c r="O1251" s="102">
        <v>0</v>
      </c>
      <c r="P1251" s="102" t="str">
        <f t="shared" si="430"/>
        <v/>
      </c>
      <c r="Q1251" s="102" t="str">
        <f t="shared" si="423"/>
        <v/>
      </c>
      <c r="R1251" s="102" t="str">
        <f t="shared" si="440"/>
        <v/>
      </c>
      <c r="S1251" s="102" t="str">
        <f t="shared" si="431"/>
        <v/>
      </c>
      <c r="T1251" s="102" t="str">
        <f t="shared" si="426"/>
        <v/>
      </c>
      <c r="U1251" s="102" t="str">
        <f t="shared" si="427"/>
        <v/>
      </c>
      <c r="V1251" s="102" t="str">
        <f t="shared" si="428"/>
        <v/>
      </c>
      <c r="W1251" s="102" t="str">
        <f t="shared" si="432"/>
        <v/>
      </c>
      <c r="X1251" s="102" t="str">
        <f t="shared" si="441"/>
        <v/>
      </c>
      <c r="Y1251" s="102" t="str">
        <f t="shared" si="437"/>
        <v/>
      </c>
      <c r="Z1251" s="102" t="str">
        <f t="shared" si="433"/>
        <v/>
      </c>
      <c r="AA1251" s="102" t="str">
        <f t="shared" si="438"/>
        <v/>
      </c>
      <c r="AB1251" s="102" t="str">
        <f t="shared" si="439"/>
        <v/>
      </c>
      <c r="AC1251" s="102" t="str">
        <f t="shared" si="429"/>
        <v/>
      </c>
      <c r="AD1251" s="102" t="str">
        <f t="shared" si="442"/>
        <v/>
      </c>
      <c r="AE1251" s="102" t="str">
        <f t="shared" si="434"/>
        <v/>
      </c>
      <c r="AF1251" s="102" t="str">
        <f t="shared" si="435"/>
        <v/>
      </c>
      <c r="AG1251" s="102" t="str">
        <f t="shared" si="443"/>
        <v/>
      </c>
      <c r="AH1251" s="102"/>
      <c r="AI1251" s="102"/>
      <c r="AJ1251" s="102"/>
      <c r="AK1251" s="102"/>
      <c r="AL1251" s="102"/>
    </row>
    <row r="1252" spans="1:38" s="101" customFormat="1" x14ac:dyDescent="0.25">
      <c r="A1252" s="100">
        <f t="shared" si="436"/>
        <v>178</v>
      </c>
      <c r="B1252" s="100">
        <f t="shared" si="424"/>
        <v>66702</v>
      </c>
      <c r="C1252" s="100" t="str">
        <f t="shared" si="425"/>
        <v>2018115</v>
      </c>
      <c r="D1252" s="100">
        <v>2018</v>
      </c>
      <c r="E1252" s="100">
        <v>1</v>
      </c>
      <c r="F1252" s="100">
        <v>15</v>
      </c>
      <c r="G1252" s="100">
        <v>18</v>
      </c>
      <c r="H1252" s="100">
        <v>31</v>
      </c>
      <c r="I1252" s="100">
        <v>42</v>
      </c>
      <c r="J1252" s="100">
        <v>852</v>
      </c>
      <c r="K1252" s="100" t="s">
        <v>37</v>
      </c>
      <c r="L1252" s="100">
        <v>1</v>
      </c>
      <c r="M1252" s="100" t="s">
        <v>21</v>
      </c>
      <c r="N1252" s="100" t="s">
        <v>27</v>
      </c>
      <c r="O1252" s="100">
        <f>858-852</f>
        <v>6</v>
      </c>
      <c r="P1252" s="100" t="str">
        <f t="shared" si="430"/>
        <v/>
      </c>
      <c r="Q1252" s="100" t="str">
        <f t="shared" si="423"/>
        <v/>
      </c>
      <c r="R1252" s="100" t="str">
        <f t="shared" si="440"/>
        <v/>
      </c>
      <c r="S1252" s="100" t="str">
        <f t="shared" si="431"/>
        <v/>
      </c>
      <c r="T1252" s="100">
        <f t="shared" si="426"/>
        <v>10</v>
      </c>
      <c r="U1252" s="100">
        <f t="shared" si="427"/>
        <v>4</v>
      </c>
      <c r="V1252" s="100" t="str">
        <f t="shared" si="428"/>
        <v/>
      </c>
      <c r="W1252" s="100" t="str">
        <f t="shared" si="432"/>
        <v/>
      </c>
      <c r="X1252" s="100" t="str">
        <f t="shared" si="441"/>
        <v/>
      </c>
      <c r="Y1252" s="100" t="str">
        <f t="shared" si="437"/>
        <v/>
      </c>
      <c r="Z1252" s="100" t="str">
        <f t="shared" si="433"/>
        <v/>
      </c>
      <c r="AA1252" s="100" t="str">
        <f t="shared" si="438"/>
        <v/>
      </c>
      <c r="AB1252" s="100" t="str">
        <f t="shared" si="439"/>
        <v/>
      </c>
      <c r="AC1252" s="100" t="str">
        <f t="shared" si="429"/>
        <v/>
      </c>
      <c r="AD1252" s="100" t="str">
        <f t="shared" si="442"/>
        <v/>
      </c>
      <c r="AE1252" s="100" t="str">
        <f t="shared" si="434"/>
        <v/>
      </c>
      <c r="AF1252" s="100" t="str">
        <f t="shared" si="435"/>
        <v/>
      </c>
      <c r="AG1252" s="100" t="str">
        <f t="shared" si="443"/>
        <v/>
      </c>
      <c r="AH1252" s="100"/>
      <c r="AI1252" s="100"/>
      <c r="AJ1252" s="100"/>
      <c r="AK1252" s="100"/>
      <c r="AL1252" s="100"/>
    </row>
    <row r="1253" spans="1:38" s="101" customFormat="1" x14ac:dyDescent="0.25">
      <c r="A1253" s="100">
        <f t="shared" si="436"/>
        <v>178</v>
      </c>
      <c r="B1253" s="100">
        <f t="shared" si="424"/>
        <v>66702</v>
      </c>
      <c r="C1253" s="100" t="str">
        <f t="shared" si="425"/>
        <v>2018115</v>
      </c>
      <c r="D1253" s="100">
        <v>2018</v>
      </c>
      <c r="E1253" s="100">
        <v>1</v>
      </c>
      <c r="F1253" s="100">
        <v>15</v>
      </c>
      <c r="G1253" s="100">
        <v>18</v>
      </c>
      <c r="H1253" s="100">
        <v>31</v>
      </c>
      <c r="I1253" s="100">
        <v>42</v>
      </c>
      <c r="J1253" s="100">
        <v>862</v>
      </c>
      <c r="K1253" s="100" t="s">
        <v>37</v>
      </c>
      <c r="L1253" s="100">
        <v>1</v>
      </c>
      <c r="M1253" s="100" t="s">
        <v>21</v>
      </c>
      <c r="N1253" s="100" t="s">
        <v>27</v>
      </c>
      <c r="O1253" s="100">
        <f>863-862</f>
        <v>1</v>
      </c>
      <c r="P1253" s="100" t="str">
        <f t="shared" si="430"/>
        <v/>
      </c>
      <c r="Q1253" s="100" t="str">
        <f t="shared" si="423"/>
        <v/>
      </c>
      <c r="R1253" s="100" t="str">
        <f t="shared" si="440"/>
        <v/>
      </c>
      <c r="S1253" s="100" t="str">
        <f t="shared" si="431"/>
        <v/>
      </c>
      <c r="T1253" s="100">
        <f t="shared" si="426"/>
        <v>24</v>
      </c>
      <c r="U1253" s="100">
        <f t="shared" si="427"/>
        <v>23</v>
      </c>
      <c r="V1253" s="100" t="str">
        <f t="shared" si="428"/>
        <v/>
      </c>
      <c r="W1253" s="100" t="str">
        <f t="shared" si="432"/>
        <v/>
      </c>
      <c r="X1253" s="100" t="str">
        <f t="shared" si="441"/>
        <v/>
      </c>
      <c r="Y1253" s="100" t="str">
        <f t="shared" si="437"/>
        <v/>
      </c>
      <c r="Z1253" s="100" t="str">
        <f t="shared" si="433"/>
        <v/>
      </c>
      <c r="AA1253" s="100" t="str">
        <f t="shared" si="438"/>
        <v/>
      </c>
      <c r="AB1253" s="100" t="str">
        <f t="shared" si="439"/>
        <v/>
      </c>
      <c r="AC1253" s="100" t="str">
        <f t="shared" si="429"/>
        <v/>
      </c>
      <c r="AD1253" s="100" t="str">
        <f t="shared" si="442"/>
        <v/>
      </c>
      <c r="AE1253" s="100" t="str">
        <f t="shared" si="434"/>
        <v/>
      </c>
      <c r="AF1253" s="100" t="str">
        <f t="shared" si="435"/>
        <v/>
      </c>
      <c r="AG1253" s="100" t="str">
        <f t="shared" si="443"/>
        <v/>
      </c>
      <c r="AH1253" s="100"/>
      <c r="AI1253" s="100"/>
      <c r="AJ1253" s="100"/>
      <c r="AK1253" s="100"/>
      <c r="AL1253" s="100"/>
    </row>
    <row r="1254" spans="1:38" s="101" customFormat="1" x14ac:dyDescent="0.25">
      <c r="A1254" s="100">
        <f t="shared" si="436"/>
        <v>178</v>
      </c>
      <c r="B1254" s="100">
        <f t="shared" si="424"/>
        <v>66702</v>
      </c>
      <c r="C1254" s="100" t="str">
        <f t="shared" si="425"/>
        <v>2018115</v>
      </c>
      <c r="D1254" s="100">
        <v>2018</v>
      </c>
      <c r="E1254" s="100">
        <v>1</v>
      </c>
      <c r="F1254" s="100">
        <v>15</v>
      </c>
      <c r="G1254" s="100">
        <v>18</v>
      </c>
      <c r="H1254" s="100">
        <v>31</v>
      </c>
      <c r="I1254" s="100">
        <v>42</v>
      </c>
      <c r="J1254" s="100">
        <v>886</v>
      </c>
      <c r="K1254" s="100" t="s">
        <v>37</v>
      </c>
      <c r="L1254" s="100">
        <v>1</v>
      </c>
      <c r="M1254" s="100" t="s">
        <v>21</v>
      </c>
      <c r="N1254" s="100" t="s">
        <v>27</v>
      </c>
      <c r="O1254" s="100">
        <v>3</v>
      </c>
      <c r="P1254" s="100" t="str">
        <f t="shared" si="430"/>
        <v/>
      </c>
      <c r="Q1254" s="100" t="str">
        <f t="shared" si="423"/>
        <v/>
      </c>
      <c r="R1254" s="100" t="str">
        <f t="shared" si="440"/>
        <v/>
      </c>
      <c r="S1254" s="100" t="str">
        <f t="shared" si="431"/>
        <v/>
      </c>
      <c r="T1254" s="100">
        <f t="shared" si="426"/>
        <v>20</v>
      </c>
      <c r="U1254" s="100">
        <f t="shared" si="427"/>
        <v>17</v>
      </c>
      <c r="V1254" s="100" t="str">
        <f t="shared" si="428"/>
        <v/>
      </c>
      <c r="W1254" s="100" t="str">
        <f t="shared" si="432"/>
        <v/>
      </c>
      <c r="X1254" s="100" t="str">
        <f t="shared" si="441"/>
        <v/>
      </c>
      <c r="Y1254" s="100" t="str">
        <f t="shared" si="437"/>
        <v/>
      </c>
      <c r="Z1254" s="100" t="str">
        <f t="shared" si="433"/>
        <v/>
      </c>
      <c r="AA1254" s="100" t="str">
        <f t="shared" si="438"/>
        <v/>
      </c>
      <c r="AB1254" s="100" t="str">
        <f t="shared" si="439"/>
        <v/>
      </c>
      <c r="AC1254" s="100" t="str">
        <f t="shared" si="429"/>
        <v/>
      </c>
      <c r="AD1254" s="100" t="str">
        <f t="shared" si="442"/>
        <v/>
      </c>
      <c r="AE1254" s="100" t="str">
        <f t="shared" si="434"/>
        <v/>
      </c>
      <c r="AF1254" s="100" t="str">
        <f t="shared" si="435"/>
        <v/>
      </c>
      <c r="AG1254" s="100" t="str">
        <f t="shared" si="443"/>
        <v/>
      </c>
      <c r="AH1254" s="100"/>
      <c r="AI1254" s="100"/>
      <c r="AJ1254" s="100"/>
      <c r="AK1254" s="100"/>
      <c r="AL1254" s="100"/>
    </row>
    <row r="1255" spans="1:38" s="101" customFormat="1" x14ac:dyDescent="0.25">
      <c r="A1255" s="100">
        <f t="shared" si="436"/>
        <v>178</v>
      </c>
      <c r="B1255" s="100">
        <f t="shared" si="424"/>
        <v>66702</v>
      </c>
      <c r="C1255" s="100" t="str">
        <f t="shared" si="425"/>
        <v>2018115</v>
      </c>
      <c r="D1255" s="100">
        <v>2018</v>
      </c>
      <c r="E1255" s="100">
        <v>1</v>
      </c>
      <c r="F1255" s="100">
        <v>15</v>
      </c>
      <c r="G1255" s="100">
        <v>18</v>
      </c>
      <c r="H1255" s="100">
        <v>31</v>
      </c>
      <c r="I1255" s="100">
        <v>42</v>
      </c>
      <c r="J1255" s="100">
        <v>906</v>
      </c>
      <c r="K1255" s="100" t="s">
        <v>37</v>
      </c>
      <c r="L1255" s="100">
        <v>1</v>
      </c>
      <c r="M1255" s="100" t="s">
        <v>21</v>
      </c>
      <c r="N1255" s="100" t="s">
        <v>27</v>
      </c>
      <c r="O1255" s="100">
        <f>908-906</f>
        <v>2</v>
      </c>
      <c r="P1255" s="100" t="str">
        <f t="shared" si="430"/>
        <v/>
      </c>
      <c r="Q1255" s="100" t="str">
        <f t="shared" si="423"/>
        <v/>
      </c>
      <c r="R1255" s="100" t="str">
        <f t="shared" si="440"/>
        <v/>
      </c>
      <c r="S1255" s="100" t="str">
        <f t="shared" si="431"/>
        <v/>
      </c>
      <c r="T1255" s="100">
        <f t="shared" si="426"/>
        <v>28</v>
      </c>
      <c r="U1255" s="100">
        <f t="shared" si="427"/>
        <v>26</v>
      </c>
      <c r="V1255" s="100" t="str">
        <f t="shared" si="428"/>
        <v/>
      </c>
      <c r="W1255" s="100" t="str">
        <f t="shared" si="432"/>
        <v/>
      </c>
      <c r="X1255" s="100" t="str">
        <f t="shared" si="441"/>
        <v/>
      </c>
      <c r="Y1255" s="100" t="str">
        <f t="shared" si="437"/>
        <v/>
      </c>
      <c r="Z1255" s="100" t="str">
        <f t="shared" si="433"/>
        <v/>
      </c>
      <c r="AA1255" s="100" t="str">
        <f t="shared" si="438"/>
        <v/>
      </c>
      <c r="AB1255" s="100" t="str">
        <f t="shared" si="439"/>
        <v/>
      </c>
      <c r="AC1255" s="100" t="str">
        <f t="shared" si="429"/>
        <v/>
      </c>
      <c r="AD1255" s="100" t="str">
        <f t="shared" si="442"/>
        <v/>
      </c>
      <c r="AE1255" s="100" t="str">
        <f t="shared" si="434"/>
        <v/>
      </c>
      <c r="AF1255" s="100" t="str">
        <f t="shared" si="435"/>
        <v/>
      </c>
      <c r="AG1255" s="100" t="str">
        <f t="shared" si="443"/>
        <v/>
      </c>
      <c r="AH1255" s="100"/>
      <c r="AI1255" s="100"/>
      <c r="AJ1255" s="100"/>
      <c r="AK1255" s="100"/>
      <c r="AL1255" s="100"/>
    </row>
    <row r="1256" spans="1:38" s="101" customFormat="1" x14ac:dyDescent="0.25">
      <c r="A1256" s="100">
        <f t="shared" si="436"/>
        <v>178</v>
      </c>
      <c r="B1256" s="100">
        <f t="shared" si="424"/>
        <v>66702</v>
      </c>
      <c r="C1256" s="100" t="str">
        <f t="shared" si="425"/>
        <v>2018115</v>
      </c>
      <c r="D1256" s="100">
        <v>2018</v>
      </c>
      <c r="E1256" s="100">
        <v>1</v>
      </c>
      <c r="F1256" s="100">
        <v>15</v>
      </c>
      <c r="G1256" s="100">
        <v>18</v>
      </c>
      <c r="H1256" s="100">
        <v>31</v>
      </c>
      <c r="I1256" s="100">
        <v>42</v>
      </c>
      <c r="J1256" s="100">
        <v>934</v>
      </c>
      <c r="K1256" s="100" t="s">
        <v>37</v>
      </c>
      <c r="L1256" s="100">
        <v>1</v>
      </c>
      <c r="M1256" s="100" t="s">
        <v>21</v>
      </c>
      <c r="N1256" s="100" t="s">
        <v>27</v>
      </c>
      <c r="O1256" s="100">
        <f>940-934</f>
        <v>6</v>
      </c>
      <c r="P1256" s="100" t="str">
        <f t="shared" si="430"/>
        <v/>
      </c>
      <c r="Q1256" s="100" t="str">
        <f t="shared" si="423"/>
        <v/>
      </c>
      <c r="R1256" s="100" t="str">
        <f t="shared" si="440"/>
        <v/>
      </c>
      <c r="S1256" s="100" t="str">
        <f t="shared" si="431"/>
        <v/>
      </c>
      <c r="T1256" s="100">
        <f t="shared" si="426"/>
        <v>62</v>
      </c>
      <c r="U1256" s="100">
        <f t="shared" si="427"/>
        <v>56</v>
      </c>
      <c r="V1256" s="100" t="str">
        <f t="shared" si="428"/>
        <v/>
      </c>
      <c r="W1256" s="100" t="str">
        <f t="shared" si="432"/>
        <v/>
      </c>
      <c r="X1256" s="100" t="str">
        <f t="shared" si="441"/>
        <v/>
      </c>
      <c r="Y1256" s="100" t="str">
        <f t="shared" si="437"/>
        <v/>
      </c>
      <c r="Z1256" s="100" t="str">
        <f t="shared" si="433"/>
        <v/>
      </c>
      <c r="AA1256" s="100" t="str">
        <f t="shared" si="438"/>
        <v/>
      </c>
      <c r="AB1256" s="100" t="str">
        <f t="shared" si="439"/>
        <v/>
      </c>
      <c r="AC1256" s="100" t="str">
        <f t="shared" si="429"/>
        <v/>
      </c>
      <c r="AD1256" s="100" t="str">
        <f t="shared" si="442"/>
        <v/>
      </c>
      <c r="AE1256" s="100" t="str">
        <f t="shared" si="434"/>
        <v/>
      </c>
      <c r="AF1256" s="100" t="str">
        <f t="shared" si="435"/>
        <v/>
      </c>
      <c r="AG1256" s="100" t="str">
        <f t="shared" si="443"/>
        <v/>
      </c>
      <c r="AH1256" s="100"/>
      <c r="AI1256" s="100"/>
      <c r="AJ1256" s="100"/>
      <c r="AK1256" s="100"/>
      <c r="AL1256" s="100"/>
    </row>
    <row r="1257" spans="1:38" s="101" customFormat="1" x14ac:dyDescent="0.25">
      <c r="A1257" s="100">
        <f t="shared" si="436"/>
        <v>178</v>
      </c>
      <c r="B1257" s="100">
        <f t="shared" si="424"/>
        <v>66702</v>
      </c>
      <c r="C1257" s="100" t="str">
        <f t="shared" si="425"/>
        <v>2018115</v>
      </c>
      <c r="D1257" s="100">
        <v>2018</v>
      </c>
      <c r="E1257" s="100">
        <v>1</v>
      </c>
      <c r="F1257" s="100">
        <v>15</v>
      </c>
      <c r="G1257" s="100">
        <v>18</v>
      </c>
      <c r="H1257" s="100">
        <v>31</v>
      </c>
      <c r="I1257" s="100">
        <v>42</v>
      </c>
      <c r="J1257" s="100">
        <v>996</v>
      </c>
      <c r="K1257" s="100" t="s">
        <v>37</v>
      </c>
      <c r="L1257" s="100">
        <v>1</v>
      </c>
      <c r="M1257" s="100" t="s">
        <v>21</v>
      </c>
      <c r="N1257" s="100" t="s">
        <v>27</v>
      </c>
      <c r="O1257" s="100">
        <f>998-996</f>
        <v>2</v>
      </c>
      <c r="P1257" s="100" t="str">
        <f t="shared" si="430"/>
        <v/>
      </c>
      <c r="Q1257" s="100">
        <f t="shared" si="423"/>
        <v>66702.997999999992</v>
      </c>
      <c r="R1257" s="100" t="str">
        <f t="shared" si="440"/>
        <v/>
      </c>
      <c r="S1257" s="100" t="str">
        <f t="shared" si="431"/>
        <v/>
      </c>
      <c r="T1257" s="100" t="str">
        <f t="shared" si="426"/>
        <v/>
      </c>
      <c r="U1257" s="100" t="str">
        <f t="shared" si="427"/>
        <v/>
      </c>
      <c r="V1257" s="100" t="str">
        <f t="shared" si="428"/>
        <v/>
      </c>
      <c r="W1257" s="100" t="str">
        <f t="shared" si="432"/>
        <v/>
      </c>
      <c r="X1257" s="100" t="str">
        <f t="shared" si="441"/>
        <v/>
      </c>
      <c r="Y1257" s="100" t="str">
        <f t="shared" si="437"/>
        <v/>
      </c>
      <c r="Z1257" s="100" t="str">
        <f t="shared" si="433"/>
        <v/>
      </c>
      <c r="AA1257" s="100" t="str">
        <f t="shared" si="438"/>
        <v/>
      </c>
      <c r="AB1257" s="100" t="str">
        <f t="shared" si="439"/>
        <v/>
      </c>
      <c r="AC1257" s="100" t="str">
        <f t="shared" si="429"/>
        <v/>
      </c>
      <c r="AD1257" s="100" t="str">
        <f t="shared" si="442"/>
        <v/>
      </c>
      <c r="AE1257" s="100" t="str">
        <f t="shared" si="434"/>
        <v/>
      </c>
      <c r="AF1257" s="100" t="str">
        <f t="shared" si="435"/>
        <v/>
      </c>
      <c r="AG1257" s="100" t="str">
        <f t="shared" si="443"/>
        <v/>
      </c>
      <c r="AH1257" s="100"/>
      <c r="AI1257" s="100"/>
      <c r="AJ1257" s="100"/>
      <c r="AK1257" s="100"/>
      <c r="AL1257" s="100"/>
    </row>
    <row r="1258" spans="1:38" s="101" customFormat="1" x14ac:dyDescent="0.25">
      <c r="A1258" s="102">
        <f t="shared" si="436"/>
        <v>179</v>
      </c>
      <c r="B1258" s="102">
        <f t="shared" si="424"/>
        <v>66778</v>
      </c>
      <c r="C1258" s="102" t="str">
        <f t="shared" si="425"/>
        <v>2018115</v>
      </c>
      <c r="D1258" s="102">
        <v>2018</v>
      </c>
      <c r="E1258" s="102">
        <v>1</v>
      </c>
      <c r="F1258" s="102">
        <v>15</v>
      </c>
      <c r="G1258" s="102">
        <v>18</v>
      </c>
      <c r="H1258" s="102">
        <v>32</v>
      </c>
      <c r="I1258" s="102">
        <v>58</v>
      </c>
      <c r="J1258" s="102">
        <v>215</v>
      </c>
      <c r="K1258" s="102" t="s">
        <v>37</v>
      </c>
      <c r="L1258" s="102">
        <v>1</v>
      </c>
      <c r="M1258" s="102" t="s">
        <v>21</v>
      </c>
      <c r="N1258" s="102" t="s">
        <v>27</v>
      </c>
      <c r="O1258" s="102">
        <f>225-215</f>
        <v>10</v>
      </c>
      <c r="P1258" s="102">
        <f t="shared" si="430"/>
        <v>66778.214999999997</v>
      </c>
      <c r="Q1258" s="102" t="str">
        <f t="shared" si="423"/>
        <v/>
      </c>
      <c r="R1258" s="102">
        <f t="shared" si="440"/>
        <v>66778.438999999998</v>
      </c>
      <c r="S1258" s="102">
        <f t="shared" si="431"/>
        <v>224.00000000197906</v>
      </c>
      <c r="T1258" s="102">
        <f t="shared" si="426"/>
        <v>34</v>
      </c>
      <c r="U1258" s="102">
        <f t="shared" si="427"/>
        <v>24</v>
      </c>
      <c r="V1258" s="102" t="str">
        <f t="shared" si="428"/>
        <v/>
      </c>
      <c r="W1258" s="102">
        <f t="shared" si="432"/>
        <v>66778</v>
      </c>
      <c r="X1258" s="102">
        <f t="shared" si="441"/>
        <v>7</v>
      </c>
      <c r="Y1258" s="102">
        <f t="shared" si="437"/>
        <v>0</v>
      </c>
      <c r="Z1258" s="102">
        <f t="shared" si="433"/>
        <v>0</v>
      </c>
      <c r="AA1258" s="102">
        <f t="shared" si="438"/>
        <v>0</v>
      </c>
      <c r="AB1258" s="102">
        <f t="shared" si="439"/>
        <v>7</v>
      </c>
      <c r="AC1258" s="102" t="str">
        <f t="shared" si="429"/>
        <v/>
      </c>
      <c r="AD1258" s="102">
        <f t="shared" si="442"/>
        <v>0</v>
      </c>
      <c r="AE1258" s="102" t="str">
        <f t="shared" si="434"/>
        <v/>
      </c>
      <c r="AF1258" s="102" t="str">
        <f t="shared" si="435"/>
        <v/>
      </c>
      <c r="AG1258" s="102">
        <f t="shared" si="443"/>
        <v>0</v>
      </c>
      <c r="AH1258" s="102"/>
      <c r="AI1258" s="102"/>
      <c r="AJ1258" s="102"/>
      <c r="AK1258" s="102"/>
      <c r="AL1258" s="102"/>
    </row>
    <row r="1259" spans="1:38" s="101" customFormat="1" x14ac:dyDescent="0.25">
      <c r="A1259" s="100">
        <f t="shared" si="436"/>
        <v>179</v>
      </c>
      <c r="B1259" s="100">
        <f t="shared" si="424"/>
        <v>66778</v>
      </c>
      <c r="C1259" s="100" t="str">
        <f t="shared" si="425"/>
        <v>2018115</v>
      </c>
      <c r="D1259" s="100">
        <v>2018</v>
      </c>
      <c r="E1259" s="100">
        <v>1</v>
      </c>
      <c r="F1259" s="100">
        <v>15</v>
      </c>
      <c r="G1259" s="100">
        <v>18</v>
      </c>
      <c r="H1259" s="100">
        <v>32</v>
      </c>
      <c r="I1259" s="100">
        <v>58</v>
      </c>
      <c r="J1259" s="100">
        <v>249</v>
      </c>
      <c r="K1259" s="100" t="s">
        <v>37</v>
      </c>
      <c r="L1259" s="100">
        <v>1</v>
      </c>
      <c r="M1259" s="100" t="s">
        <v>21</v>
      </c>
      <c r="N1259" s="100" t="s">
        <v>27</v>
      </c>
      <c r="O1259" s="100">
        <f>259-248</f>
        <v>11</v>
      </c>
      <c r="P1259" s="100" t="str">
        <f t="shared" si="430"/>
        <v/>
      </c>
      <c r="Q1259" s="100" t="str">
        <f t="shared" si="423"/>
        <v/>
      </c>
      <c r="R1259" s="100" t="str">
        <f t="shared" si="440"/>
        <v/>
      </c>
      <c r="S1259" s="100" t="str">
        <f t="shared" si="431"/>
        <v/>
      </c>
      <c r="T1259" s="100">
        <f t="shared" si="426"/>
        <v>64</v>
      </c>
      <c r="U1259" s="100">
        <f t="shared" si="427"/>
        <v>53</v>
      </c>
      <c r="V1259" s="100" t="str">
        <f t="shared" si="428"/>
        <v/>
      </c>
      <c r="W1259" s="100" t="str">
        <f t="shared" si="432"/>
        <v/>
      </c>
      <c r="X1259" s="100" t="str">
        <f t="shared" si="441"/>
        <v/>
      </c>
      <c r="Y1259" s="100" t="str">
        <f t="shared" si="437"/>
        <v/>
      </c>
      <c r="Z1259" s="100" t="str">
        <f t="shared" si="433"/>
        <v/>
      </c>
      <c r="AA1259" s="100" t="str">
        <f t="shared" si="438"/>
        <v/>
      </c>
      <c r="AB1259" s="100" t="str">
        <f t="shared" si="439"/>
        <v/>
      </c>
      <c r="AC1259" s="100" t="str">
        <f t="shared" si="429"/>
        <v/>
      </c>
      <c r="AD1259" s="100" t="str">
        <f t="shared" si="442"/>
        <v/>
      </c>
      <c r="AE1259" s="100" t="str">
        <f t="shared" si="434"/>
        <v/>
      </c>
      <c r="AF1259" s="100" t="str">
        <f t="shared" si="435"/>
        <v/>
      </c>
      <c r="AG1259" s="100" t="str">
        <f t="shared" si="443"/>
        <v/>
      </c>
      <c r="AH1259" s="100"/>
      <c r="AI1259" s="100"/>
      <c r="AJ1259" s="100"/>
      <c r="AK1259" s="100"/>
      <c r="AL1259" s="100"/>
    </row>
    <row r="1260" spans="1:38" s="101" customFormat="1" x14ac:dyDescent="0.25">
      <c r="A1260" s="100">
        <f t="shared" si="436"/>
        <v>179</v>
      </c>
      <c r="B1260" s="100">
        <f t="shared" si="424"/>
        <v>66778</v>
      </c>
      <c r="C1260" s="100" t="str">
        <f t="shared" si="425"/>
        <v>2018115</v>
      </c>
      <c r="D1260" s="100">
        <v>2018</v>
      </c>
      <c r="E1260" s="100">
        <v>1</v>
      </c>
      <c r="F1260" s="100">
        <v>15</v>
      </c>
      <c r="G1260" s="100">
        <v>18</v>
      </c>
      <c r="H1260" s="100">
        <v>32</v>
      </c>
      <c r="I1260" s="100">
        <v>58</v>
      </c>
      <c r="J1260" s="100">
        <v>313</v>
      </c>
      <c r="K1260" s="100" t="s">
        <v>37</v>
      </c>
      <c r="L1260" s="100">
        <v>1</v>
      </c>
      <c r="M1260" s="100" t="s">
        <v>21</v>
      </c>
      <c r="N1260" s="100" t="s">
        <v>27</v>
      </c>
      <c r="O1260" s="100">
        <f>326-313</f>
        <v>13</v>
      </c>
      <c r="P1260" s="100" t="str">
        <f t="shared" si="430"/>
        <v/>
      </c>
      <c r="Q1260" s="100" t="str">
        <f t="shared" si="423"/>
        <v/>
      </c>
      <c r="R1260" s="100" t="str">
        <f t="shared" si="440"/>
        <v/>
      </c>
      <c r="S1260" s="100" t="str">
        <f t="shared" si="431"/>
        <v/>
      </c>
      <c r="T1260" s="100">
        <f t="shared" si="426"/>
        <v>52</v>
      </c>
      <c r="U1260" s="100">
        <f t="shared" si="427"/>
        <v>39</v>
      </c>
      <c r="V1260" s="100" t="str">
        <f t="shared" si="428"/>
        <v/>
      </c>
      <c r="W1260" s="100" t="str">
        <f t="shared" si="432"/>
        <v/>
      </c>
      <c r="X1260" s="100" t="str">
        <f t="shared" si="441"/>
        <v/>
      </c>
      <c r="Y1260" s="100" t="str">
        <f t="shared" si="437"/>
        <v/>
      </c>
      <c r="Z1260" s="100" t="str">
        <f t="shared" si="433"/>
        <v/>
      </c>
      <c r="AA1260" s="100" t="str">
        <f t="shared" si="438"/>
        <v/>
      </c>
      <c r="AB1260" s="100" t="str">
        <f t="shared" si="439"/>
        <v/>
      </c>
      <c r="AC1260" s="100" t="str">
        <f t="shared" si="429"/>
        <v/>
      </c>
      <c r="AD1260" s="100" t="str">
        <f t="shared" si="442"/>
        <v/>
      </c>
      <c r="AE1260" s="100" t="str">
        <f t="shared" si="434"/>
        <v/>
      </c>
      <c r="AF1260" s="100" t="str">
        <f t="shared" si="435"/>
        <v/>
      </c>
      <c r="AG1260" s="100" t="str">
        <f t="shared" si="443"/>
        <v/>
      </c>
      <c r="AH1260" s="100"/>
      <c r="AI1260" s="100"/>
      <c r="AJ1260" s="100"/>
      <c r="AK1260" s="100"/>
      <c r="AL1260" s="100"/>
    </row>
    <row r="1261" spans="1:38" s="101" customFormat="1" x14ac:dyDescent="0.25">
      <c r="A1261" s="100">
        <f t="shared" si="436"/>
        <v>179</v>
      </c>
      <c r="B1261" s="100">
        <f t="shared" si="424"/>
        <v>66778</v>
      </c>
      <c r="C1261" s="100" t="str">
        <f t="shared" si="425"/>
        <v>2018115</v>
      </c>
      <c r="D1261" s="100">
        <v>2018</v>
      </c>
      <c r="E1261" s="100">
        <v>1</v>
      </c>
      <c r="F1261" s="100">
        <v>15</v>
      </c>
      <c r="G1261" s="100">
        <v>18</v>
      </c>
      <c r="H1261" s="100">
        <v>32</v>
      </c>
      <c r="I1261" s="100">
        <v>58</v>
      </c>
      <c r="J1261" s="100">
        <v>365</v>
      </c>
      <c r="K1261" s="100" t="s">
        <v>37</v>
      </c>
      <c r="L1261" s="100">
        <v>1</v>
      </c>
      <c r="M1261" s="100" t="s">
        <v>21</v>
      </c>
      <c r="N1261" s="100" t="s">
        <v>27</v>
      </c>
      <c r="O1261" s="100">
        <f>373-365</f>
        <v>8</v>
      </c>
      <c r="P1261" s="100" t="str">
        <f t="shared" si="430"/>
        <v/>
      </c>
      <c r="Q1261" s="100" t="str">
        <f t="shared" si="423"/>
        <v/>
      </c>
      <c r="R1261" s="100" t="str">
        <f t="shared" si="440"/>
        <v/>
      </c>
      <c r="S1261" s="100" t="str">
        <f t="shared" si="431"/>
        <v/>
      </c>
      <c r="T1261" s="100">
        <f t="shared" si="426"/>
        <v>24</v>
      </c>
      <c r="U1261" s="100">
        <f t="shared" si="427"/>
        <v>16</v>
      </c>
      <c r="V1261" s="100" t="str">
        <f t="shared" si="428"/>
        <v/>
      </c>
      <c r="W1261" s="100" t="str">
        <f t="shared" si="432"/>
        <v/>
      </c>
      <c r="X1261" s="100" t="str">
        <f t="shared" si="441"/>
        <v/>
      </c>
      <c r="Y1261" s="100" t="str">
        <f t="shared" si="437"/>
        <v/>
      </c>
      <c r="Z1261" s="100" t="str">
        <f t="shared" si="433"/>
        <v/>
      </c>
      <c r="AA1261" s="100" t="str">
        <f t="shared" si="438"/>
        <v/>
      </c>
      <c r="AB1261" s="100" t="str">
        <f t="shared" si="439"/>
        <v/>
      </c>
      <c r="AC1261" s="100" t="str">
        <f t="shared" si="429"/>
        <v/>
      </c>
      <c r="AD1261" s="100" t="str">
        <f t="shared" si="442"/>
        <v/>
      </c>
      <c r="AE1261" s="100" t="str">
        <f t="shared" si="434"/>
        <v/>
      </c>
      <c r="AF1261" s="100" t="str">
        <f t="shared" si="435"/>
        <v/>
      </c>
      <c r="AG1261" s="100" t="str">
        <f t="shared" si="443"/>
        <v/>
      </c>
      <c r="AH1261" s="100"/>
      <c r="AI1261" s="100"/>
      <c r="AJ1261" s="100"/>
      <c r="AK1261" s="100"/>
      <c r="AL1261" s="100"/>
    </row>
    <row r="1262" spans="1:38" s="101" customFormat="1" x14ac:dyDescent="0.25">
      <c r="A1262" s="100">
        <f t="shared" si="436"/>
        <v>179</v>
      </c>
      <c r="B1262" s="100">
        <f t="shared" si="424"/>
        <v>66778</v>
      </c>
      <c r="C1262" s="100" t="str">
        <f t="shared" si="425"/>
        <v>2018115</v>
      </c>
      <c r="D1262" s="100">
        <v>2018</v>
      </c>
      <c r="E1262" s="100">
        <v>1</v>
      </c>
      <c r="F1262" s="100">
        <v>15</v>
      </c>
      <c r="G1262" s="100">
        <v>18</v>
      </c>
      <c r="H1262" s="100">
        <v>32</v>
      </c>
      <c r="I1262" s="100">
        <v>58</v>
      </c>
      <c r="J1262" s="100">
        <v>389</v>
      </c>
      <c r="K1262" s="100" t="s">
        <v>37</v>
      </c>
      <c r="L1262" s="100">
        <v>1</v>
      </c>
      <c r="M1262" s="100" t="s">
        <v>21</v>
      </c>
      <c r="N1262" s="100" t="s">
        <v>27</v>
      </c>
      <c r="O1262" s="100">
        <f>392-389</f>
        <v>3</v>
      </c>
      <c r="P1262" s="100" t="str">
        <f t="shared" si="430"/>
        <v/>
      </c>
      <c r="Q1262" s="100" t="str">
        <f t="shared" si="423"/>
        <v/>
      </c>
      <c r="R1262" s="100" t="str">
        <f t="shared" si="440"/>
        <v/>
      </c>
      <c r="S1262" s="100" t="str">
        <f t="shared" si="431"/>
        <v/>
      </c>
      <c r="T1262" s="100">
        <f t="shared" si="426"/>
        <v>17</v>
      </c>
      <c r="U1262" s="100">
        <f t="shared" si="427"/>
        <v>14</v>
      </c>
      <c r="V1262" s="100" t="str">
        <f t="shared" si="428"/>
        <v/>
      </c>
      <c r="W1262" s="100" t="str">
        <f t="shared" si="432"/>
        <v/>
      </c>
      <c r="X1262" s="100" t="str">
        <f t="shared" si="441"/>
        <v/>
      </c>
      <c r="Y1262" s="100" t="str">
        <f t="shared" si="437"/>
        <v/>
      </c>
      <c r="Z1262" s="100" t="str">
        <f t="shared" si="433"/>
        <v/>
      </c>
      <c r="AA1262" s="100" t="str">
        <f t="shared" si="438"/>
        <v/>
      </c>
      <c r="AB1262" s="100" t="str">
        <f t="shared" si="439"/>
        <v/>
      </c>
      <c r="AC1262" s="100" t="str">
        <f t="shared" si="429"/>
        <v/>
      </c>
      <c r="AD1262" s="100" t="str">
        <f t="shared" si="442"/>
        <v/>
      </c>
      <c r="AE1262" s="100" t="str">
        <f t="shared" si="434"/>
        <v/>
      </c>
      <c r="AF1262" s="100" t="str">
        <f t="shared" si="435"/>
        <v/>
      </c>
      <c r="AG1262" s="100" t="str">
        <f t="shared" si="443"/>
        <v/>
      </c>
      <c r="AH1262" s="100"/>
      <c r="AI1262" s="100"/>
      <c r="AJ1262" s="100"/>
      <c r="AK1262" s="100"/>
      <c r="AL1262" s="100"/>
    </row>
    <row r="1263" spans="1:38" s="101" customFormat="1" x14ac:dyDescent="0.25">
      <c r="A1263" s="100">
        <f t="shared" si="436"/>
        <v>179</v>
      </c>
      <c r="B1263" s="100">
        <f t="shared" si="424"/>
        <v>66778</v>
      </c>
      <c r="C1263" s="100" t="str">
        <f t="shared" si="425"/>
        <v>2018115</v>
      </c>
      <c r="D1263" s="100">
        <v>2018</v>
      </c>
      <c r="E1263" s="100">
        <v>1</v>
      </c>
      <c r="F1263" s="100">
        <v>15</v>
      </c>
      <c r="G1263" s="100">
        <v>18</v>
      </c>
      <c r="H1263" s="100">
        <v>32</v>
      </c>
      <c r="I1263" s="100">
        <v>58</v>
      </c>
      <c r="J1263" s="100">
        <v>406</v>
      </c>
      <c r="K1263" s="100" t="s">
        <v>37</v>
      </c>
      <c r="L1263" s="100">
        <v>1</v>
      </c>
      <c r="M1263" s="100" t="s">
        <v>21</v>
      </c>
      <c r="N1263" s="100" t="s">
        <v>27</v>
      </c>
      <c r="O1263" s="100">
        <f>409-406</f>
        <v>3</v>
      </c>
      <c r="P1263" s="100" t="str">
        <f t="shared" si="430"/>
        <v/>
      </c>
      <c r="Q1263" s="100" t="str">
        <f t="shared" si="423"/>
        <v/>
      </c>
      <c r="R1263" s="100" t="str">
        <f t="shared" si="440"/>
        <v/>
      </c>
      <c r="S1263" s="100" t="str">
        <f t="shared" si="431"/>
        <v/>
      </c>
      <c r="T1263" s="100">
        <f t="shared" si="426"/>
        <v>27</v>
      </c>
      <c r="U1263" s="100">
        <f t="shared" si="427"/>
        <v>24</v>
      </c>
      <c r="V1263" s="100" t="str">
        <f t="shared" si="428"/>
        <v/>
      </c>
      <c r="W1263" s="100" t="str">
        <f t="shared" si="432"/>
        <v/>
      </c>
      <c r="X1263" s="100" t="str">
        <f t="shared" si="441"/>
        <v/>
      </c>
      <c r="Y1263" s="100" t="str">
        <f t="shared" si="437"/>
        <v/>
      </c>
      <c r="Z1263" s="100" t="str">
        <f t="shared" si="433"/>
        <v/>
      </c>
      <c r="AA1263" s="100" t="str">
        <f t="shared" si="438"/>
        <v/>
      </c>
      <c r="AB1263" s="100" t="str">
        <f t="shared" si="439"/>
        <v/>
      </c>
      <c r="AC1263" s="100" t="str">
        <f t="shared" si="429"/>
        <v/>
      </c>
      <c r="AD1263" s="100" t="str">
        <f t="shared" si="442"/>
        <v/>
      </c>
      <c r="AE1263" s="100" t="str">
        <f t="shared" si="434"/>
        <v/>
      </c>
      <c r="AF1263" s="100" t="str">
        <f t="shared" si="435"/>
        <v/>
      </c>
      <c r="AG1263" s="100" t="str">
        <f t="shared" si="443"/>
        <v/>
      </c>
      <c r="AH1263" s="100"/>
      <c r="AI1263" s="100"/>
      <c r="AJ1263" s="100"/>
      <c r="AK1263" s="100"/>
      <c r="AL1263" s="100"/>
    </row>
    <row r="1264" spans="1:38" s="101" customFormat="1" x14ac:dyDescent="0.25">
      <c r="A1264" s="100">
        <f t="shared" si="436"/>
        <v>179</v>
      </c>
      <c r="B1264" s="100">
        <f t="shared" si="424"/>
        <v>66778</v>
      </c>
      <c r="C1264" s="100" t="str">
        <f t="shared" si="425"/>
        <v>2018115</v>
      </c>
      <c r="D1264" s="100">
        <v>2018</v>
      </c>
      <c r="E1264" s="100">
        <v>1</v>
      </c>
      <c r="F1264" s="100">
        <v>15</v>
      </c>
      <c r="G1264" s="100">
        <v>18</v>
      </c>
      <c r="H1264" s="100">
        <v>32</v>
      </c>
      <c r="I1264" s="100">
        <v>58</v>
      </c>
      <c r="J1264" s="100">
        <v>433</v>
      </c>
      <c r="K1264" s="100" t="s">
        <v>37</v>
      </c>
      <c r="L1264" s="100">
        <v>1</v>
      </c>
      <c r="M1264" s="100" t="s">
        <v>21</v>
      </c>
      <c r="N1264" s="100" t="s">
        <v>27</v>
      </c>
      <c r="O1264" s="100">
        <f>439-433</f>
        <v>6</v>
      </c>
      <c r="P1264" s="100" t="str">
        <f t="shared" si="430"/>
        <v/>
      </c>
      <c r="Q1264" s="100">
        <f t="shared" si="423"/>
        <v>66778.438999999998</v>
      </c>
      <c r="R1264" s="100" t="str">
        <f t="shared" si="440"/>
        <v/>
      </c>
      <c r="S1264" s="100" t="str">
        <f t="shared" si="431"/>
        <v/>
      </c>
      <c r="T1264" s="100" t="str">
        <f t="shared" si="426"/>
        <v/>
      </c>
      <c r="U1264" s="100" t="str">
        <f t="shared" si="427"/>
        <v/>
      </c>
      <c r="V1264" s="100" t="str">
        <f t="shared" si="428"/>
        <v/>
      </c>
      <c r="W1264" s="100" t="str">
        <f t="shared" si="432"/>
        <v/>
      </c>
      <c r="X1264" s="100" t="str">
        <f t="shared" si="441"/>
        <v/>
      </c>
      <c r="Y1264" s="100" t="str">
        <f t="shared" si="437"/>
        <v/>
      </c>
      <c r="Z1264" s="100" t="str">
        <f t="shared" si="433"/>
        <v/>
      </c>
      <c r="AA1264" s="100" t="str">
        <f t="shared" si="438"/>
        <v/>
      </c>
      <c r="AB1264" s="100" t="str">
        <f t="shared" si="439"/>
        <v/>
      </c>
      <c r="AC1264" s="100" t="str">
        <f t="shared" si="429"/>
        <v/>
      </c>
      <c r="AD1264" s="100" t="str">
        <f t="shared" si="442"/>
        <v/>
      </c>
      <c r="AE1264" s="100" t="str">
        <f t="shared" si="434"/>
        <v/>
      </c>
      <c r="AF1264" s="100" t="str">
        <f t="shared" si="435"/>
        <v/>
      </c>
      <c r="AG1264" s="100" t="str">
        <f t="shared" si="443"/>
        <v/>
      </c>
      <c r="AH1264" s="100"/>
      <c r="AI1264" s="100"/>
      <c r="AJ1264" s="100"/>
      <c r="AK1264" s="100"/>
      <c r="AL1264" s="100"/>
    </row>
    <row r="1265" spans="1:38" s="101" customFormat="1" x14ac:dyDescent="0.25">
      <c r="A1265" s="102">
        <f t="shared" si="436"/>
        <v>180</v>
      </c>
      <c r="B1265" s="102">
        <f t="shared" si="424"/>
        <v>67024</v>
      </c>
      <c r="C1265" s="102" t="str">
        <f t="shared" si="425"/>
        <v>2018115</v>
      </c>
      <c r="D1265" s="102">
        <v>2018</v>
      </c>
      <c r="E1265" s="102">
        <v>1</v>
      </c>
      <c r="F1265" s="102">
        <v>15</v>
      </c>
      <c r="G1265" s="102">
        <v>18</v>
      </c>
      <c r="H1265" s="102">
        <v>37</v>
      </c>
      <c r="I1265" s="102">
        <v>4</v>
      </c>
      <c r="J1265" s="102">
        <v>152</v>
      </c>
      <c r="K1265" s="102" t="s">
        <v>37</v>
      </c>
      <c r="L1265" s="102">
        <v>1</v>
      </c>
      <c r="M1265" s="102" t="s">
        <v>21</v>
      </c>
      <c r="N1265" s="102" t="s">
        <v>27</v>
      </c>
      <c r="O1265" s="102">
        <f>158-152</f>
        <v>6</v>
      </c>
      <c r="P1265" s="102">
        <f t="shared" si="430"/>
        <v>67024.152000000002</v>
      </c>
      <c r="Q1265" s="102" t="str">
        <f t="shared" si="423"/>
        <v/>
      </c>
      <c r="R1265" s="102">
        <f t="shared" si="440"/>
        <v>67024.430000000008</v>
      </c>
      <c r="S1265" s="102">
        <f t="shared" si="431"/>
        <v>278.00000000570435</v>
      </c>
      <c r="T1265" s="102">
        <f t="shared" si="426"/>
        <v>11</v>
      </c>
      <c r="U1265" s="102">
        <f t="shared" si="427"/>
        <v>5</v>
      </c>
      <c r="V1265" s="102" t="str">
        <f t="shared" si="428"/>
        <v/>
      </c>
      <c r="W1265" s="102">
        <f t="shared" si="432"/>
        <v>67024</v>
      </c>
      <c r="X1265" s="102">
        <f t="shared" si="441"/>
        <v>8</v>
      </c>
      <c r="Y1265" s="102">
        <f t="shared" si="437"/>
        <v>0</v>
      </c>
      <c r="Z1265" s="102">
        <f t="shared" si="433"/>
        <v>0</v>
      </c>
      <c r="AA1265" s="102">
        <f t="shared" si="438"/>
        <v>0</v>
      </c>
      <c r="AB1265" s="102">
        <f t="shared" si="439"/>
        <v>8</v>
      </c>
      <c r="AC1265" s="102" t="str">
        <f t="shared" si="429"/>
        <v/>
      </c>
      <c r="AD1265" s="102">
        <f t="shared" si="442"/>
        <v>0</v>
      </c>
      <c r="AE1265" s="102" t="str">
        <f t="shared" si="434"/>
        <v/>
      </c>
      <c r="AF1265" s="102" t="str">
        <f t="shared" si="435"/>
        <v/>
      </c>
      <c r="AG1265" s="102">
        <f t="shared" si="443"/>
        <v>0</v>
      </c>
      <c r="AH1265" s="102"/>
      <c r="AI1265" s="102"/>
      <c r="AJ1265" s="102"/>
      <c r="AK1265" s="102"/>
      <c r="AL1265" s="102"/>
    </row>
    <row r="1266" spans="1:38" s="101" customFormat="1" x14ac:dyDescent="0.25">
      <c r="A1266" s="100">
        <f t="shared" si="436"/>
        <v>180</v>
      </c>
      <c r="B1266" s="100">
        <f t="shared" si="424"/>
        <v>67024</v>
      </c>
      <c r="C1266" s="100" t="str">
        <f t="shared" si="425"/>
        <v>2018115</v>
      </c>
      <c r="D1266" s="100">
        <v>2018</v>
      </c>
      <c r="E1266" s="100">
        <v>1</v>
      </c>
      <c r="F1266" s="100">
        <v>15</v>
      </c>
      <c r="G1266" s="100">
        <v>18</v>
      </c>
      <c r="H1266" s="100">
        <v>37</v>
      </c>
      <c r="I1266" s="100">
        <v>4</v>
      </c>
      <c r="J1266" s="100">
        <v>163</v>
      </c>
      <c r="K1266" s="100" t="s">
        <v>37</v>
      </c>
      <c r="L1266" s="100">
        <v>1</v>
      </c>
      <c r="M1266" s="100" t="s">
        <v>21</v>
      </c>
      <c r="N1266" s="100" t="s">
        <v>27</v>
      </c>
      <c r="O1266" s="100">
        <f>168-163</f>
        <v>5</v>
      </c>
      <c r="P1266" s="100" t="str">
        <f t="shared" si="430"/>
        <v/>
      </c>
      <c r="Q1266" s="100" t="str">
        <f t="shared" si="423"/>
        <v/>
      </c>
      <c r="R1266" s="100" t="str">
        <f t="shared" si="440"/>
        <v/>
      </c>
      <c r="S1266" s="100" t="str">
        <f t="shared" si="431"/>
        <v/>
      </c>
      <c r="T1266" s="100">
        <f t="shared" si="426"/>
        <v>42</v>
      </c>
      <c r="U1266" s="100">
        <f t="shared" si="427"/>
        <v>37</v>
      </c>
      <c r="V1266" s="100" t="str">
        <f t="shared" si="428"/>
        <v/>
      </c>
      <c r="W1266" s="100" t="str">
        <f t="shared" si="432"/>
        <v/>
      </c>
      <c r="X1266" s="100" t="str">
        <f t="shared" si="441"/>
        <v/>
      </c>
      <c r="Y1266" s="100" t="str">
        <f t="shared" si="437"/>
        <v/>
      </c>
      <c r="Z1266" s="100" t="str">
        <f t="shared" si="433"/>
        <v/>
      </c>
      <c r="AA1266" s="100" t="str">
        <f t="shared" si="438"/>
        <v/>
      </c>
      <c r="AB1266" s="100" t="str">
        <f t="shared" si="439"/>
        <v/>
      </c>
      <c r="AC1266" s="100" t="str">
        <f t="shared" si="429"/>
        <v/>
      </c>
      <c r="AD1266" s="100" t="str">
        <f t="shared" si="442"/>
        <v/>
      </c>
      <c r="AE1266" s="100" t="str">
        <f t="shared" si="434"/>
        <v/>
      </c>
      <c r="AF1266" s="100" t="str">
        <f t="shared" si="435"/>
        <v/>
      </c>
      <c r="AG1266" s="100" t="str">
        <f t="shared" si="443"/>
        <v/>
      </c>
      <c r="AH1266" s="100"/>
      <c r="AI1266" s="100"/>
      <c r="AJ1266" s="100"/>
      <c r="AK1266" s="100"/>
      <c r="AL1266" s="100"/>
    </row>
    <row r="1267" spans="1:38" s="101" customFormat="1" x14ac:dyDescent="0.25">
      <c r="A1267" s="100">
        <f t="shared" si="436"/>
        <v>180</v>
      </c>
      <c r="B1267" s="100">
        <f t="shared" si="424"/>
        <v>67024</v>
      </c>
      <c r="C1267" s="100" t="str">
        <f t="shared" si="425"/>
        <v>2018115</v>
      </c>
      <c r="D1267" s="100">
        <v>2018</v>
      </c>
      <c r="E1267" s="100">
        <v>1</v>
      </c>
      <c r="F1267" s="100">
        <v>15</v>
      </c>
      <c r="G1267" s="100">
        <v>18</v>
      </c>
      <c r="H1267" s="100">
        <v>37</v>
      </c>
      <c r="I1267" s="100">
        <v>4</v>
      </c>
      <c r="J1267" s="100">
        <v>170</v>
      </c>
      <c r="K1267" s="100" t="s">
        <v>239</v>
      </c>
      <c r="L1267" s="100">
        <v>1</v>
      </c>
      <c r="M1267" s="100" t="s">
        <v>21</v>
      </c>
      <c r="N1267" s="100" t="s">
        <v>27</v>
      </c>
      <c r="O1267" s="100">
        <v>0</v>
      </c>
      <c r="P1267" s="100" t="str">
        <f t="shared" si="430"/>
        <v/>
      </c>
      <c r="Q1267" s="100" t="str">
        <f t="shared" si="423"/>
        <v/>
      </c>
      <c r="R1267" s="100" t="str">
        <f t="shared" si="440"/>
        <v/>
      </c>
      <c r="S1267" s="100" t="str">
        <f t="shared" si="431"/>
        <v/>
      </c>
      <c r="T1267" s="100" t="str">
        <f t="shared" si="426"/>
        <v/>
      </c>
      <c r="U1267" s="100" t="str">
        <f t="shared" si="427"/>
        <v/>
      </c>
      <c r="V1267" s="100" t="str">
        <f t="shared" si="428"/>
        <v/>
      </c>
      <c r="W1267" s="100" t="str">
        <f t="shared" si="432"/>
        <v/>
      </c>
      <c r="X1267" s="100" t="str">
        <f t="shared" si="441"/>
        <v/>
      </c>
      <c r="Y1267" s="100" t="str">
        <f t="shared" si="437"/>
        <v/>
      </c>
      <c r="Z1267" s="100" t="str">
        <f t="shared" si="433"/>
        <v/>
      </c>
      <c r="AA1267" s="100" t="str">
        <f t="shared" si="438"/>
        <v/>
      </c>
      <c r="AB1267" s="100" t="str">
        <f t="shared" si="439"/>
        <v/>
      </c>
      <c r="AC1267" s="100" t="str">
        <f t="shared" si="429"/>
        <v/>
      </c>
      <c r="AD1267" s="100" t="str">
        <f t="shared" si="442"/>
        <v/>
      </c>
      <c r="AE1267" s="100" t="str">
        <f t="shared" si="434"/>
        <v/>
      </c>
      <c r="AF1267" s="100" t="str">
        <f t="shared" si="435"/>
        <v/>
      </c>
      <c r="AG1267" s="100" t="str">
        <f t="shared" si="443"/>
        <v/>
      </c>
      <c r="AH1267" s="100"/>
      <c r="AI1267" s="100"/>
      <c r="AJ1267" s="100"/>
      <c r="AK1267" s="100"/>
      <c r="AL1267" s="100"/>
    </row>
    <row r="1268" spans="1:38" s="101" customFormat="1" x14ac:dyDescent="0.25">
      <c r="A1268" s="100">
        <f t="shared" si="436"/>
        <v>180</v>
      </c>
      <c r="B1268" s="100">
        <f t="shared" si="424"/>
        <v>67024</v>
      </c>
      <c r="C1268" s="100" t="str">
        <f t="shared" si="425"/>
        <v>2018115</v>
      </c>
      <c r="D1268" s="100">
        <v>2018</v>
      </c>
      <c r="E1268" s="100">
        <v>1</v>
      </c>
      <c r="F1268" s="100">
        <v>15</v>
      </c>
      <c r="G1268" s="100">
        <v>18</v>
      </c>
      <c r="H1268" s="100">
        <v>37</v>
      </c>
      <c r="I1268" s="100">
        <v>4</v>
      </c>
      <c r="J1268" s="100">
        <v>205</v>
      </c>
      <c r="K1268" s="100" t="s">
        <v>37</v>
      </c>
      <c r="L1268" s="100">
        <v>1</v>
      </c>
      <c r="M1268" s="100" t="s">
        <v>21</v>
      </c>
      <c r="N1268" s="100" t="s">
        <v>27</v>
      </c>
      <c r="O1268" s="100">
        <f>217-205</f>
        <v>12</v>
      </c>
      <c r="P1268" s="100" t="str">
        <f t="shared" si="430"/>
        <v/>
      </c>
      <c r="Q1268" s="100" t="str">
        <f t="shared" si="423"/>
        <v/>
      </c>
      <c r="R1268" s="100" t="str">
        <f t="shared" si="440"/>
        <v/>
      </c>
      <c r="S1268" s="100" t="str">
        <f t="shared" si="431"/>
        <v/>
      </c>
      <c r="T1268" s="100">
        <f t="shared" si="426"/>
        <v>110</v>
      </c>
      <c r="U1268" s="100">
        <f t="shared" si="427"/>
        <v>98</v>
      </c>
      <c r="V1268" s="100" t="str">
        <f t="shared" si="428"/>
        <v/>
      </c>
      <c r="W1268" s="100" t="str">
        <f t="shared" si="432"/>
        <v/>
      </c>
      <c r="X1268" s="100" t="str">
        <f t="shared" si="441"/>
        <v/>
      </c>
      <c r="Y1268" s="100" t="str">
        <f t="shared" si="437"/>
        <v/>
      </c>
      <c r="Z1268" s="100" t="str">
        <f t="shared" si="433"/>
        <v/>
      </c>
      <c r="AA1268" s="100" t="str">
        <f t="shared" si="438"/>
        <v/>
      </c>
      <c r="AB1268" s="100" t="str">
        <f t="shared" si="439"/>
        <v/>
      </c>
      <c r="AC1268" s="100" t="str">
        <f t="shared" si="429"/>
        <v/>
      </c>
      <c r="AD1268" s="100" t="str">
        <f t="shared" si="442"/>
        <v/>
      </c>
      <c r="AE1268" s="100" t="str">
        <f t="shared" si="434"/>
        <v/>
      </c>
      <c r="AF1268" s="100" t="str">
        <f t="shared" si="435"/>
        <v/>
      </c>
      <c r="AG1268" s="100" t="str">
        <f t="shared" si="443"/>
        <v/>
      </c>
      <c r="AH1268" s="100"/>
      <c r="AI1268" s="100"/>
      <c r="AJ1268" s="100"/>
      <c r="AK1268" s="100"/>
      <c r="AL1268" s="100"/>
    </row>
    <row r="1269" spans="1:38" s="101" customFormat="1" x14ac:dyDescent="0.25">
      <c r="A1269" s="100">
        <f t="shared" si="436"/>
        <v>180</v>
      </c>
      <c r="B1269" s="100">
        <f t="shared" si="424"/>
        <v>67024</v>
      </c>
      <c r="C1269" s="100" t="str">
        <f t="shared" si="425"/>
        <v>2018115</v>
      </c>
      <c r="D1269" s="100">
        <v>2018</v>
      </c>
      <c r="E1269" s="100">
        <v>1</v>
      </c>
      <c r="F1269" s="100">
        <v>15</v>
      </c>
      <c r="G1269" s="100">
        <v>18</v>
      </c>
      <c r="H1269" s="100">
        <v>37</v>
      </c>
      <c r="I1269" s="100">
        <v>4</v>
      </c>
      <c r="J1269" s="100">
        <v>315</v>
      </c>
      <c r="K1269" s="100" t="s">
        <v>37</v>
      </c>
      <c r="L1269" s="100">
        <v>1</v>
      </c>
      <c r="M1269" s="100" t="s">
        <v>21</v>
      </c>
      <c r="N1269" s="100" t="s">
        <v>27</v>
      </c>
      <c r="O1269" s="100">
        <f>326-315</f>
        <v>11</v>
      </c>
      <c r="P1269" s="100" t="str">
        <f t="shared" si="430"/>
        <v/>
      </c>
      <c r="Q1269" s="100" t="str">
        <f t="shared" si="423"/>
        <v/>
      </c>
      <c r="R1269" s="100" t="str">
        <f t="shared" si="440"/>
        <v/>
      </c>
      <c r="S1269" s="100" t="str">
        <f t="shared" si="431"/>
        <v/>
      </c>
      <c r="T1269" s="100">
        <f t="shared" si="426"/>
        <v>29</v>
      </c>
      <c r="U1269" s="100">
        <f t="shared" si="427"/>
        <v>18</v>
      </c>
      <c r="V1269" s="100" t="str">
        <f t="shared" si="428"/>
        <v/>
      </c>
      <c r="W1269" s="100" t="str">
        <f t="shared" si="432"/>
        <v/>
      </c>
      <c r="X1269" s="100" t="str">
        <f t="shared" si="441"/>
        <v/>
      </c>
      <c r="Y1269" s="100" t="str">
        <f t="shared" si="437"/>
        <v/>
      </c>
      <c r="Z1269" s="100" t="str">
        <f t="shared" si="433"/>
        <v/>
      </c>
      <c r="AA1269" s="100" t="str">
        <f t="shared" si="438"/>
        <v/>
      </c>
      <c r="AB1269" s="100" t="str">
        <f t="shared" si="439"/>
        <v/>
      </c>
      <c r="AC1269" s="100" t="str">
        <f t="shared" si="429"/>
        <v/>
      </c>
      <c r="AD1269" s="100" t="str">
        <f t="shared" si="442"/>
        <v/>
      </c>
      <c r="AE1269" s="100" t="str">
        <f t="shared" si="434"/>
        <v/>
      </c>
      <c r="AF1269" s="100" t="str">
        <f t="shared" si="435"/>
        <v/>
      </c>
      <c r="AG1269" s="100" t="str">
        <f t="shared" si="443"/>
        <v/>
      </c>
      <c r="AH1269" s="100"/>
      <c r="AI1269" s="100"/>
      <c r="AJ1269" s="100"/>
      <c r="AK1269" s="100"/>
      <c r="AL1269" s="100"/>
    </row>
    <row r="1270" spans="1:38" s="101" customFormat="1" x14ac:dyDescent="0.25">
      <c r="A1270" s="100">
        <f t="shared" si="436"/>
        <v>180</v>
      </c>
      <c r="B1270" s="100">
        <f t="shared" si="424"/>
        <v>67024</v>
      </c>
      <c r="C1270" s="100" t="str">
        <f t="shared" si="425"/>
        <v>2018115</v>
      </c>
      <c r="D1270" s="100">
        <v>2018</v>
      </c>
      <c r="E1270" s="100">
        <v>1</v>
      </c>
      <c r="F1270" s="100">
        <v>15</v>
      </c>
      <c r="G1270" s="100">
        <v>18</v>
      </c>
      <c r="H1270" s="100">
        <v>37</v>
      </c>
      <c r="I1270" s="100">
        <v>4</v>
      </c>
      <c r="J1270" s="100">
        <v>344</v>
      </c>
      <c r="K1270" s="100" t="s">
        <v>37</v>
      </c>
      <c r="L1270" s="100">
        <v>1</v>
      </c>
      <c r="M1270" s="100" t="s">
        <v>21</v>
      </c>
      <c r="N1270" s="100" t="s">
        <v>27</v>
      </c>
      <c r="O1270" s="100">
        <f>352-344</f>
        <v>8</v>
      </c>
      <c r="P1270" s="100" t="str">
        <f t="shared" si="430"/>
        <v/>
      </c>
      <c r="Q1270" s="100" t="str">
        <f t="shared" si="423"/>
        <v/>
      </c>
      <c r="R1270" s="100" t="str">
        <f t="shared" si="440"/>
        <v/>
      </c>
      <c r="S1270" s="100" t="str">
        <f t="shared" si="431"/>
        <v/>
      </c>
      <c r="T1270" s="100">
        <f t="shared" si="426"/>
        <v>33</v>
      </c>
      <c r="U1270" s="100">
        <f t="shared" si="427"/>
        <v>25</v>
      </c>
      <c r="V1270" s="100" t="str">
        <f t="shared" si="428"/>
        <v/>
      </c>
      <c r="W1270" s="100" t="str">
        <f t="shared" si="432"/>
        <v/>
      </c>
      <c r="X1270" s="100" t="str">
        <f t="shared" si="441"/>
        <v/>
      </c>
      <c r="Y1270" s="100" t="str">
        <f t="shared" si="437"/>
        <v/>
      </c>
      <c r="Z1270" s="100" t="str">
        <f t="shared" si="433"/>
        <v/>
      </c>
      <c r="AA1270" s="100" t="str">
        <f t="shared" si="438"/>
        <v/>
      </c>
      <c r="AB1270" s="100" t="str">
        <f t="shared" si="439"/>
        <v/>
      </c>
      <c r="AC1270" s="100" t="str">
        <f t="shared" si="429"/>
        <v/>
      </c>
      <c r="AD1270" s="100" t="str">
        <f t="shared" si="442"/>
        <v/>
      </c>
      <c r="AE1270" s="100" t="str">
        <f t="shared" si="434"/>
        <v/>
      </c>
      <c r="AF1270" s="100" t="str">
        <f t="shared" si="435"/>
        <v/>
      </c>
      <c r="AG1270" s="100" t="str">
        <f t="shared" si="443"/>
        <v/>
      </c>
      <c r="AH1270" s="100"/>
      <c r="AI1270" s="100"/>
      <c r="AJ1270" s="100"/>
      <c r="AK1270" s="100"/>
      <c r="AL1270" s="100"/>
    </row>
    <row r="1271" spans="1:38" s="101" customFormat="1" x14ac:dyDescent="0.25">
      <c r="A1271" s="100">
        <f t="shared" si="436"/>
        <v>180</v>
      </c>
      <c r="B1271" s="100">
        <f t="shared" si="424"/>
        <v>67024</v>
      </c>
      <c r="C1271" s="100" t="str">
        <f t="shared" si="425"/>
        <v>2018115</v>
      </c>
      <c r="D1271" s="100">
        <v>2018</v>
      </c>
      <c r="E1271" s="100">
        <v>1</v>
      </c>
      <c r="F1271" s="100">
        <v>15</v>
      </c>
      <c r="G1271" s="100">
        <v>18</v>
      </c>
      <c r="H1271" s="100">
        <v>37</v>
      </c>
      <c r="I1271" s="100">
        <v>4</v>
      </c>
      <c r="J1271" s="100">
        <v>377</v>
      </c>
      <c r="K1271" s="100" t="s">
        <v>37</v>
      </c>
      <c r="L1271" s="100">
        <v>1</v>
      </c>
      <c r="M1271" s="100" t="s">
        <v>21</v>
      </c>
      <c r="N1271" s="100" t="s">
        <v>27</v>
      </c>
      <c r="O1271" s="100">
        <f>383-377</f>
        <v>6</v>
      </c>
      <c r="P1271" s="100" t="str">
        <f t="shared" si="430"/>
        <v/>
      </c>
      <c r="Q1271" s="100" t="str">
        <f t="shared" si="423"/>
        <v/>
      </c>
      <c r="R1271" s="100" t="str">
        <f t="shared" si="440"/>
        <v/>
      </c>
      <c r="S1271" s="100" t="str">
        <f t="shared" si="431"/>
        <v/>
      </c>
      <c r="T1271" s="100">
        <f t="shared" si="426"/>
        <v>27</v>
      </c>
      <c r="U1271" s="100">
        <f t="shared" si="427"/>
        <v>21</v>
      </c>
      <c r="V1271" s="100" t="str">
        <f t="shared" si="428"/>
        <v/>
      </c>
      <c r="W1271" s="100" t="str">
        <f t="shared" si="432"/>
        <v/>
      </c>
      <c r="X1271" s="100" t="str">
        <f t="shared" si="441"/>
        <v/>
      </c>
      <c r="Y1271" s="100" t="str">
        <f t="shared" si="437"/>
        <v/>
      </c>
      <c r="Z1271" s="100" t="str">
        <f t="shared" si="433"/>
        <v/>
      </c>
      <c r="AA1271" s="100" t="str">
        <f t="shared" si="438"/>
        <v/>
      </c>
      <c r="AB1271" s="100" t="str">
        <f t="shared" si="439"/>
        <v/>
      </c>
      <c r="AC1271" s="100" t="str">
        <f t="shared" si="429"/>
        <v/>
      </c>
      <c r="AD1271" s="100" t="str">
        <f t="shared" si="442"/>
        <v/>
      </c>
      <c r="AE1271" s="100" t="str">
        <f t="shared" si="434"/>
        <v/>
      </c>
      <c r="AF1271" s="100" t="str">
        <f t="shared" si="435"/>
        <v/>
      </c>
      <c r="AG1271" s="100" t="str">
        <f t="shared" si="443"/>
        <v/>
      </c>
      <c r="AH1271" s="100"/>
      <c r="AI1271" s="100"/>
      <c r="AJ1271" s="100"/>
      <c r="AK1271" s="100"/>
      <c r="AL1271" s="100"/>
    </row>
    <row r="1272" spans="1:38" s="101" customFormat="1" x14ac:dyDescent="0.25">
      <c r="A1272" s="100">
        <f t="shared" si="436"/>
        <v>180</v>
      </c>
      <c r="B1272" s="100">
        <f t="shared" si="424"/>
        <v>67024</v>
      </c>
      <c r="C1272" s="100" t="str">
        <f t="shared" si="425"/>
        <v>2018115</v>
      </c>
      <c r="D1272" s="100">
        <v>2018</v>
      </c>
      <c r="E1272" s="100">
        <v>1</v>
      </c>
      <c r="F1272" s="100">
        <v>15</v>
      </c>
      <c r="G1272" s="100">
        <v>18</v>
      </c>
      <c r="H1272" s="100">
        <v>37</v>
      </c>
      <c r="I1272" s="100">
        <v>4</v>
      </c>
      <c r="J1272" s="100">
        <v>404</v>
      </c>
      <c r="K1272" s="100" t="s">
        <v>37</v>
      </c>
      <c r="L1272" s="100">
        <v>1</v>
      </c>
      <c r="M1272" s="100" t="s">
        <v>21</v>
      </c>
      <c r="N1272" s="100" t="s">
        <v>27</v>
      </c>
      <c r="O1272" s="100">
        <f>410-404</f>
        <v>6</v>
      </c>
      <c r="P1272" s="100" t="str">
        <f t="shared" si="430"/>
        <v/>
      </c>
      <c r="Q1272" s="100" t="str">
        <f t="shared" si="423"/>
        <v/>
      </c>
      <c r="R1272" s="100" t="str">
        <f t="shared" si="440"/>
        <v/>
      </c>
      <c r="S1272" s="100" t="str">
        <f t="shared" si="431"/>
        <v/>
      </c>
      <c r="T1272" s="100">
        <f t="shared" si="426"/>
        <v>21</v>
      </c>
      <c r="U1272" s="100">
        <f t="shared" si="427"/>
        <v>15</v>
      </c>
      <c r="V1272" s="100" t="str">
        <f t="shared" si="428"/>
        <v/>
      </c>
      <c r="W1272" s="100" t="str">
        <f t="shared" si="432"/>
        <v/>
      </c>
      <c r="X1272" s="100" t="str">
        <f t="shared" si="441"/>
        <v/>
      </c>
      <c r="Y1272" s="100" t="str">
        <f t="shared" si="437"/>
        <v/>
      </c>
      <c r="Z1272" s="100" t="str">
        <f t="shared" si="433"/>
        <v/>
      </c>
      <c r="AA1272" s="100" t="str">
        <f t="shared" si="438"/>
        <v/>
      </c>
      <c r="AB1272" s="100" t="str">
        <f t="shared" si="439"/>
        <v/>
      </c>
      <c r="AC1272" s="100" t="str">
        <f t="shared" si="429"/>
        <v/>
      </c>
      <c r="AD1272" s="100" t="str">
        <f t="shared" si="442"/>
        <v/>
      </c>
      <c r="AE1272" s="100" t="str">
        <f t="shared" si="434"/>
        <v/>
      </c>
      <c r="AF1272" s="100" t="str">
        <f t="shared" si="435"/>
        <v/>
      </c>
      <c r="AG1272" s="100" t="str">
        <f t="shared" si="443"/>
        <v/>
      </c>
      <c r="AH1272" s="100"/>
      <c r="AI1272" s="100"/>
      <c r="AJ1272" s="100"/>
      <c r="AK1272" s="100"/>
      <c r="AL1272" s="100"/>
    </row>
    <row r="1273" spans="1:38" s="101" customFormat="1" x14ac:dyDescent="0.25">
      <c r="A1273" s="100">
        <f t="shared" si="436"/>
        <v>180</v>
      </c>
      <c r="B1273" s="100">
        <f t="shared" si="424"/>
        <v>67024</v>
      </c>
      <c r="C1273" s="100" t="str">
        <f t="shared" si="425"/>
        <v>2018115</v>
      </c>
      <c r="D1273" s="100">
        <v>2018</v>
      </c>
      <c r="E1273" s="100">
        <v>1</v>
      </c>
      <c r="F1273" s="100">
        <v>15</v>
      </c>
      <c r="G1273" s="100">
        <v>18</v>
      </c>
      <c r="H1273" s="100">
        <v>37</v>
      </c>
      <c r="I1273" s="100">
        <v>4</v>
      </c>
      <c r="J1273" s="100">
        <v>425</v>
      </c>
      <c r="K1273" s="100" t="s">
        <v>37</v>
      </c>
      <c r="L1273" s="100">
        <v>1</v>
      </c>
      <c r="M1273" s="100" t="s">
        <v>21</v>
      </c>
      <c r="N1273" s="100" t="s">
        <v>27</v>
      </c>
      <c r="O1273" s="100">
        <f>430-425</f>
        <v>5</v>
      </c>
      <c r="P1273" s="100" t="str">
        <f t="shared" si="430"/>
        <v/>
      </c>
      <c r="Q1273" s="100">
        <f t="shared" si="423"/>
        <v>67024.430000000008</v>
      </c>
      <c r="R1273" s="100" t="str">
        <f t="shared" si="440"/>
        <v/>
      </c>
      <c r="S1273" s="100" t="str">
        <f t="shared" si="431"/>
        <v/>
      </c>
      <c r="T1273" s="100" t="str">
        <f t="shared" si="426"/>
        <v/>
      </c>
      <c r="U1273" s="100" t="str">
        <f t="shared" si="427"/>
        <v/>
      </c>
      <c r="V1273" s="100" t="str">
        <f t="shared" si="428"/>
        <v/>
      </c>
      <c r="W1273" s="100" t="str">
        <f t="shared" si="432"/>
        <v/>
      </c>
      <c r="X1273" s="100" t="str">
        <f t="shared" si="441"/>
        <v/>
      </c>
      <c r="Y1273" s="100" t="str">
        <f t="shared" si="437"/>
        <v/>
      </c>
      <c r="Z1273" s="100" t="str">
        <f t="shared" si="433"/>
        <v/>
      </c>
      <c r="AA1273" s="100" t="str">
        <f t="shared" si="438"/>
        <v/>
      </c>
      <c r="AB1273" s="100" t="str">
        <f t="shared" si="439"/>
        <v/>
      </c>
      <c r="AC1273" s="100" t="str">
        <f t="shared" si="429"/>
        <v/>
      </c>
      <c r="AD1273" s="100" t="str">
        <f t="shared" si="442"/>
        <v/>
      </c>
      <c r="AE1273" s="100" t="str">
        <f t="shared" si="434"/>
        <v/>
      </c>
      <c r="AF1273" s="100" t="str">
        <f t="shared" si="435"/>
        <v/>
      </c>
      <c r="AG1273" s="100" t="str">
        <f t="shared" si="443"/>
        <v/>
      </c>
      <c r="AH1273" s="100"/>
      <c r="AI1273" s="100"/>
      <c r="AJ1273" s="100"/>
      <c r="AK1273" s="100"/>
      <c r="AL1273" s="100"/>
    </row>
    <row r="1274" spans="1:38" s="101" customFormat="1" x14ac:dyDescent="0.25">
      <c r="A1274" s="102">
        <f t="shared" si="436"/>
        <v>181</v>
      </c>
      <c r="B1274" s="102">
        <f t="shared" si="424"/>
        <v>67859</v>
      </c>
      <c r="C1274" s="102" t="str">
        <f t="shared" si="425"/>
        <v>2018115</v>
      </c>
      <c r="D1274" s="102">
        <v>2018</v>
      </c>
      <c r="E1274" s="102">
        <v>1</v>
      </c>
      <c r="F1274" s="102">
        <v>15</v>
      </c>
      <c r="G1274" s="102">
        <v>18</v>
      </c>
      <c r="H1274" s="102">
        <v>50</v>
      </c>
      <c r="I1274" s="102">
        <v>59</v>
      </c>
      <c r="J1274" s="102">
        <v>684</v>
      </c>
      <c r="K1274" s="102" t="s">
        <v>111</v>
      </c>
      <c r="L1274" s="102">
        <v>1</v>
      </c>
      <c r="M1274" s="102" t="s">
        <v>21</v>
      </c>
      <c r="N1274" s="102" t="s">
        <v>27</v>
      </c>
      <c r="O1274" s="102">
        <f>723-684</f>
        <v>39</v>
      </c>
      <c r="P1274" s="102">
        <f t="shared" si="430"/>
        <v>67859.683999999994</v>
      </c>
      <c r="Q1274" s="102" t="str">
        <f t="shared" si="423"/>
        <v/>
      </c>
      <c r="R1274" s="102">
        <f t="shared" si="440"/>
        <v>67859.915000000008</v>
      </c>
      <c r="S1274" s="102">
        <f t="shared" si="431"/>
        <v>231.00000001431908</v>
      </c>
      <c r="T1274" s="102" t="str">
        <f t="shared" si="426"/>
        <v/>
      </c>
      <c r="U1274" s="102" t="str">
        <f t="shared" si="427"/>
        <v/>
      </c>
      <c r="V1274" s="102" t="str">
        <f t="shared" si="428"/>
        <v/>
      </c>
      <c r="W1274" s="102">
        <f t="shared" si="432"/>
        <v>67859</v>
      </c>
      <c r="X1274" s="102">
        <f t="shared" si="441"/>
        <v>2</v>
      </c>
      <c r="Y1274" s="102">
        <f t="shared" si="437"/>
        <v>0</v>
      </c>
      <c r="Z1274" s="102">
        <f t="shared" si="433"/>
        <v>0</v>
      </c>
      <c r="AA1274" s="102">
        <f t="shared" si="438"/>
        <v>0</v>
      </c>
      <c r="AB1274" s="102">
        <f t="shared" si="439"/>
        <v>2</v>
      </c>
      <c r="AC1274" s="102" t="str">
        <f t="shared" si="429"/>
        <v/>
      </c>
      <c r="AD1274" s="102">
        <f t="shared" si="442"/>
        <v>0</v>
      </c>
      <c r="AE1274" s="102" t="str">
        <f t="shared" si="434"/>
        <v/>
      </c>
      <c r="AF1274" s="102" t="str">
        <f t="shared" si="435"/>
        <v/>
      </c>
      <c r="AG1274" s="102">
        <f t="shared" si="443"/>
        <v>0</v>
      </c>
      <c r="AH1274" s="102"/>
      <c r="AI1274" s="102"/>
      <c r="AJ1274" s="102"/>
      <c r="AK1274" s="102"/>
      <c r="AL1274" s="102"/>
    </row>
    <row r="1275" spans="1:38" s="101" customFormat="1" x14ac:dyDescent="0.25">
      <c r="A1275" s="100">
        <f t="shared" si="436"/>
        <v>181</v>
      </c>
      <c r="B1275" s="100">
        <f t="shared" si="424"/>
        <v>67859</v>
      </c>
      <c r="C1275" s="100" t="str">
        <f t="shared" si="425"/>
        <v>2018115</v>
      </c>
      <c r="D1275" s="100">
        <v>2018</v>
      </c>
      <c r="E1275" s="100">
        <v>1</v>
      </c>
      <c r="F1275" s="100">
        <v>15</v>
      </c>
      <c r="G1275" s="100">
        <v>18</v>
      </c>
      <c r="H1275" s="100">
        <v>50</v>
      </c>
      <c r="I1275" s="100">
        <v>59</v>
      </c>
      <c r="J1275" s="100">
        <v>747</v>
      </c>
      <c r="K1275" s="100" t="s">
        <v>37</v>
      </c>
      <c r="L1275" s="100">
        <v>1</v>
      </c>
      <c r="M1275" s="100" t="s">
        <v>21</v>
      </c>
      <c r="N1275" s="100" t="s">
        <v>28</v>
      </c>
      <c r="O1275" s="100"/>
      <c r="P1275" s="100" t="str">
        <f t="shared" si="430"/>
        <v/>
      </c>
      <c r="Q1275" s="100" t="str">
        <f t="shared" si="423"/>
        <v/>
      </c>
      <c r="R1275" s="100" t="str">
        <f t="shared" si="440"/>
        <v/>
      </c>
      <c r="S1275" s="100" t="str">
        <f t="shared" si="431"/>
        <v/>
      </c>
      <c r="T1275" s="100">
        <f t="shared" si="426"/>
        <v>151</v>
      </c>
      <c r="U1275" s="100">
        <f t="shared" si="427"/>
        <v>151</v>
      </c>
      <c r="V1275" s="100" t="str">
        <f t="shared" si="428"/>
        <v/>
      </c>
      <c r="W1275" s="100" t="str">
        <f t="shared" si="432"/>
        <v/>
      </c>
      <c r="X1275" s="100" t="str">
        <f t="shared" si="441"/>
        <v/>
      </c>
      <c r="Y1275" s="100" t="str">
        <f t="shared" si="437"/>
        <v/>
      </c>
      <c r="Z1275" s="100" t="str">
        <f t="shared" si="433"/>
        <v/>
      </c>
      <c r="AA1275" s="100" t="str">
        <f t="shared" si="438"/>
        <v/>
      </c>
      <c r="AB1275" s="100" t="str">
        <f t="shared" si="439"/>
        <v/>
      </c>
      <c r="AC1275" s="100" t="str">
        <f t="shared" si="429"/>
        <v/>
      </c>
      <c r="AD1275" s="100" t="str">
        <f t="shared" si="442"/>
        <v/>
      </c>
      <c r="AE1275" s="100" t="str">
        <f t="shared" si="434"/>
        <v/>
      </c>
      <c r="AF1275" s="100" t="str">
        <f t="shared" si="435"/>
        <v/>
      </c>
      <c r="AG1275" s="100" t="str">
        <f t="shared" si="443"/>
        <v/>
      </c>
      <c r="AH1275" s="100"/>
      <c r="AI1275" s="100"/>
      <c r="AJ1275" s="100"/>
      <c r="AK1275" s="100"/>
      <c r="AL1275" s="100"/>
    </row>
    <row r="1276" spans="1:38" s="101" customFormat="1" x14ac:dyDescent="0.25">
      <c r="A1276" s="100">
        <f t="shared" si="436"/>
        <v>181</v>
      </c>
      <c r="B1276" s="100">
        <f t="shared" si="424"/>
        <v>67859</v>
      </c>
      <c r="C1276" s="100" t="str">
        <f t="shared" si="425"/>
        <v>2018115</v>
      </c>
      <c r="D1276" s="100">
        <v>2018</v>
      </c>
      <c r="E1276" s="100">
        <v>1</v>
      </c>
      <c r="F1276" s="100">
        <v>15</v>
      </c>
      <c r="G1276" s="100">
        <v>18</v>
      </c>
      <c r="H1276" s="100">
        <v>50</v>
      </c>
      <c r="I1276" s="100">
        <v>59</v>
      </c>
      <c r="J1276" s="100">
        <v>898</v>
      </c>
      <c r="K1276" s="100" t="s">
        <v>37</v>
      </c>
      <c r="L1276" s="100">
        <v>1</v>
      </c>
      <c r="M1276" s="100" t="s">
        <v>21</v>
      </c>
      <c r="N1276" s="100" t="s">
        <v>27</v>
      </c>
      <c r="O1276" s="100">
        <f>915-898</f>
        <v>17</v>
      </c>
      <c r="P1276" s="100" t="str">
        <f t="shared" si="430"/>
        <v/>
      </c>
      <c r="Q1276" s="100">
        <f t="shared" si="423"/>
        <v>67859.915000000008</v>
      </c>
      <c r="R1276" s="100" t="str">
        <f t="shared" si="440"/>
        <v/>
      </c>
      <c r="S1276" s="100" t="str">
        <f t="shared" si="431"/>
        <v/>
      </c>
      <c r="T1276" s="100" t="str">
        <f t="shared" si="426"/>
        <v/>
      </c>
      <c r="U1276" s="100" t="str">
        <f t="shared" si="427"/>
        <v/>
      </c>
      <c r="V1276" s="100" t="str">
        <f t="shared" si="428"/>
        <v/>
      </c>
      <c r="W1276" s="100" t="str">
        <f t="shared" si="432"/>
        <v/>
      </c>
      <c r="X1276" s="100" t="str">
        <f t="shared" si="441"/>
        <v/>
      </c>
      <c r="Y1276" s="100" t="str">
        <f t="shared" si="437"/>
        <v/>
      </c>
      <c r="Z1276" s="100" t="str">
        <f t="shared" si="433"/>
        <v/>
      </c>
      <c r="AA1276" s="100" t="str">
        <f t="shared" si="438"/>
        <v/>
      </c>
      <c r="AB1276" s="100" t="str">
        <f t="shared" si="439"/>
        <v/>
      </c>
      <c r="AC1276" s="100" t="str">
        <f t="shared" si="429"/>
        <v/>
      </c>
      <c r="AD1276" s="100" t="str">
        <f t="shared" si="442"/>
        <v/>
      </c>
      <c r="AE1276" s="100" t="str">
        <f t="shared" si="434"/>
        <v/>
      </c>
      <c r="AF1276" s="100" t="str">
        <f t="shared" si="435"/>
        <v/>
      </c>
      <c r="AG1276" s="100" t="str">
        <f t="shared" si="443"/>
        <v/>
      </c>
      <c r="AH1276" s="100"/>
      <c r="AI1276" s="100"/>
      <c r="AJ1276" s="100"/>
      <c r="AK1276" s="100"/>
      <c r="AL1276" s="100"/>
    </row>
    <row r="1277" spans="1:38" s="101" customFormat="1" x14ac:dyDescent="0.25">
      <c r="A1277" s="54">
        <f t="shared" si="436"/>
        <v>182</v>
      </c>
      <c r="B1277" s="54">
        <f t="shared" si="424"/>
        <v>78575</v>
      </c>
      <c r="C1277" s="54" t="str">
        <f t="shared" si="425"/>
        <v>2018123</v>
      </c>
      <c r="D1277" s="54">
        <v>2018</v>
      </c>
      <c r="E1277" s="54">
        <v>1</v>
      </c>
      <c r="F1277" s="54">
        <v>23</v>
      </c>
      <c r="G1277" s="54">
        <v>21</v>
      </c>
      <c r="H1277" s="54">
        <v>49</v>
      </c>
      <c r="I1277" s="54">
        <v>35</v>
      </c>
      <c r="J1277" s="54">
        <v>876</v>
      </c>
      <c r="K1277" s="54" t="s">
        <v>37</v>
      </c>
      <c r="L1277" s="54">
        <v>1</v>
      </c>
      <c r="M1277" s="54" t="s">
        <v>21</v>
      </c>
      <c r="N1277" s="54" t="s">
        <v>27</v>
      </c>
      <c r="O1277" s="54">
        <v>16</v>
      </c>
      <c r="P1277" s="54">
        <f t="shared" si="430"/>
        <v>78575.876000000004</v>
      </c>
      <c r="Q1277" s="54" t="str">
        <f t="shared" si="423"/>
        <v/>
      </c>
      <c r="R1277" s="54">
        <f t="shared" si="440"/>
        <v>78575.899999999994</v>
      </c>
      <c r="S1277" s="54">
        <f t="shared" si="431"/>
        <v>23.999999990337528</v>
      </c>
      <c r="T1277" s="54" t="str">
        <f t="shared" si="426"/>
        <v/>
      </c>
      <c r="U1277" s="51" t="str">
        <f t="shared" si="427"/>
        <v/>
      </c>
      <c r="V1277" s="54" t="str">
        <f t="shared" si="428"/>
        <v/>
      </c>
      <c r="W1277" s="54">
        <f t="shared" si="432"/>
        <v>78575</v>
      </c>
      <c r="X1277" s="51">
        <f t="shared" si="441"/>
        <v>1</v>
      </c>
      <c r="Y1277" s="51" t="str">
        <f t="shared" si="437"/>
        <v/>
      </c>
      <c r="Z1277" s="51">
        <f t="shared" si="433"/>
        <v>0</v>
      </c>
      <c r="AA1277" s="51">
        <f t="shared" si="438"/>
        <v>0</v>
      </c>
      <c r="AB1277" s="51">
        <f t="shared" si="439"/>
        <v>1</v>
      </c>
      <c r="AC1277" s="51" t="str">
        <f t="shared" si="429"/>
        <v/>
      </c>
      <c r="AD1277" s="51">
        <f t="shared" si="442"/>
        <v>0</v>
      </c>
      <c r="AE1277" s="51" t="str">
        <f t="shared" si="434"/>
        <v/>
      </c>
      <c r="AF1277" s="51" t="str">
        <f t="shared" si="435"/>
        <v/>
      </c>
      <c r="AG1277" s="51">
        <f t="shared" si="443"/>
        <v>0</v>
      </c>
      <c r="AH1277" s="51"/>
      <c r="AI1277" s="54"/>
      <c r="AJ1277" s="54"/>
      <c r="AK1277" s="54"/>
      <c r="AL1277" s="54"/>
    </row>
    <row r="1278" spans="1:38" s="101" customFormat="1" x14ac:dyDescent="0.25">
      <c r="A1278" s="55">
        <f t="shared" si="436"/>
        <v>182</v>
      </c>
      <c r="B1278" s="55">
        <f t="shared" si="424"/>
        <v>78575</v>
      </c>
      <c r="C1278" s="55" t="str">
        <f t="shared" si="425"/>
        <v>2018123</v>
      </c>
      <c r="D1278" s="55">
        <v>2018</v>
      </c>
      <c r="E1278" s="55">
        <v>1</v>
      </c>
      <c r="F1278" s="55">
        <v>23</v>
      </c>
      <c r="G1278" s="55">
        <v>21</v>
      </c>
      <c r="H1278" s="55">
        <v>49</v>
      </c>
      <c r="I1278" s="55">
        <v>35</v>
      </c>
      <c r="J1278" s="55">
        <v>900</v>
      </c>
      <c r="K1278" s="55" t="s">
        <v>225</v>
      </c>
      <c r="L1278" s="55">
        <v>0</v>
      </c>
      <c r="M1278" s="55" t="s">
        <v>21</v>
      </c>
      <c r="N1278" s="55" t="s">
        <v>27</v>
      </c>
      <c r="O1278" s="55">
        <v>0</v>
      </c>
      <c r="P1278" s="55" t="str">
        <f t="shared" si="430"/>
        <v/>
      </c>
      <c r="Q1278" s="55">
        <f t="shared" si="423"/>
        <v>78575.899999999994</v>
      </c>
      <c r="R1278" s="55" t="str">
        <f t="shared" si="440"/>
        <v/>
      </c>
      <c r="S1278" s="55" t="str">
        <f t="shared" si="431"/>
        <v/>
      </c>
      <c r="T1278" s="55" t="str">
        <f t="shared" si="426"/>
        <v/>
      </c>
      <c r="U1278" s="50" t="str">
        <f t="shared" si="427"/>
        <v/>
      </c>
      <c r="V1278" s="55" t="str">
        <f t="shared" si="428"/>
        <v/>
      </c>
      <c r="W1278" s="55" t="str">
        <f t="shared" si="432"/>
        <v/>
      </c>
      <c r="X1278" s="50" t="str">
        <f t="shared" si="441"/>
        <v/>
      </c>
      <c r="Y1278" s="50" t="str">
        <f t="shared" si="437"/>
        <v/>
      </c>
      <c r="Z1278" s="50" t="str">
        <f t="shared" si="433"/>
        <v/>
      </c>
      <c r="AA1278" s="50" t="str">
        <f t="shared" si="438"/>
        <v/>
      </c>
      <c r="AB1278" s="50" t="str">
        <f t="shared" si="439"/>
        <v/>
      </c>
      <c r="AC1278" s="50" t="str">
        <f t="shared" si="429"/>
        <v/>
      </c>
      <c r="AD1278" s="50" t="str">
        <f t="shared" si="442"/>
        <v/>
      </c>
      <c r="AE1278" s="50" t="str">
        <f t="shared" si="434"/>
        <v/>
      </c>
      <c r="AF1278" s="50" t="str">
        <f t="shared" si="435"/>
        <v/>
      </c>
      <c r="AG1278" s="50" t="str">
        <f t="shared" si="443"/>
        <v/>
      </c>
      <c r="AH1278" s="50"/>
      <c r="AI1278" s="55" t="s">
        <v>105</v>
      </c>
      <c r="AJ1278" s="55"/>
      <c r="AK1278" s="55"/>
      <c r="AL1278" s="55"/>
    </row>
    <row r="1279" spans="1:38" s="103" customFormat="1" x14ac:dyDescent="0.25">
      <c r="A1279" s="54">
        <f t="shared" si="436"/>
        <v>183</v>
      </c>
      <c r="B1279" s="54">
        <f t="shared" si="424"/>
        <v>79040</v>
      </c>
      <c r="C1279" s="54" t="str">
        <f t="shared" si="425"/>
        <v>2018123</v>
      </c>
      <c r="D1279" s="54">
        <v>2018</v>
      </c>
      <c r="E1279" s="54">
        <v>1</v>
      </c>
      <c r="F1279" s="54">
        <v>23</v>
      </c>
      <c r="G1279" s="54">
        <v>21</v>
      </c>
      <c r="H1279" s="54">
        <v>57</v>
      </c>
      <c r="I1279" s="54">
        <v>20</v>
      </c>
      <c r="J1279" s="54">
        <v>989</v>
      </c>
      <c r="K1279" s="54" t="s">
        <v>106</v>
      </c>
      <c r="L1279" s="54">
        <v>0</v>
      </c>
      <c r="M1279" s="54" t="s">
        <v>89</v>
      </c>
      <c r="N1279" s="54" t="s">
        <v>28</v>
      </c>
      <c r="O1279" s="54">
        <v>0</v>
      </c>
      <c r="P1279" s="54">
        <f t="shared" si="430"/>
        <v>79040.989000000001</v>
      </c>
      <c r="Q1279" s="54" t="str">
        <f t="shared" si="423"/>
        <v/>
      </c>
      <c r="R1279" s="54">
        <f t="shared" si="440"/>
        <v>79041.040999999997</v>
      </c>
      <c r="S1279" s="54">
        <f t="shared" si="431"/>
        <v>51.999999996041879</v>
      </c>
      <c r="T1279" s="54" t="str">
        <f t="shared" si="426"/>
        <v/>
      </c>
      <c r="U1279" s="51" t="str">
        <f t="shared" si="427"/>
        <v/>
      </c>
      <c r="V1279" s="54" t="str">
        <f t="shared" si="428"/>
        <v/>
      </c>
      <c r="W1279" s="54">
        <f t="shared" si="432"/>
        <v>79040</v>
      </c>
      <c r="X1279" s="51">
        <f t="shared" si="441"/>
        <v>1</v>
      </c>
      <c r="Y1279" s="51" t="str">
        <f t="shared" si="437"/>
        <v/>
      </c>
      <c r="Z1279" s="51">
        <f t="shared" si="433"/>
        <v>0</v>
      </c>
      <c r="AA1279" s="51">
        <f t="shared" si="438"/>
        <v>0</v>
      </c>
      <c r="AB1279" s="51">
        <f t="shared" si="439"/>
        <v>1</v>
      </c>
      <c r="AC1279" s="51" t="str">
        <f t="shared" si="429"/>
        <v/>
      </c>
      <c r="AD1279" s="51">
        <f t="shared" si="442"/>
        <v>0</v>
      </c>
      <c r="AE1279" s="51" t="str">
        <f t="shared" si="434"/>
        <v/>
      </c>
      <c r="AF1279" s="51" t="str">
        <f t="shared" si="435"/>
        <v/>
      </c>
      <c r="AG1279" s="51">
        <f t="shared" si="443"/>
        <v>0</v>
      </c>
      <c r="AH1279" s="51"/>
      <c r="AI1279" s="54" t="s">
        <v>107</v>
      </c>
      <c r="AJ1279" s="54"/>
      <c r="AK1279" s="54"/>
      <c r="AL1279" s="54"/>
    </row>
    <row r="1280" spans="1:38" s="101" customFormat="1" x14ac:dyDescent="0.25">
      <c r="A1280" s="55">
        <f t="shared" si="436"/>
        <v>183</v>
      </c>
      <c r="B1280" s="55">
        <f t="shared" si="424"/>
        <v>79041</v>
      </c>
      <c r="C1280" s="55" t="str">
        <f t="shared" si="425"/>
        <v>2018123</v>
      </c>
      <c r="D1280" s="55">
        <v>2018</v>
      </c>
      <c r="E1280" s="55">
        <v>1</v>
      </c>
      <c r="F1280" s="55">
        <v>23</v>
      </c>
      <c r="G1280" s="55">
        <v>21</v>
      </c>
      <c r="H1280" s="55">
        <v>57</v>
      </c>
      <c r="I1280" s="55">
        <v>21</v>
      </c>
      <c r="J1280" s="55">
        <v>29</v>
      </c>
      <c r="K1280" s="55" t="s">
        <v>26</v>
      </c>
      <c r="L1280" s="55">
        <v>1</v>
      </c>
      <c r="M1280" s="55" t="s">
        <v>21</v>
      </c>
      <c r="N1280" s="55" t="s">
        <v>27</v>
      </c>
      <c r="O1280" s="55">
        <v>447</v>
      </c>
      <c r="P1280" s="55" t="str">
        <f t="shared" si="430"/>
        <v/>
      </c>
      <c r="Q1280" s="55" t="str">
        <f t="shared" si="423"/>
        <v/>
      </c>
      <c r="R1280" s="55" t="str">
        <f t="shared" si="440"/>
        <v/>
      </c>
      <c r="S1280" s="55" t="str">
        <f t="shared" si="431"/>
        <v/>
      </c>
      <c r="T1280" s="55" t="str">
        <f t="shared" si="426"/>
        <v/>
      </c>
      <c r="U1280" s="50" t="str">
        <f t="shared" si="427"/>
        <v/>
      </c>
      <c r="V1280" s="55" t="str">
        <f t="shared" si="428"/>
        <v/>
      </c>
      <c r="W1280" s="55" t="str">
        <f t="shared" si="432"/>
        <v/>
      </c>
      <c r="X1280" s="50" t="str">
        <f t="shared" si="441"/>
        <v/>
      </c>
      <c r="Y1280" s="50" t="str">
        <f t="shared" si="437"/>
        <v/>
      </c>
      <c r="Z1280" s="50" t="str">
        <f t="shared" si="433"/>
        <v/>
      </c>
      <c r="AA1280" s="50" t="str">
        <f t="shared" si="438"/>
        <v/>
      </c>
      <c r="AB1280" s="50" t="str">
        <f t="shared" si="439"/>
        <v/>
      </c>
      <c r="AC1280" s="50" t="str">
        <f t="shared" si="429"/>
        <v/>
      </c>
      <c r="AD1280" s="50" t="str">
        <f t="shared" si="442"/>
        <v/>
      </c>
      <c r="AE1280" s="50" t="str">
        <f t="shared" si="434"/>
        <v/>
      </c>
      <c r="AF1280" s="50" t="str">
        <f t="shared" si="435"/>
        <v/>
      </c>
      <c r="AG1280" s="50" t="str">
        <f t="shared" si="443"/>
        <v/>
      </c>
      <c r="AH1280" s="50"/>
      <c r="AI1280" s="55" t="s">
        <v>108</v>
      </c>
      <c r="AJ1280" s="55" t="s">
        <v>109</v>
      </c>
      <c r="AK1280" s="55"/>
      <c r="AL1280" s="55"/>
    </row>
    <row r="1281" spans="1:38" s="101" customFormat="1" x14ac:dyDescent="0.25">
      <c r="A1281" s="55">
        <f t="shared" si="436"/>
        <v>183</v>
      </c>
      <c r="B1281" s="55">
        <f t="shared" si="424"/>
        <v>79041</v>
      </c>
      <c r="C1281" s="55" t="str">
        <f t="shared" si="425"/>
        <v>2018123</v>
      </c>
      <c r="D1281" s="55">
        <v>2018</v>
      </c>
      <c r="E1281" s="55">
        <v>1</v>
      </c>
      <c r="F1281" s="55">
        <v>23</v>
      </c>
      <c r="G1281" s="55">
        <v>21</v>
      </c>
      <c r="H1281" s="55">
        <v>57</v>
      </c>
      <c r="I1281" s="55">
        <v>21</v>
      </c>
      <c r="J1281" s="55">
        <v>41</v>
      </c>
      <c r="K1281" s="55" t="s">
        <v>29</v>
      </c>
      <c r="L1281" s="55">
        <v>1</v>
      </c>
      <c r="M1281" s="55" t="s">
        <v>21</v>
      </c>
      <c r="N1281" s="55" t="s">
        <v>27</v>
      </c>
      <c r="O1281" s="55">
        <v>0</v>
      </c>
      <c r="P1281" s="55" t="str">
        <f t="shared" si="430"/>
        <v/>
      </c>
      <c r="Q1281" s="55">
        <f t="shared" si="423"/>
        <v>79041.040999999997</v>
      </c>
      <c r="R1281" s="55" t="str">
        <f t="shared" si="440"/>
        <v/>
      </c>
      <c r="S1281" s="55" t="str">
        <f t="shared" si="431"/>
        <v/>
      </c>
      <c r="T1281" s="55" t="str">
        <f t="shared" si="426"/>
        <v/>
      </c>
      <c r="U1281" s="50" t="str">
        <f t="shared" si="427"/>
        <v/>
      </c>
      <c r="V1281" s="55" t="str">
        <f t="shared" si="428"/>
        <v/>
      </c>
      <c r="W1281" s="55" t="str">
        <f t="shared" si="432"/>
        <v/>
      </c>
      <c r="X1281" s="50" t="str">
        <f t="shared" si="441"/>
        <v/>
      </c>
      <c r="Y1281" s="50" t="str">
        <f t="shared" si="437"/>
        <v/>
      </c>
      <c r="Z1281" s="50" t="str">
        <f t="shared" si="433"/>
        <v/>
      </c>
      <c r="AA1281" s="50" t="str">
        <f t="shared" si="438"/>
        <v/>
      </c>
      <c r="AB1281" s="50" t="str">
        <f t="shared" si="439"/>
        <v/>
      </c>
      <c r="AC1281" s="50" t="str">
        <f t="shared" si="429"/>
        <v/>
      </c>
      <c r="AD1281" s="50" t="str">
        <f t="shared" si="442"/>
        <v/>
      </c>
      <c r="AE1281" s="50" t="str">
        <f t="shared" si="434"/>
        <v/>
      </c>
      <c r="AF1281" s="50" t="str">
        <f t="shared" si="435"/>
        <v/>
      </c>
      <c r="AG1281" s="50" t="str">
        <f t="shared" si="443"/>
        <v/>
      </c>
      <c r="AH1281" s="50"/>
      <c r="AI1281" s="55" t="s">
        <v>110</v>
      </c>
      <c r="AJ1281" s="55"/>
      <c r="AK1281" s="55"/>
      <c r="AL1281" s="55"/>
    </row>
    <row r="1282" spans="1:38" s="101" customFormat="1" x14ac:dyDescent="0.25">
      <c r="A1282" s="54">
        <f t="shared" si="436"/>
        <v>184</v>
      </c>
      <c r="B1282" s="54">
        <f t="shared" si="424"/>
        <v>65780</v>
      </c>
      <c r="C1282" s="54" t="str">
        <f t="shared" si="425"/>
        <v>2018124</v>
      </c>
      <c r="D1282" s="54">
        <v>2018</v>
      </c>
      <c r="E1282" s="54">
        <v>1</v>
      </c>
      <c r="F1282" s="54">
        <v>24</v>
      </c>
      <c r="G1282" s="54">
        <v>18</v>
      </c>
      <c r="H1282" s="54">
        <v>16</v>
      </c>
      <c r="I1282" s="54">
        <v>20</v>
      </c>
      <c r="J1282" s="54">
        <v>735</v>
      </c>
      <c r="K1282" s="54" t="s">
        <v>111</v>
      </c>
      <c r="L1282" s="54">
        <v>0</v>
      </c>
      <c r="M1282" s="54" t="s">
        <v>21</v>
      </c>
      <c r="N1282" s="54" t="s">
        <v>27</v>
      </c>
      <c r="O1282" s="54">
        <v>0</v>
      </c>
      <c r="P1282" s="54">
        <f t="shared" si="430"/>
        <v>65780.735000000001</v>
      </c>
      <c r="Q1282" s="54" t="str">
        <f t="shared" si="423"/>
        <v/>
      </c>
      <c r="R1282" s="54">
        <f t="shared" si="440"/>
        <v>65781.05</v>
      </c>
      <c r="S1282" s="54">
        <f t="shared" si="431"/>
        <v>315.00000000232831</v>
      </c>
      <c r="T1282" s="54" t="str">
        <f t="shared" si="426"/>
        <v/>
      </c>
      <c r="U1282" s="51" t="str">
        <f t="shared" si="427"/>
        <v/>
      </c>
      <c r="V1282" s="54" t="str">
        <f t="shared" si="428"/>
        <v/>
      </c>
      <c r="W1282" s="54">
        <f t="shared" si="432"/>
        <v>65780</v>
      </c>
      <c r="X1282" s="51">
        <f t="shared" si="441"/>
        <v>1</v>
      </c>
      <c r="Y1282" s="51" t="str">
        <f t="shared" si="437"/>
        <v/>
      </c>
      <c r="Z1282" s="51">
        <f t="shared" si="433"/>
        <v>1</v>
      </c>
      <c r="AA1282" s="51">
        <f t="shared" si="438"/>
        <v>0</v>
      </c>
      <c r="AB1282" s="51">
        <f t="shared" si="439"/>
        <v>0</v>
      </c>
      <c r="AC1282" s="51" t="str">
        <f t="shared" si="429"/>
        <v/>
      </c>
      <c r="AD1282" s="51">
        <f t="shared" si="442"/>
        <v>0</v>
      </c>
      <c r="AE1282" s="51" t="str">
        <f t="shared" si="434"/>
        <v/>
      </c>
      <c r="AF1282" s="51" t="str">
        <f t="shared" si="435"/>
        <v/>
      </c>
      <c r="AG1282" s="51">
        <f t="shared" si="443"/>
        <v>0</v>
      </c>
      <c r="AH1282" s="51"/>
      <c r="AI1282" s="54" t="s">
        <v>112</v>
      </c>
      <c r="AJ1282" s="54"/>
      <c r="AK1282" s="54"/>
      <c r="AL1282" s="54"/>
    </row>
    <row r="1283" spans="1:38" s="101" customFormat="1" x14ac:dyDescent="0.25">
      <c r="A1283" s="55">
        <f t="shared" si="436"/>
        <v>184</v>
      </c>
      <c r="B1283" s="55">
        <f t="shared" si="424"/>
        <v>65780</v>
      </c>
      <c r="C1283" s="55" t="str">
        <f t="shared" si="425"/>
        <v>2018124</v>
      </c>
      <c r="D1283" s="55">
        <v>2018</v>
      </c>
      <c r="E1283" s="55">
        <v>1</v>
      </c>
      <c r="F1283" s="55">
        <v>24</v>
      </c>
      <c r="G1283" s="55">
        <v>18</v>
      </c>
      <c r="H1283" s="55">
        <v>16</v>
      </c>
      <c r="I1283" s="55">
        <v>20</v>
      </c>
      <c r="J1283" s="55">
        <v>979</v>
      </c>
      <c r="K1283" s="55" t="s">
        <v>111</v>
      </c>
      <c r="L1283" s="55">
        <v>0</v>
      </c>
      <c r="M1283" s="55" t="s">
        <v>21</v>
      </c>
      <c r="N1283" s="55" t="s">
        <v>27</v>
      </c>
      <c r="O1283" s="55">
        <v>0</v>
      </c>
      <c r="P1283" s="55" t="str">
        <f t="shared" si="430"/>
        <v/>
      </c>
      <c r="Q1283" s="55" t="str">
        <f t="shared" si="423"/>
        <v/>
      </c>
      <c r="R1283" s="55" t="str">
        <f t="shared" si="440"/>
        <v/>
      </c>
      <c r="S1283" s="55" t="str">
        <f t="shared" si="431"/>
        <v/>
      </c>
      <c r="T1283" s="55" t="str">
        <f t="shared" si="426"/>
        <v/>
      </c>
      <c r="U1283" s="50" t="str">
        <f t="shared" si="427"/>
        <v/>
      </c>
      <c r="V1283" s="55" t="str">
        <f t="shared" si="428"/>
        <v/>
      </c>
      <c r="W1283" s="55" t="str">
        <f t="shared" si="432"/>
        <v/>
      </c>
      <c r="X1283" s="50" t="str">
        <f t="shared" si="441"/>
        <v/>
      </c>
      <c r="Y1283" s="50" t="str">
        <f t="shared" si="437"/>
        <v/>
      </c>
      <c r="Z1283" s="50" t="str">
        <f t="shared" si="433"/>
        <v/>
      </c>
      <c r="AA1283" s="50" t="str">
        <f t="shared" si="438"/>
        <v/>
      </c>
      <c r="AB1283" s="50" t="str">
        <f t="shared" si="439"/>
        <v/>
      </c>
      <c r="AC1283" s="50" t="str">
        <f t="shared" si="429"/>
        <v/>
      </c>
      <c r="AD1283" s="50" t="str">
        <f t="shared" si="442"/>
        <v/>
      </c>
      <c r="AE1283" s="50" t="str">
        <f t="shared" si="434"/>
        <v/>
      </c>
      <c r="AF1283" s="50" t="str">
        <f t="shared" si="435"/>
        <v/>
      </c>
      <c r="AG1283" s="50" t="str">
        <f t="shared" si="443"/>
        <v/>
      </c>
      <c r="AH1283" s="50"/>
      <c r="AI1283" s="55" t="s">
        <v>113</v>
      </c>
      <c r="AJ1283" s="55" t="s">
        <v>114</v>
      </c>
      <c r="AK1283" s="55"/>
      <c r="AL1283" s="55"/>
    </row>
    <row r="1284" spans="1:38" s="101" customFormat="1" x14ac:dyDescent="0.25">
      <c r="A1284" s="55">
        <f t="shared" si="436"/>
        <v>184</v>
      </c>
      <c r="B1284" s="55">
        <f t="shared" si="424"/>
        <v>65781</v>
      </c>
      <c r="C1284" s="55" t="str">
        <f t="shared" si="425"/>
        <v>2018124</v>
      </c>
      <c r="D1284" s="55">
        <v>2018</v>
      </c>
      <c r="E1284" s="55">
        <v>1</v>
      </c>
      <c r="F1284" s="55">
        <v>24</v>
      </c>
      <c r="G1284" s="55">
        <v>18</v>
      </c>
      <c r="H1284" s="55">
        <v>16</v>
      </c>
      <c r="I1284" s="55">
        <v>21</v>
      </c>
      <c r="J1284" s="55">
        <v>50</v>
      </c>
      <c r="K1284" s="55" t="s">
        <v>37</v>
      </c>
      <c r="L1284" s="55">
        <v>0</v>
      </c>
      <c r="M1284" s="55" t="s">
        <v>89</v>
      </c>
      <c r="N1284" s="55" t="s">
        <v>28</v>
      </c>
      <c r="O1284" s="55"/>
      <c r="P1284" s="55" t="str">
        <f t="shared" si="430"/>
        <v/>
      </c>
      <c r="Q1284" s="55">
        <f t="shared" ref="Q1284:Q1347" si="444">IF(A1285&lt;&gt;A1284,(B1284+(J1284*0.001)+(O1284*0.001)),"")</f>
        <v>65781.05</v>
      </c>
      <c r="R1284" s="55" t="str">
        <f t="shared" si="440"/>
        <v/>
      </c>
      <c r="S1284" s="55" t="str">
        <f t="shared" si="431"/>
        <v/>
      </c>
      <c r="T1284" s="55" t="str">
        <f t="shared" si="426"/>
        <v/>
      </c>
      <c r="U1284" s="50" t="str">
        <f t="shared" si="427"/>
        <v/>
      </c>
      <c r="V1284" s="55" t="str">
        <f t="shared" si="428"/>
        <v/>
      </c>
      <c r="W1284" s="55" t="str">
        <f t="shared" si="432"/>
        <v/>
      </c>
      <c r="X1284" s="50" t="str">
        <f t="shared" si="441"/>
        <v/>
      </c>
      <c r="Y1284" s="50" t="str">
        <f t="shared" si="437"/>
        <v/>
      </c>
      <c r="Z1284" s="50" t="str">
        <f t="shared" si="433"/>
        <v/>
      </c>
      <c r="AA1284" s="50" t="str">
        <f t="shared" si="438"/>
        <v/>
      </c>
      <c r="AB1284" s="50" t="str">
        <f t="shared" si="439"/>
        <v/>
      </c>
      <c r="AC1284" s="50" t="str">
        <f t="shared" si="429"/>
        <v/>
      </c>
      <c r="AD1284" s="50" t="str">
        <f t="shared" si="442"/>
        <v/>
      </c>
      <c r="AE1284" s="50" t="str">
        <f t="shared" si="434"/>
        <v/>
      </c>
      <c r="AF1284" s="50" t="str">
        <f t="shared" si="435"/>
        <v/>
      </c>
      <c r="AG1284" s="50" t="str">
        <f t="shared" si="443"/>
        <v/>
      </c>
      <c r="AH1284" s="50"/>
      <c r="AI1284" s="55" t="s">
        <v>115</v>
      </c>
      <c r="AJ1284" s="55"/>
      <c r="AK1284" s="55"/>
      <c r="AL1284" s="55"/>
    </row>
    <row r="1285" spans="1:38" s="101" customFormat="1" x14ac:dyDescent="0.25">
      <c r="A1285" s="54">
        <f t="shared" si="436"/>
        <v>185</v>
      </c>
      <c r="B1285" s="54">
        <f t="shared" si="424"/>
        <v>65903</v>
      </c>
      <c r="C1285" s="54" t="str">
        <f t="shared" si="425"/>
        <v>2018124</v>
      </c>
      <c r="D1285" s="54">
        <v>2018</v>
      </c>
      <c r="E1285" s="54">
        <v>1</v>
      </c>
      <c r="F1285" s="54">
        <v>24</v>
      </c>
      <c r="G1285" s="54">
        <v>18</v>
      </c>
      <c r="H1285" s="54">
        <v>18</v>
      </c>
      <c r="I1285" s="54">
        <v>23</v>
      </c>
      <c r="J1285" s="54">
        <v>843</v>
      </c>
      <c r="K1285" s="54" t="s">
        <v>37</v>
      </c>
      <c r="L1285" s="54">
        <v>1</v>
      </c>
      <c r="M1285" s="54" t="s">
        <v>21</v>
      </c>
      <c r="N1285" s="54" t="s">
        <v>27</v>
      </c>
      <c r="O1285" s="54">
        <v>36</v>
      </c>
      <c r="P1285" s="54">
        <f t="shared" si="430"/>
        <v>65903.842999999993</v>
      </c>
      <c r="Q1285" s="54" t="str">
        <f t="shared" si="444"/>
        <v/>
      </c>
      <c r="R1285" s="54">
        <f t="shared" si="440"/>
        <v>65904.016000000003</v>
      </c>
      <c r="S1285" s="54">
        <f t="shared" si="431"/>
        <v>173.00000000977889</v>
      </c>
      <c r="T1285" s="54">
        <f t="shared" si="426"/>
        <v>84</v>
      </c>
      <c r="U1285" s="51" t="str">
        <f t="shared" si="427"/>
        <v/>
      </c>
      <c r="V1285" s="54" t="str">
        <f t="shared" si="428"/>
        <v/>
      </c>
      <c r="W1285" s="54">
        <f t="shared" si="432"/>
        <v>65903</v>
      </c>
      <c r="X1285" s="51">
        <f t="shared" si="441"/>
        <v>2</v>
      </c>
      <c r="Y1285" s="51">
        <f t="shared" si="437"/>
        <v>0</v>
      </c>
      <c r="Z1285" s="51">
        <f t="shared" si="433"/>
        <v>0</v>
      </c>
      <c r="AA1285" s="51">
        <f t="shared" si="438"/>
        <v>0</v>
      </c>
      <c r="AB1285" s="51">
        <f t="shared" si="439"/>
        <v>1</v>
      </c>
      <c r="AC1285" s="51" t="str">
        <f t="shared" si="429"/>
        <v/>
      </c>
      <c r="AD1285" s="51">
        <f t="shared" si="442"/>
        <v>0</v>
      </c>
      <c r="AE1285" s="51" t="str">
        <f t="shared" si="434"/>
        <v/>
      </c>
      <c r="AF1285" s="51" t="str">
        <f t="shared" si="435"/>
        <v/>
      </c>
      <c r="AG1285" s="51">
        <f t="shared" si="443"/>
        <v>0</v>
      </c>
      <c r="AH1285" s="51"/>
      <c r="AI1285" s="54" t="s">
        <v>116</v>
      </c>
      <c r="AJ1285" s="54"/>
      <c r="AK1285" s="54"/>
      <c r="AL1285" s="54"/>
    </row>
    <row r="1286" spans="1:38" s="101" customFormat="1" x14ac:dyDescent="0.25">
      <c r="A1286" s="55">
        <f t="shared" si="436"/>
        <v>185</v>
      </c>
      <c r="B1286" s="55">
        <f t="shared" si="424"/>
        <v>65903</v>
      </c>
      <c r="C1286" s="55" t="str">
        <f t="shared" si="425"/>
        <v>2018124</v>
      </c>
      <c r="D1286" s="55">
        <v>2018</v>
      </c>
      <c r="E1286" s="55">
        <v>1</v>
      </c>
      <c r="F1286" s="55">
        <v>24</v>
      </c>
      <c r="G1286" s="55">
        <v>18</v>
      </c>
      <c r="H1286" s="55">
        <v>18</v>
      </c>
      <c r="I1286" s="55">
        <v>23</v>
      </c>
      <c r="J1286" s="55">
        <v>927</v>
      </c>
      <c r="K1286" s="55" t="s">
        <v>37</v>
      </c>
      <c r="L1286" s="55">
        <v>0</v>
      </c>
      <c r="M1286" s="55" t="s">
        <v>89</v>
      </c>
      <c r="N1286" s="55" t="s">
        <v>28</v>
      </c>
      <c r="O1286" s="55"/>
      <c r="P1286" s="55" t="str">
        <f t="shared" si="430"/>
        <v/>
      </c>
      <c r="Q1286" s="55" t="str">
        <f t="shared" si="444"/>
        <v/>
      </c>
      <c r="R1286" s="55" t="str">
        <f t="shared" si="440"/>
        <v/>
      </c>
      <c r="S1286" s="55" t="str">
        <f t="shared" si="431"/>
        <v/>
      </c>
      <c r="T1286" s="55" t="str">
        <f t="shared" si="426"/>
        <v/>
      </c>
      <c r="U1286" s="50" t="str">
        <f t="shared" si="427"/>
        <v/>
      </c>
      <c r="V1286" s="55" t="str">
        <f t="shared" si="428"/>
        <v/>
      </c>
      <c r="W1286" s="55" t="str">
        <f t="shared" si="432"/>
        <v/>
      </c>
      <c r="X1286" s="50" t="str">
        <f t="shared" si="441"/>
        <v/>
      </c>
      <c r="Y1286" s="50" t="str">
        <f t="shared" si="437"/>
        <v/>
      </c>
      <c r="Z1286" s="50" t="str">
        <f t="shared" si="433"/>
        <v/>
      </c>
      <c r="AA1286" s="50" t="str">
        <f t="shared" si="438"/>
        <v/>
      </c>
      <c r="AB1286" s="50" t="str">
        <f t="shared" si="439"/>
        <v/>
      </c>
      <c r="AC1286" s="50" t="str">
        <f t="shared" si="429"/>
        <v/>
      </c>
      <c r="AD1286" s="50" t="str">
        <f t="shared" si="442"/>
        <v/>
      </c>
      <c r="AE1286" s="50" t="str">
        <f t="shared" si="434"/>
        <v/>
      </c>
      <c r="AF1286" s="50" t="str">
        <f t="shared" si="435"/>
        <v/>
      </c>
      <c r="AG1286" s="50" t="str">
        <f t="shared" si="443"/>
        <v/>
      </c>
      <c r="AH1286" s="50"/>
      <c r="AI1286" s="55" t="s">
        <v>107</v>
      </c>
      <c r="AJ1286" s="55"/>
      <c r="AK1286" s="55"/>
      <c r="AL1286" s="55"/>
    </row>
    <row r="1287" spans="1:38" s="101" customFormat="1" x14ac:dyDescent="0.25">
      <c r="A1287" s="55">
        <f t="shared" si="436"/>
        <v>185</v>
      </c>
      <c r="B1287" s="55">
        <f t="shared" si="424"/>
        <v>65903</v>
      </c>
      <c r="C1287" s="55" t="str">
        <f t="shared" si="425"/>
        <v>2018124</v>
      </c>
      <c r="D1287" s="55">
        <v>2018</v>
      </c>
      <c r="E1287" s="55">
        <v>1</v>
      </c>
      <c r="F1287" s="55">
        <v>24</v>
      </c>
      <c r="G1287" s="55">
        <v>18</v>
      </c>
      <c r="H1287" s="55">
        <v>18</v>
      </c>
      <c r="I1287" s="55">
        <v>23</v>
      </c>
      <c r="J1287" s="55">
        <v>953</v>
      </c>
      <c r="K1287" s="55" t="s">
        <v>225</v>
      </c>
      <c r="L1287" s="55">
        <v>0</v>
      </c>
      <c r="M1287" s="55" t="s">
        <v>89</v>
      </c>
      <c r="N1287" s="55" t="s">
        <v>28</v>
      </c>
      <c r="O1287" s="55">
        <v>0</v>
      </c>
      <c r="P1287" s="55" t="str">
        <f t="shared" si="430"/>
        <v/>
      </c>
      <c r="Q1287" s="55" t="str">
        <f t="shared" si="444"/>
        <v/>
      </c>
      <c r="R1287" s="55" t="str">
        <f t="shared" si="440"/>
        <v/>
      </c>
      <c r="S1287" s="55" t="str">
        <f t="shared" si="431"/>
        <v/>
      </c>
      <c r="T1287" s="55" t="str">
        <f t="shared" si="426"/>
        <v/>
      </c>
      <c r="U1287" s="50" t="str">
        <f t="shared" si="427"/>
        <v/>
      </c>
      <c r="V1287" s="55" t="str">
        <f t="shared" si="428"/>
        <v/>
      </c>
      <c r="W1287" s="55" t="str">
        <f t="shared" si="432"/>
        <v/>
      </c>
      <c r="X1287" s="50" t="str">
        <f t="shared" si="441"/>
        <v/>
      </c>
      <c r="Y1287" s="50" t="str">
        <f t="shared" si="437"/>
        <v/>
      </c>
      <c r="Z1287" s="50" t="str">
        <f t="shared" si="433"/>
        <v/>
      </c>
      <c r="AA1287" s="50" t="str">
        <f t="shared" si="438"/>
        <v/>
      </c>
      <c r="AB1287" s="50" t="str">
        <f t="shared" si="439"/>
        <v/>
      </c>
      <c r="AC1287" s="50" t="str">
        <f t="shared" si="429"/>
        <v/>
      </c>
      <c r="AD1287" s="50" t="str">
        <f t="shared" si="442"/>
        <v/>
      </c>
      <c r="AE1287" s="50" t="str">
        <f t="shared" si="434"/>
        <v/>
      </c>
      <c r="AF1287" s="50" t="str">
        <f t="shared" si="435"/>
        <v/>
      </c>
      <c r="AG1287" s="50" t="str">
        <f t="shared" si="443"/>
        <v/>
      </c>
      <c r="AH1287" s="50"/>
      <c r="AI1287" s="55" t="s">
        <v>117</v>
      </c>
      <c r="AJ1287" s="55"/>
      <c r="AK1287" s="55"/>
      <c r="AL1287" s="55"/>
    </row>
    <row r="1288" spans="1:38" s="101" customFormat="1" x14ac:dyDescent="0.25">
      <c r="A1288" s="55">
        <f t="shared" si="436"/>
        <v>185</v>
      </c>
      <c r="B1288" s="55">
        <f t="shared" si="424"/>
        <v>65904</v>
      </c>
      <c r="C1288" s="55" t="str">
        <f t="shared" si="425"/>
        <v>2018124</v>
      </c>
      <c r="D1288" s="55">
        <v>2018</v>
      </c>
      <c r="E1288" s="55">
        <v>1</v>
      </c>
      <c r="F1288" s="55">
        <v>24</v>
      </c>
      <c r="G1288" s="55">
        <v>18</v>
      </c>
      <c r="H1288" s="55">
        <v>18</v>
      </c>
      <c r="I1288" s="55">
        <v>24</v>
      </c>
      <c r="J1288" s="55">
        <v>16</v>
      </c>
      <c r="K1288" s="55" t="s">
        <v>225</v>
      </c>
      <c r="L1288" s="55">
        <v>0</v>
      </c>
      <c r="M1288" s="55" t="s">
        <v>89</v>
      </c>
      <c r="N1288" s="55" t="s">
        <v>28</v>
      </c>
      <c r="O1288" s="55">
        <v>0</v>
      </c>
      <c r="P1288" s="55" t="str">
        <f t="shared" si="430"/>
        <v/>
      </c>
      <c r="Q1288" s="55">
        <f t="shared" si="444"/>
        <v>65904.016000000003</v>
      </c>
      <c r="R1288" s="55" t="str">
        <f t="shared" si="440"/>
        <v/>
      </c>
      <c r="S1288" s="55" t="str">
        <f t="shared" si="431"/>
        <v/>
      </c>
      <c r="T1288" s="55" t="str">
        <f t="shared" si="426"/>
        <v/>
      </c>
      <c r="U1288" s="50" t="str">
        <f t="shared" si="427"/>
        <v/>
      </c>
      <c r="V1288" s="55" t="str">
        <f t="shared" si="428"/>
        <v/>
      </c>
      <c r="W1288" s="55" t="str">
        <f t="shared" si="432"/>
        <v/>
      </c>
      <c r="X1288" s="50" t="str">
        <f t="shared" si="441"/>
        <v/>
      </c>
      <c r="Y1288" s="50" t="str">
        <f t="shared" si="437"/>
        <v/>
      </c>
      <c r="Z1288" s="50" t="str">
        <f t="shared" si="433"/>
        <v/>
      </c>
      <c r="AA1288" s="50" t="str">
        <f t="shared" si="438"/>
        <v/>
      </c>
      <c r="AB1288" s="50" t="str">
        <f t="shared" si="439"/>
        <v/>
      </c>
      <c r="AC1288" s="50" t="str">
        <f t="shared" si="429"/>
        <v/>
      </c>
      <c r="AD1288" s="50" t="str">
        <f t="shared" si="442"/>
        <v/>
      </c>
      <c r="AE1288" s="50" t="str">
        <f t="shared" si="434"/>
        <v/>
      </c>
      <c r="AF1288" s="50" t="str">
        <f t="shared" si="435"/>
        <v/>
      </c>
      <c r="AG1288" s="50" t="str">
        <f t="shared" si="443"/>
        <v/>
      </c>
      <c r="AH1288" s="50"/>
      <c r="AI1288" s="55" t="s">
        <v>117</v>
      </c>
      <c r="AJ1288" s="55"/>
      <c r="AK1288" s="55"/>
      <c r="AL1288" s="55"/>
    </row>
    <row r="1289" spans="1:38" s="101" customFormat="1" x14ac:dyDescent="0.25">
      <c r="A1289" s="54">
        <f t="shared" si="436"/>
        <v>186</v>
      </c>
      <c r="B1289" s="54">
        <f t="shared" si="424"/>
        <v>66048</v>
      </c>
      <c r="C1289" s="54" t="str">
        <f t="shared" si="425"/>
        <v>2018124</v>
      </c>
      <c r="D1289" s="54">
        <v>2018</v>
      </c>
      <c r="E1289" s="54">
        <v>1</v>
      </c>
      <c r="F1289" s="54">
        <v>24</v>
      </c>
      <c r="G1289" s="54">
        <v>18</v>
      </c>
      <c r="H1289" s="54">
        <v>20</v>
      </c>
      <c r="I1289" s="54">
        <v>48</v>
      </c>
      <c r="J1289" s="54">
        <v>845</v>
      </c>
      <c r="K1289" s="54" t="s">
        <v>44</v>
      </c>
      <c r="L1289" s="54" t="s">
        <v>98</v>
      </c>
      <c r="M1289" s="54" t="s">
        <v>20</v>
      </c>
      <c r="N1289" s="54" t="s">
        <v>27</v>
      </c>
      <c r="O1289" s="54">
        <v>190</v>
      </c>
      <c r="P1289" s="54">
        <f t="shared" si="430"/>
        <v>66048.845000000001</v>
      </c>
      <c r="Q1289" s="54" t="str">
        <f t="shared" si="444"/>
        <v/>
      </c>
      <c r="R1289" s="54">
        <f t="shared" si="440"/>
        <v>66049.146999999997</v>
      </c>
      <c r="S1289" s="54">
        <f t="shared" si="431"/>
        <v>301.99999999604188</v>
      </c>
      <c r="T1289" s="54" t="str">
        <f t="shared" si="426"/>
        <v/>
      </c>
      <c r="U1289" s="51" t="str">
        <f t="shared" si="427"/>
        <v/>
      </c>
      <c r="V1289" s="54" t="str">
        <f t="shared" si="428"/>
        <v/>
      </c>
      <c r="W1289" s="54">
        <f t="shared" si="432"/>
        <v>66048</v>
      </c>
      <c r="X1289" s="51">
        <f t="shared" si="441"/>
        <v>0</v>
      </c>
      <c r="Y1289" s="51">
        <f t="shared" si="437"/>
        <v>1</v>
      </c>
      <c r="Z1289" s="51">
        <f t="shared" si="433"/>
        <v>0</v>
      </c>
      <c r="AA1289" s="51">
        <f t="shared" si="438"/>
        <v>0</v>
      </c>
      <c r="AB1289" s="51">
        <f t="shared" si="439"/>
        <v>0</v>
      </c>
      <c r="AC1289" s="51" t="str">
        <f t="shared" si="429"/>
        <v/>
      </c>
      <c r="AD1289" s="51">
        <f t="shared" si="442"/>
        <v>1</v>
      </c>
      <c r="AE1289" s="51" t="str">
        <f t="shared" si="434"/>
        <v>2018124</v>
      </c>
      <c r="AF1289" s="51" t="str">
        <f t="shared" si="435"/>
        <v/>
      </c>
      <c r="AG1289" s="51">
        <f t="shared" si="443"/>
        <v>0</v>
      </c>
      <c r="AH1289" s="51"/>
      <c r="AI1289" s="54" t="s">
        <v>118</v>
      </c>
      <c r="AJ1289" s="54" t="s">
        <v>119</v>
      </c>
      <c r="AK1289" s="54"/>
      <c r="AL1289" s="54"/>
    </row>
    <row r="1290" spans="1:38" s="101" customFormat="1" x14ac:dyDescent="0.25">
      <c r="A1290" s="55">
        <f t="shared" si="436"/>
        <v>186</v>
      </c>
      <c r="B1290" s="55">
        <f t="shared" si="424"/>
        <v>66048</v>
      </c>
      <c r="C1290" s="55" t="str">
        <f t="shared" si="425"/>
        <v>2018124</v>
      </c>
      <c r="D1290" s="55">
        <v>2018</v>
      </c>
      <c r="E1290" s="55">
        <v>1</v>
      </c>
      <c r="F1290" s="55">
        <v>24</v>
      </c>
      <c r="G1290" s="55">
        <v>18</v>
      </c>
      <c r="H1290" s="55">
        <v>20</v>
      </c>
      <c r="I1290" s="55">
        <v>48</v>
      </c>
      <c r="J1290" s="55">
        <v>891</v>
      </c>
      <c r="K1290" s="57" t="s">
        <v>47</v>
      </c>
      <c r="L1290" s="55" t="s">
        <v>98</v>
      </c>
      <c r="M1290" s="55" t="s">
        <v>20</v>
      </c>
      <c r="N1290" s="55" t="s">
        <v>27</v>
      </c>
      <c r="O1290" s="55">
        <v>0</v>
      </c>
      <c r="P1290" s="55" t="str">
        <f t="shared" si="430"/>
        <v/>
      </c>
      <c r="Q1290" s="55" t="str">
        <f t="shared" si="444"/>
        <v/>
      </c>
      <c r="R1290" s="55" t="str">
        <f t="shared" si="440"/>
        <v/>
      </c>
      <c r="S1290" s="55" t="str">
        <f t="shared" si="431"/>
        <v/>
      </c>
      <c r="T1290" s="55" t="str">
        <f t="shared" si="426"/>
        <v/>
      </c>
      <c r="U1290" s="50" t="str">
        <f t="shared" si="427"/>
        <v/>
      </c>
      <c r="V1290" s="55" t="str">
        <f t="shared" si="428"/>
        <v/>
      </c>
      <c r="W1290" s="55" t="str">
        <f t="shared" si="432"/>
        <v/>
      </c>
      <c r="X1290" s="50" t="str">
        <f t="shared" si="441"/>
        <v/>
      </c>
      <c r="Y1290" s="50" t="str">
        <f t="shared" si="437"/>
        <v/>
      </c>
      <c r="Z1290" s="50" t="str">
        <f t="shared" si="433"/>
        <v/>
      </c>
      <c r="AA1290" s="50" t="str">
        <f t="shared" si="438"/>
        <v/>
      </c>
      <c r="AB1290" s="50" t="str">
        <f t="shared" si="439"/>
        <v/>
      </c>
      <c r="AC1290" s="50" t="str">
        <f t="shared" si="429"/>
        <v/>
      </c>
      <c r="AD1290" s="50" t="str">
        <f t="shared" si="442"/>
        <v/>
      </c>
      <c r="AE1290" s="50" t="str">
        <f t="shared" si="434"/>
        <v/>
      </c>
      <c r="AF1290" s="50" t="str">
        <f t="shared" si="435"/>
        <v/>
      </c>
      <c r="AG1290" s="50" t="str">
        <f t="shared" si="443"/>
        <v/>
      </c>
      <c r="AH1290" s="50"/>
      <c r="AI1290" s="55" t="s">
        <v>120</v>
      </c>
      <c r="AJ1290" s="55"/>
      <c r="AK1290" s="55"/>
      <c r="AL1290" s="55"/>
    </row>
    <row r="1291" spans="1:38" s="101" customFormat="1" x14ac:dyDescent="0.25">
      <c r="A1291" s="55">
        <f t="shared" si="436"/>
        <v>186</v>
      </c>
      <c r="B1291" s="55">
        <f t="shared" si="424"/>
        <v>66048</v>
      </c>
      <c r="C1291" s="55" t="str">
        <f t="shared" si="425"/>
        <v>2018124</v>
      </c>
      <c r="D1291" s="55">
        <v>2018</v>
      </c>
      <c r="E1291" s="55">
        <v>1</v>
      </c>
      <c r="F1291" s="55">
        <v>24</v>
      </c>
      <c r="G1291" s="55">
        <v>18</v>
      </c>
      <c r="H1291" s="55">
        <v>20</v>
      </c>
      <c r="I1291" s="55">
        <v>48</v>
      </c>
      <c r="J1291" s="55">
        <v>915</v>
      </c>
      <c r="K1291" s="57" t="s">
        <v>47</v>
      </c>
      <c r="L1291" s="55" t="s">
        <v>98</v>
      </c>
      <c r="M1291" s="55" t="s">
        <v>20</v>
      </c>
      <c r="N1291" s="55" t="s">
        <v>27</v>
      </c>
      <c r="O1291" s="55">
        <v>0</v>
      </c>
      <c r="P1291" s="55" t="str">
        <f t="shared" si="430"/>
        <v/>
      </c>
      <c r="Q1291" s="55" t="str">
        <f t="shared" si="444"/>
        <v/>
      </c>
      <c r="R1291" s="55" t="str">
        <f t="shared" si="440"/>
        <v/>
      </c>
      <c r="S1291" s="55" t="str">
        <f t="shared" si="431"/>
        <v/>
      </c>
      <c r="T1291" s="55" t="str">
        <f t="shared" si="426"/>
        <v/>
      </c>
      <c r="U1291" s="50" t="str">
        <f t="shared" si="427"/>
        <v/>
      </c>
      <c r="V1291" s="55" t="str">
        <f t="shared" si="428"/>
        <v/>
      </c>
      <c r="W1291" s="55" t="str">
        <f t="shared" si="432"/>
        <v/>
      </c>
      <c r="X1291" s="50" t="str">
        <f t="shared" si="441"/>
        <v/>
      </c>
      <c r="Y1291" s="50" t="str">
        <f t="shared" si="437"/>
        <v/>
      </c>
      <c r="Z1291" s="50" t="str">
        <f t="shared" si="433"/>
        <v/>
      </c>
      <c r="AA1291" s="50" t="str">
        <f t="shared" si="438"/>
        <v/>
      </c>
      <c r="AB1291" s="50" t="str">
        <f t="shared" si="439"/>
        <v/>
      </c>
      <c r="AC1291" s="50" t="str">
        <f t="shared" si="429"/>
        <v/>
      </c>
      <c r="AD1291" s="50" t="str">
        <f t="shared" si="442"/>
        <v/>
      </c>
      <c r="AE1291" s="50" t="str">
        <f t="shared" si="434"/>
        <v/>
      </c>
      <c r="AF1291" s="50" t="str">
        <f t="shared" si="435"/>
        <v/>
      </c>
      <c r="AG1291" s="50" t="str">
        <f t="shared" si="443"/>
        <v/>
      </c>
      <c r="AH1291" s="50"/>
      <c r="AI1291" s="55" t="s">
        <v>110</v>
      </c>
      <c r="AJ1291" s="55"/>
      <c r="AK1291" s="55"/>
      <c r="AL1291" s="55"/>
    </row>
    <row r="1292" spans="1:38" s="101" customFormat="1" x14ac:dyDescent="0.25">
      <c r="A1292" s="55">
        <f t="shared" si="436"/>
        <v>186</v>
      </c>
      <c r="B1292" s="55">
        <f t="shared" si="424"/>
        <v>66049</v>
      </c>
      <c r="C1292" s="55" t="str">
        <f t="shared" si="425"/>
        <v>2018124</v>
      </c>
      <c r="D1292" s="55">
        <v>2018</v>
      </c>
      <c r="E1292" s="55">
        <v>1</v>
      </c>
      <c r="F1292" s="55">
        <v>24</v>
      </c>
      <c r="G1292" s="55">
        <v>18</v>
      </c>
      <c r="H1292" s="55">
        <v>20</v>
      </c>
      <c r="I1292" s="55">
        <v>49</v>
      </c>
      <c r="J1292" s="55">
        <v>63</v>
      </c>
      <c r="K1292" s="55" t="s">
        <v>225</v>
      </c>
      <c r="L1292" s="55">
        <v>0</v>
      </c>
      <c r="M1292" s="55" t="s">
        <v>89</v>
      </c>
      <c r="N1292" s="55" t="s">
        <v>28</v>
      </c>
      <c r="O1292" s="55">
        <v>0</v>
      </c>
      <c r="P1292" s="55" t="str">
        <f t="shared" si="430"/>
        <v/>
      </c>
      <c r="Q1292" s="55" t="str">
        <f t="shared" si="444"/>
        <v/>
      </c>
      <c r="R1292" s="55" t="str">
        <f t="shared" si="440"/>
        <v/>
      </c>
      <c r="S1292" s="55" t="str">
        <f t="shared" si="431"/>
        <v/>
      </c>
      <c r="T1292" s="55" t="str">
        <f t="shared" si="426"/>
        <v/>
      </c>
      <c r="U1292" s="50" t="str">
        <f t="shared" si="427"/>
        <v/>
      </c>
      <c r="V1292" s="55" t="str">
        <f t="shared" si="428"/>
        <v/>
      </c>
      <c r="W1292" s="55" t="str">
        <f t="shared" si="432"/>
        <v/>
      </c>
      <c r="X1292" s="50" t="str">
        <f t="shared" si="441"/>
        <v/>
      </c>
      <c r="Y1292" s="50" t="str">
        <f t="shared" si="437"/>
        <v/>
      </c>
      <c r="Z1292" s="50" t="str">
        <f t="shared" si="433"/>
        <v/>
      </c>
      <c r="AA1292" s="50" t="str">
        <f t="shared" si="438"/>
        <v/>
      </c>
      <c r="AB1292" s="50" t="str">
        <f t="shared" si="439"/>
        <v/>
      </c>
      <c r="AC1292" s="50" t="str">
        <f t="shared" si="429"/>
        <v/>
      </c>
      <c r="AD1292" s="50" t="str">
        <f t="shared" si="442"/>
        <v/>
      </c>
      <c r="AE1292" s="50" t="str">
        <f t="shared" si="434"/>
        <v/>
      </c>
      <c r="AF1292" s="50" t="str">
        <f t="shared" si="435"/>
        <v/>
      </c>
      <c r="AG1292" s="50" t="str">
        <f t="shared" si="443"/>
        <v/>
      </c>
      <c r="AH1292" s="50"/>
      <c r="AI1292" s="55" t="s">
        <v>121</v>
      </c>
      <c r="AJ1292" s="55"/>
      <c r="AK1292" s="55"/>
      <c r="AL1292" s="55"/>
    </row>
    <row r="1293" spans="1:38" s="101" customFormat="1" x14ac:dyDescent="0.25">
      <c r="A1293" s="55">
        <f t="shared" si="436"/>
        <v>186</v>
      </c>
      <c r="B1293" s="55">
        <f t="shared" si="424"/>
        <v>66049</v>
      </c>
      <c r="C1293" s="55" t="str">
        <f t="shared" si="425"/>
        <v>2018124</v>
      </c>
      <c r="D1293" s="55">
        <v>2018</v>
      </c>
      <c r="E1293" s="55">
        <v>1</v>
      </c>
      <c r="F1293" s="55">
        <v>24</v>
      </c>
      <c r="G1293" s="55">
        <v>18</v>
      </c>
      <c r="H1293" s="55">
        <v>20</v>
      </c>
      <c r="I1293" s="55">
        <v>49</v>
      </c>
      <c r="J1293" s="55">
        <v>147</v>
      </c>
      <c r="K1293" s="55" t="s">
        <v>225</v>
      </c>
      <c r="L1293" s="55">
        <v>0</v>
      </c>
      <c r="M1293" s="55" t="s">
        <v>89</v>
      </c>
      <c r="N1293" s="55" t="s">
        <v>28</v>
      </c>
      <c r="O1293" s="55">
        <v>0</v>
      </c>
      <c r="P1293" s="55" t="str">
        <f t="shared" si="430"/>
        <v/>
      </c>
      <c r="Q1293" s="55">
        <f t="shared" si="444"/>
        <v>66049.146999999997</v>
      </c>
      <c r="R1293" s="55" t="str">
        <f t="shared" si="440"/>
        <v/>
      </c>
      <c r="S1293" s="55" t="str">
        <f t="shared" si="431"/>
        <v/>
      </c>
      <c r="T1293" s="55" t="str">
        <f t="shared" si="426"/>
        <v/>
      </c>
      <c r="U1293" s="50" t="str">
        <f t="shared" si="427"/>
        <v/>
      </c>
      <c r="V1293" s="55" t="str">
        <f t="shared" si="428"/>
        <v/>
      </c>
      <c r="W1293" s="55" t="str">
        <f t="shared" si="432"/>
        <v/>
      </c>
      <c r="X1293" s="50" t="str">
        <f t="shared" si="441"/>
        <v/>
      </c>
      <c r="Y1293" s="50" t="str">
        <f t="shared" si="437"/>
        <v/>
      </c>
      <c r="Z1293" s="50" t="str">
        <f t="shared" si="433"/>
        <v/>
      </c>
      <c r="AA1293" s="50" t="str">
        <f t="shared" si="438"/>
        <v/>
      </c>
      <c r="AB1293" s="50" t="str">
        <f t="shared" si="439"/>
        <v/>
      </c>
      <c r="AC1293" s="50" t="str">
        <f t="shared" si="429"/>
        <v/>
      </c>
      <c r="AD1293" s="50" t="str">
        <f t="shared" si="442"/>
        <v/>
      </c>
      <c r="AE1293" s="50" t="str">
        <f t="shared" si="434"/>
        <v/>
      </c>
      <c r="AF1293" s="50" t="str">
        <f t="shared" si="435"/>
        <v/>
      </c>
      <c r="AG1293" s="50" t="str">
        <f t="shared" si="443"/>
        <v/>
      </c>
      <c r="AH1293" s="50"/>
      <c r="AI1293" s="55" t="s">
        <v>122</v>
      </c>
      <c r="AJ1293" s="55"/>
      <c r="AK1293" s="55"/>
      <c r="AL1293" s="55"/>
    </row>
    <row r="1294" spans="1:38" s="101" customFormat="1" x14ac:dyDescent="0.25">
      <c r="A1294" s="54">
        <f t="shared" si="436"/>
        <v>187</v>
      </c>
      <c r="B1294" s="54">
        <f t="shared" si="424"/>
        <v>66768</v>
      </c>
      <c r="C1294" s="54" t="str">
        <f t="shared" si="425"/>
        <v>2018124</v>
      </c>
      <c r="D1294" s="54">
        <v>2018</v>
      </c>
      <c r="E1294" s="54">
        <v>1</v>
      </c>
      <c r="F1294" s="54">
        <v>24</v>
      </c>
      <c r="G1294" s="54">
        <v>18</v>
      </c>
      <c r="H1294" s="54">
        <v>32</v>
      </c>
      <c r="I1294" s="54">
        <v>48</v>
      </c>
      <c r="J1294" s="54">
        <v>856</v>
      </c>
      <c r="K1294" s="54" t="s">
        <v>106</v>
      </c>
      <c r="L1294" s="54">
        <v>0</v>
      </c>
      <c r="M1294" s="54" t="s">
        <v>20</v>
      </c>
      <c r="N1294" s="54" t="s">
        <v>27</v>
      </c>
      <c r="O1294" s="54">
        <v>0</v>
      </c>
      <c r="P1294" s="54">
        <f t="shared" si="430"/>
        <v>66768.856</v>
      </c>
      <c r="Q1294" s="54" t="str">
        <f t="shared" si="444"/>
        <v/>
      </c>
      <c r="R1294" s="54">
        <f t="shared" si="440"/>
        <v>66769.27</v>
      </c>
      <c r="S1294" s="54">
        <f t="shared" si="431"/>
        <v>414.00000000430737</v>
      </c>
      <c r="T1294" s="54" t="str">
        <f t="shared" si="426"/>
        <v/>
      </c>
      <c r="U1294" s="51" t="str">
        <f t="shared" si="427"/>
        <v/>
      </c>
      <c r="V1294" s="54" t="str">
        <f t="shared" si="428"/>
        <v/>
      </c>
      <c r="W1294" s="54">
        <f t="shared" si="432"/>
        <v>66768</v>
      </c>
      <c r="X1294" s="51">
        <f t="shared" si="441"/>
        <v>1</v>
      </c>
      <c r="Y1294" s="51" t="str">
        <f t="shared" si="437"/>
        <v/>
      </c>
      <c r="Z1294" s="51">
        <f t="shared" si="433"/>
        <v>0</v>
      </c>
      <c r="AA1294" s="51">
        <f t="shared" si="438"/>
        <v>1</v>
      </c>
      <c r="AB1294" s="51">
        <f t="shared" si="439"/>
        <v>0</v>
      </c>
      <c r="AC1294" s="51" t="str">
        <f t="shared" si="429"/>
        <v/>
      </c>
      <c r="AD1294" s="51">
        <f t="shared" si="442"/>
        <v>0</v>
      </c>
      <c r="AE1294" s="51" t="str">
        <f t="shared" si="434"/>
        <v/>
      </c>
      <c r="AF1294" s="51" t="str">
        <f t="shared" si="435"/>
        <v/>
      </c>
      <c r="AG1294" s="51">
        <f t="shared" si="443"/>
        <v>0</v>
      </c>
      <c r="AH1294" s="51"/>
      <c r="AI1294" s="54" t="s">
        <v>123</v>
      </c>
      <c r="AJ1294" s="54"/>
      <c r="AK1294" s="54"/>
      <c r="AL1294" s="54"/>
    </row>
    <row r="1295" spans="1:38" s="101" customFormat="1" x14ac:dyDescent="0.25">
      <c r="A1295" s="55">
        <f t="shared" si="436"/>
        <v>187</v>
      </c>
      <c r="B1295" s="55">
        <f t="shared" si="424"/>
        <v>66768</v>
      </c>
      <c r="C1295" s="55" t="str">
        <f t="shared" si="425"/>
        <v>2018124</v>
      </c>
      <c r="D1295" s="55">
        <v>2018</v>
      </c>
      <c r="E1295" s="55">
        <v>1</v>
      </c>
      <c r="F1295" s="55">
        <v>24</v>
      </c>
      <c r="G1295" s="55">
        <v>18</v>
      </c>
      <c r="H1295" s="55">
        <v>32</v>
      </c>
      <c r="I1295" s="55">
        <v>48</v>
      </c>
      <c r="J1295" s="55">
        <v>943</v>
      </c>
      <c r="K1295" s="55" t="s">
        <v>124</v>
      </c>
      <c r="L1295" s="55">
        <v>0</v>
      </c>
      <c r="M1295" s="55" t="s">
        <v>89</v>
      </c>
      <c r="N1295" s="55" t="s">
        <v>27</v>
      </c>
      <c r="O1295" s="55">
        <v>0</v>
      </c>
      <c r="P1295" s="55" t="str">
        <f t="shared" si="430"/>
        <v/>
      </c>
      <c r="Q1295" s="55" t="str">
        <f t="shared" si="444"/>
        <v/>
      </c>
      <c r="R1295" s="55" t="str">
        <f t="shared" si="440"/>
        <v/>
      </c>
      <c r="S1295" s="55" t="str">
        <f t="shared" si="431"/>
        <v/>
      </c>
      <c r="T1295" s="55" t="str">
        <f t="shared" si="426"/>
        <v/>
      </c>
      <c r="U1295" s="50" t="str">
        <f t="shared" si="427"/>
        <v/>
      </c>
      <c r="V1295" s="55" t="str">
        <f t="shared" si="428"/>
        <v/>
      </c>
      <c r="W1295" s="55" t="str">
        <f t="shared" si="432"/>
        <v/>
      </c>
      <c r="X1295" s="50" t="str">
        <f t="shared" si="441"/>
        <v/>
      </c>
      <c r="Y1295" s="50" t="str">
        <f t="shared" si="437"/>
        <v/>
      </c>
      <c r="Z1295" s="50" t="str">
        <f t="shared" si="433"/>
        <v/>
      </c>
      <c r="AA1295" s="50" t="str">
        <f t="shared" si="438"/>
        <v/>
      </c>
      <c r="AB1295" s="50" t="str">
        <f t="shared" si="439"/>
        <v/>
      </c>
      <c r="AC1295" s="50" t="str">
        <f t="shared" si="429"/>
        <v/>
      </c>
      <c r="AD1295" s="50" t="str">
        <f t="shared" si="442"/>
        <v/>
      </c>
      <c r="AE1295" s="50" t="str">
        <f t="shared" si="434"/>
        <v/>
      </c>
      <c r="AF1295" s="50" t="str">
        <f t="shared" si="435"/>
        <v/>
      </c>
      <c r="AG1295" s="50" t="str">
        <f t="shared" si="443"/>
        <v/>
      </c>
      <c r="AH1295" s="50"/>
      <c r="AI1295" s="55" t="s">
        <v>125</v>
      </c>
      <c r="AJ1295" s="55"/>
      <c r="AK1295" s="55"/>
      <c r="AL1295" s="55"/>
    </row>
    <row r="1296" spans="1:38" s="101" customFormat="1" x14ac:dyDescent="0.25">
      <c r="A1296" s="55">
        <f t="shared" si="436"/>
        <v>187</v>
      </c>
      <c r="B1296" s="55">
        <f t="shared" si="424"/>
        <v>66768</v>
      </c>
      <c r="C1296" s="55" t="str">
        <f t="shared" si="425"/>
        <v>2018124</v>
      </c>
      <c r="D1296" s="55">
        <v>2018</v>
      </c>
      <c r="E1296" s="55">
        <v>1</v>
      </c>
      <c r="F1296" s="55">
        <v>24</v>
      </c>
      <c r="G1296" s="55">
        <v>18</v>
      </c>
      <c r="H1296" s="55">
        <v>32</v>
      </c>
      <c r="I1296" s="55">
        <v>48</v>
      </c>
      <c r="J1296" s="55">
        <v>994</v>
      </c>
      <c r="K1296" s="55" t="s">
        <v>37</v>
      </c>
      <c r="L1296" s="55">
        <v>1</v>
      </c>
      <c r="M1296" s="55" t="s">
        <v>20</v>
      </c>
      <c r="N1296" s="55" t="s">
        <v>27</v>
      </c>
      <c r="O1296" s="55">
        <v>188</v>
      </c>
      <c r="P1296" s="55" t="str">
        <f t="shared" si="430"/>
        <v/>
      </c>
      <c r="Q1296" s="55" t="str">
        <f t="shared" si="444"/>
        <v/>
      </c>
      <c r="R1296" s="55" t="str">
        <f t="shared" si="440"/>
        <v/>
      </c>
      <c r="S1296" s="55" t="str">
        <f t="shared" si="431"/>
        <v/>
      </c>
      <c r="T1296" s="55" t="str">
        <f t="shared" si="426"/>
        <v/>
      </c>
      <c r="U1296" s="50" t="str">
        <f t="shared" si="427"/>
        <v/>
      </c>
      <c r="V1296" s="55" t="str">
        <f t="shared" si="428"/>
        <v/>
      </c>
      <c r="W1296" s="55" t="str">
        <f t="shared" si="432"/>
        <v/>
      </c>
      <c r="X1296" s="50" t="str">
        <f t="shared" si="441"/>
        <v/>
      </c>
      <c r="Y1296" s="50" t="str">
        <f t="shared" si="437"/>
        <v/>
      </c>
      <c r="Z1296" s="50" t="str">
        <f t="shared" si="433"/>
        <v/>
      </c>
      <c r="AA1296" s="50" t="str">
        <f t="shared" si="438"/>
        <v/>
      </c>
      <c r="AB1296" s="50" t="str">
        <f t="shared" si="439"/>
        <v/>
      </c>
      <c r="AC1296" s="50" t="str">
        <f t="shared" si="429"/>
        <v/>
      </c>
      <c r="AD1296" s="50" t="str">
        <f t="shared" si="442"/>
        <v/>
      </c>
      <c r="AE1296" s="50" t="str">
        <f t="shared" si="434"/>
        <v/>
      </c>
      <c r="AF1296" s="50" t="str">
        <f t="shared" si="435"/>
        <v/>
      </c>
      <c r="AG1296" s="50" t="str">
        <f t="shared" si="443"/>
        <v/>
      </c>
      <c r="AH1296" s="50"/>
      <c r="AI1296" s="55" t="s">
        <v>126</v>
      </c>
      <c r="AJ1296" s="55"/>
      <c r="AK1296" s="55"/>
      <c r="AL1296" s="55"/>
    </row>
    <row r="1297" spans="1:38" s="103" customFormat="1" x14ac:dyDescent="0.25">
      <c r="A1297" s="55">
        <f t="shared" si="436"/>
        <v>187</v>
      </c>
      <c r="B1297" s="55">
        <f t="shared" si="424"/>
        <v>66769</v>
      </c>
      <c r="C1297" s="55" t="str">
        <f t="shared" si="425"/>
        <v>2018124</v>
      </c>
      <c r="D1297" s="55">
        <v>2018</v>
      </c>
      <c r="E1297" s="55">
        <v>1</v>
      </c>
      <c r="F1297" s="55">
        <v>24</v>
      </c>
      <c r="G1297" s="55">
        <v>18</v>
      </c>
      <c r="H1297" s="55">
        <v>32</v>
      </c>
      <c r="I1297" s="55">
        <v>49</v>
      </c>
      <c r="J1297" s="55">
        <v>76</v>
      </c>
      <c r="K1297" s="55" t="s">
        <v>225</v>
      </c>
      <c r="L1297" s="55">
        <v>0</v>
      </c>
      <c r="M1297" s="55" t="s">
        <v>89</v>
      </c>
      <c r="N1297" s="55" t="s">
        <v>27</v>
      </c>
      <c r="O1297" s="55">
        <v>0</v>
      </c>
      <c r="P1297" s="55" t="str">
        <f t="shared" si="430"/>
        <v/>
      </c>
      <c r="Q1297" s="55" t="str">
        <f t="shared" si="444"/>
        <v/>
      </c>
      <c r="R1297" s="55" t="str">
        <f t="shared" si="440"/>
        <v/>
      </c>
      <c r="S1297" s="55" t="str">
        <f t="shared" si="431"/>
        <v/>
      </c>
      <c r="T1297" s="55" t="str">
        <f t="shared" si="426"/>
        <v/>
      </c>
      <c r="U1297" s="50" t="str">
        <f t="shared" si="427"/>
        <v/>
      </c>
      <c r="V1297" s="55" t="str">
        <f t="shared" si="428"/>
        <v/>
      </c>
      <c r="W1297" s="55" t="str">
        <f t="shared" si="432"/>
        <v/>
      </c>
      <c r="X1297" s="50" t="str">
        <f t="shared" si="441"/>
        <v/>
      </c>
      <c r="Y1297" s="50" t="str">
        <f t="shared" si="437"/>
        <v/>
      </c>
      <c r="Z1297" s="50" t="str">
        <f t="shared" si="433"/>
        <v/>
      </c>
      <c r="AA1297" s="50" t="str">
        <f t="shared" si="438"/>
        <v/>
      </c>
      <c r="AB1297" s="50" t="str">
        <f t="shared" si="439"/>
        <v/>
      </c>
      <c r="AC1297" s="50" t="str">
        <f t="shared" si="429"/>
        <v/>
      </c>
      <c r="AD1297" s="50" t="str">
        <f t="shared" si="442"/>
        <v/>
      </c>
      <c r="AE1297" s="50" t="str">
        <f t="shared" si="434"/>
        <v/>
      </c>
      <c r="AF1297" s="50" t="str">
        <f t="shared" si="435"/>
        <v/>
      </c>
      <c r="AG1297" s="50" t="str">
        <f t="shared" si="443"/>
        <v/>
      </c>
      <c r="AH1297" s="50"/>
      <c r="AI1297" s="55" t="s">
        <v>127</v>
      </c>
      <c r="AJ1297" s="55"/>
      <c r="AK1297" s="55"/>
      <c r="AL1297" s="55"/>
    </row>
    <row r="1298" spans="1:38" s="103" customFormat="1" x14ac:dyDescent="0.25">
      <c r="A1298" s="55">
        <f t="shared" si="436"/>
        <v>187</v>
      </c>
      <c r="B1298" s="55">
        <f t="shared" si="424"/>
        <v>66769</v>
      </c>
      <c r="C1298" s="55" t="str">
        <f t="shared" si="425"/>
        <v>2018124</v>
      </c>
      <c r="D1298" s="55">
        <v>2018</v>
      </c>
      <c r="E1298" s="55">
        <v>1</v>
      </c>
      <c r="F1298" s="55">
        <v>24</v>
      </c>
      <c r="G1298" s="55">
        <v>18</v>
      </c>
      <c r="H1298" s="55">
        <v>32</v>
      </c>
      <c r="I1298" s="55">
        <v>49</v>
      </c>
      <c r="J1298" s="55">
        <v>108</v>
      </c>
      <c r="K1298" s="55" t="s">
        <v>225</v>
      </c>
      <c r="L1298" s="55">
        <v>0</v>
      </c>
      <c r="M1298" s="55" t="s">
        <v>89</v>
      </c>
      <c r="N1298" s="55" t="s">
        <v>27</v>
      </c>
      <c r="O1298" s="55">
        <v>0</v>
      </c>
      <c r="P1298" s="55" t="str">
        <f t="shared" si="430"/>
        <v/>
      </c>
      <c r="Q1298" s="55" t="str">
        <f t="shared" si="444"/>
        <v/>
      </c>
      <c r="R1298" s="55" t="str">
        <f t="shared" si="440"/>
        <v/>
      </c>
      <c r="S1298" s="55" t="str">
        <f t="shared" si="431"/>
        <v/>
      </c>
      <c r="T1298" s="55" t="str">
        <f t="shared" si="426"/>
        <v/>
      </c>
      <c r="U1298" s="50" t="str">
        <f t="shared" si="427"/>
        <v/>
      </c>
      <c r="V1298" s="55" t="str">
        <f t="shared" si="428"/>
        <v/>
      </c>
      <c r="W1298" s="55" t="str">
        <f t="shared" si="432"/>
        <v/>
      </c>
      <c r="X1298" s="50" t="str">
        <f t="shared" si="441"/>
        <v/>
      </c>
      <c r="Y1298" s="50" t="str">
        <f t="shared" si="437"/>
        <v/>
      </c>
      <c r="Z1298" s="50" t="str">
        <f t="shared" si="433"/>
        <v/>
      </c>
      <c r="AA1298" s="50" t="str">
        <f t="shared" si="438"/>
        <v/>
      </c>
      <c r="AB1298" s="50" t="str">
        <f t="shared" si="439"/>
        <v/>
      </c>
      <c r="AC1298" s="50" t="str">
        <f t="shared" si="429"/>
        <v/>
      </c>
      <c r="AD1298" s="50" t="str">
        <f t="shared" si="442"/>
        <v/>
      </c>
      <c r="AE1298" s="50" t="str">
        <f t="shared" si="434"/>
        <v/>
      </c>
      <c r="AF1298" s="50" t="str">
        <f t="shared" si="435"/>
        <v/>
      </c>
      <c r="AG1298" s="50" t="str">
        <f t="shared" si="443"/>
        <v/>
      </c>
      <c r="AH1298" s="50"/>
      <c r="AI1298" s="55" t="s">
        <v>128</v>
      </c>
      <c r="AJ1298" s="55"/>
      <c r="AK1298" s="55"/>
      <c r="AL1298" s="55"/>
    </row>
    <row r="1299" spans="1:38" s="101" customFormat="1" x14ac:dyDescent="0.25">
      <c r="A1299" s="55">
        <f t="shared" si="436"/>
        <v>187</v>
      </c>
      <c r="B1299" s="55">
        <f t="shared" si="424"/>
        <v>66769</v>
      </c>
      <c r="C1299" s="55" t="str">
        <f t="shared" si="425"/>
        <v>2018124</v>
      </c>
      <c r="D1299" s="55">
        <v>2018</v>
      </c>
      <c r="E1299" s="55">
        <v>1</v>
      </c>
      <c r="F1299" s="55">
        <v>24</v>
      </c>
      <c r="G1299" s="55">
        <v>18</v>
      </c>
      <c r="H1299" s="55">
        <v>32</v>
      </c>
      <c r="I1299" s="55">
        <v>49</v>
      </c>
      <c r="J1299" s="55">
        <v>125</v>
      </c>
      <c r="K1299" s="55" t="s">
        <v>225</v>
      </c>
      <c r="L1299" s="55">
        <v>0</v>
      </c>
      <c r="M1299" s="55" t="s">
        <v>89</v>
      </c>
      <c r="N1299" s="55" t="s">
        <v>27</v>
      </c>
      <c r="O1299" s="55">
        <v>0</v>
      </c>
      <c r="P1299" s="55" t="str">
        <f t="shared" si="430"/>
        <v/>
      </c>
      <c r="Q1299" s="55" t="str">
        <f t="shared" si="444"/>
        <v/>
      </c>
      <c r="R1299" s="55" t="str">
        <f t="shared" si="440"/>
        <v/>
      </c>
      <c r="S1299" s="55" t="str">
        <f t="shared" si="431"/>
        <v/>
      </c>
      <c r="T1299" s="55" t="str">
        <f t="shared" si="426"/>
        <v/>
      </c>
      <c r="U1299" s="50" t="str">
        <f t="shared" si="427"/>
        <v/>
      </c>
      <c r="V1299" s="55" t="str">
        <f t="shared" si="428"/>
        <v/>
      </c>
      <c r="W1299" s="55" t="str">
        <f t="shared" si="432"/>
        <v/>
      </c>
      <c r="X1299" s="50" t="str">
        <f t="shared" si="441"/>
        <v/>
      </c>
      <c r="Y1299" s="50" t="str">
        <f t="shared" si="437"/>
        <v/>
      </c>
      <c r="Z1299" s="50" t="str">
        <f t="shared" si="433"/>
        <v/>
      </c>
      <c r="AA1299" s="50" t="str">
        <f t="shared" si="438"/>
        <v/>
      </c>
      <c r="AB1299" s="50" t="str">
        <f t="shared" si="439"/>
        <v/>
      </c>
      <c r="AC1299" s="50" t="str">
        <f t="shared" si="429"/>
        <v/>
      </c>
      <c r="AD1299" s="50" t="str">
        <f t="shared" si="442"/>
        <v/>
      </c>
      <c r="AE1299" s="50" t="str">
        <f t="shared" si="434"/>
        <v/>
      </c>
      <c r="AF1299" s="50" t="str">
        <f t="shared" si="435"/>
        <v/>
      </c>
      <c r="AG1299" s="50" t="str">
        <f t="shared" si="443"/>
        <v/>
      </c>
      <c r="AH1299" s="50"/>
      <c r="AI1299" s="55" t="s">
        <v>129</v>
      </c>
      <c r="AJ1299" s="55"/>
      <c r="AK1299" s="55"/>
      <c r="AL1299" s="55"/>
    </row>
    <row r="1300" spans="1:38" s="101" customFormat="1" x14ac:dyDescent="0.25">
      <c r="A1300" s="55">
        <f t="shared" si="436"/>
        <v>187</v>
      </c>
      <c r="B1300" s="55">
        <f t="shared" si="424"/>
        <v>66769</v>
      </c>
      <c r="C1300" s="55" t="str">
        <f t="shared" si="425"/>
        <v>2018124</v>
      </c>
      <c r="D1300" s="55">
        <v>2018</v>
      </c>
      <c r="E1300" s="55">
        <v>1</v>
      </c>
      <c r="F1300" s="55">
        <v>24</v>
      </c>
      <c r="G1300" s="55">
        <v>18</v>
      </c>
      <c r="H1300" s="55">
        <v>32</v>
      </c>
      <c r="I1300" s="55">
        <v>49</v>
      </c>
      <c r="J1300" s="55">
        <v>146</v>
      </c>
      <c r="K1300" s="55" t="s">
        <v>225</v>
      </c>
      <c r="L1300" s="55">
        <v>0</v>
      </c>
      <c r="M1300" s="55" t="s">
        <v>89</v>
      </c>
      <c r="N1300" s="55" t="s">
        <v>27</v>
      </c>
      <c r="O1300" s="55">
        <v>0</v>
      </c>
      <c r="P1300" s="55" t="str">
        <f t="shared" si="430"/>
        <v/>
      </c>
      <c r="Q1300" s="55" t="str">
        <f t="shared" si="444"/>
        <v/>
      </c>
      <c r="R1300" s="55" t="str">
        <f t="shared" si="440"/>
        <v/>
      </c>
      <c r="S1300" s="55" t="str">
        <f t="shared" si="431"/>
        <v/>
      </c>
      <c r="T1300" s="55" t="str">
        <f t="shared" si="426"/>
        <v/>
      </c>
      <c r="U1300" s="50" t="str">
        <f t="shared" si="427"/>
        <v/>
      </c>
      <c r="V1300" s="55" t="str">
        <f t="shared" si="428"/>
        <v/>
      </c>
      <c r="W1300" s="55" t="str">
        <f t="shared" si="432"/>
        <v/>
      </c>
      <c r="X1300" s="50" t="str">
        <f t="shared" si="441"/>
        <v/>
      </c>
      <c r="Y1300" s="50" t="str">
        <f t="shared" si="437"/>
        <v/>
      </c>
      <c r="Z1300" s="50" t="str">
        <f t="shared" si="433"/>
        <v/>
      </c>
      <c r="AA1300" s="50" t="str">
        <f t="shared" si="438"/>
        <v/>
      </c>
      <c r="AB1300" s="50" t="str">
        <f t="shared" si="439"/>
        <v/>
      </c>
      <c r="AC1300" s="50" t="str">
        <f t="shared" si="429"/>
        <v/>
      </c>
      <c r="AD1300" s="50" t="str">
        <f t="shared" si="442"/>
        <v/>
      </c>
      <c r="AE1300" s="50" t="str">
        <f t="shared" si="434"/>
        <v/>
      </c>
      <c r="AF1300" s="50" t="str">
        <f t="shared" si="435"/>
        <v/>
      </c>
      <c r="AG1300" s="50" t="str">
        <f t="shared" si="443"/>
        <v/>
      </c>
      <c r="AH1300" s="50"/>
      <c r="AI1300" s="55" t="s">
        <v>130</v>
      </c>
      <c r="AJ1300" s="55"/>
      <c r="AK1300" s="55"/>
      <c r="AL1300" s="55"/>
    </row>
    <row r="1301" spans="1:38" s="101" customFormat="1" x14ac:dyDescent="0.25">
      <c r="A1301" s="55">
        <f t="shared" si="436"/>
        <v>187</v>
      </c>
      <c r="B1301" s="55">
        <f t="shared" si="424"/>
        <v>66769</v>
      </c>
      <c r="C1301" s="55" t="str">
        <f t="shared" si="425"/>
        <v>2018124</v>
      </c>
      <c r="D1301" s="55">
        <v>2018</v>
      </c>
      <c r="E1301" s="55">
        <v>1</v>
      </c>
      <c r="F1301" s="55">
        <v>24</v>
      </c>
      <c r="G1301" s="55">
        <v>18</v>
      </c>
      <c r="H1301" s="55">
        <v>32</v>
      </c>
      <c r="I1301" s="55">
        <v>49</v>
      </c>
      <c r="J1301" s="55">
        <v>193</v>
      </c>
      <c r="K1301" s="55" t="s">
        <v>225</v>
      </c>
      <c r="L1301" s="55">
        <v>0</v>
      </c>
      <c r="M1301" s="55" t="s">
        <v>89</v>
      </c>
      <c r="N1301" s="55" t="s">
        <v>27</v>
      </c>
      <c r="O1301" s="55">
        <v>0</v>
      </c>
      <c r="P1301" s="55" t="str">
        <f t="shared" si="430"/>
        <v/>
      </c>
      <c r="Q1301" s="55" t="str">
        <f t="shared" si="444"/>
        <v/>
      </c>
      <c r="R1301" s="55" t="str">
        <f t="shared" si="440"/>
        <v/>
      </c>
      <c r="S1301" s="55" t="str">
        <f t="shared" si="431"/>
        <v/>
      </c>
      <c r="T1301" s="55" t="str">
        <f t="shared" si="426"/>
        <v/>
      </c>
      <c r="U1301" s="50" t="str">
        <f t="shared" si="427"/>
        <v/>
      </c>
      <c r="V1301" s="55" t="str">
        <f t="shared" si="428"/>
        <v/>
      </c>
      <c r="W1301" s="55" t="str">
        <f t="shared" si="432"/>
        <v/>
      </c>
      <c r="X1301" s="50" t="str">
        <f t="shared" si="441"/>
        <v/>
      </c>
      <c r="Y1301" s="50" t="str">
        <f t="shared" si="437"/>
        <v/>
      </c>
      <c r="Z1301" s="50" t="str">
        <f t="shared" si="433"/>
        <v/>
      </c>
      <c r="AA1301" s="50" t="str">
        <f t="shared" si="438"/>
        <v/>
      </c>
      <c r="AB1301" s="50" t="str">
        <f t="shared" si="439"/>
        <v/>
      </c>
      <c r="AC1301" s="50" t="str">
        <f t="shared" si="429"/>
        <v/>
      </c>
      <c r="AD1301" s="50" t="str">
        <f t="shared" si="442"/>
        <v/>
      </c>
      <c r="AE1301" s="50" t="str">
        <f t="shared" si="434"/>
        <v/>
      </c>
      <c r="AF1301" s="50" t="str">
        <f t="shared" si="435"/>
        <v/>
      </c>
      <c r="AG1301" s="50" t="str">
        <f t="shared" si="443"/>
        <v/>
      </c>
      <c r="AH1301" s="50"/>
      <c r="AI1301" s="55" t="s">
        <v>131</v>
      </c>
      <c r="AJ1301" s="55"/>
      <c r="AK1301" s="55"/>
      <c r="AL1301" s="55"/>
    </row>
    <row r="1302" spans="1:38" s="101" customFormat="1" x14ac:dyDescent="0.25">
      <c r="A1302" s="55">
        <f t="shared" si="436"/>
        <v>187</v>
      </c>
      <c r="B1302" s="55">
        <f t="shared" si="424"/>
        <v>66769</v>
      </c>
      <c r="C1302" s="55" t="str">
        <f t="shared" si="425"/>
        <v>2018124</v>
      </c>
      <c r="D1302" s="55">
        <v>2018</v>
      </c>
      <c r="E1302" s="55">
        <v>1</v>
      </c>
      <c r="F1302" s="55">
        <v>24</v>
      </c>
      <c r="G1302" s="55">
        <v>18</v>
      </c>
      <c r="H1302" s="55">
        <v>32</v>
      </c>
      <c r="I1302" s="55">
        <v>49</v>
      </c>
      <c r="J1302" s="55">
        <v>216</v>
      </c>
      <c r="K1302" s="55" t="s">
        <v>225</v>
      </c>
      <c r="L1302" s="55"/>
      <c r="M1302" s="55" t="s">
        <v>89</v>
      </c>
      <c r="N1302" s="55" t="s">
        <v>27</v>
      </c>
      <c r="O1302" s="55"/>
      <c r="P1302" s="55" t="str">
        <f t="shared" si="430"/>
        <v/>
      </c>
      <c r="Q1302" s="55" t="str">
        <f t="shared" si="444"/>
        <v/>
      </c>
      <c r="R1302" s="55" t="str">
        <f t="shared" si="440"/>
        <v/>
      </c>
      <c r="S1302" s="55" t="str">
        <f t="shared" si="431"/>
        <v/>
      </c>
      <c r="T1302" s="55" t="str">
        <f t="shared" si="426"/>
        <v/>
      </c>
      <c r="U1302" s="50" t="str">
        <f t="shared" si="427"/>
        <v/>
      </c>
      <c r="V1302" s="55" t="str">
        <f t="shared" si="428"/>
        <v/>
      </c>
      <c r="W1302" s="55" t="str">
        <f t="shared" si="432"/>
        <v/>
      </c>
      <c r="X1302" s="50" t="str">
        <f t="shared" si="441"/>
        <v/>
      </c>
      <c r="Y1302" s="50" t="str">
        <f t="shared" si="437"/>
        <v/>
      </c>
      <c r="Z1302" s="50" t="str">
        <f t="shared" si="433"/>
        <v/>
      </c>
      <c r="AA1302" s="50" t="str">
        <f t="shared" si="438"/>
        <v/>
      </c>
      <c r="AB1302" s="50" t="str">
        <f t="shared" si="439"/>
        <v/>
      </c>
      <c r="AC1302" s="50" t="str">
        <f t="shared" si="429"/>
        <v/>
      </c>
      <c r="AD1302" s="50" t="str">
        <f t="shared" si="442"/>
        <v/>
      </c>
      <c r="AE1302" s="50" t="str">
        <f t="shared" si="434"/>
        <v/>
      </c>
      <c r="AF1302" s="50" t="str">
        <f t="shared" si="435"/>
        <v/>
      </c>
      <c r="AG1302" s="50" t="str">
        <f t="shared" si="443"/>
        <v/>
      </c>
      <c r="AH1302" s="50"/>
      <c r="AI1302" s="55" t="s">
        <v>131</v>
      </c>
      <c r="AJ1302" s="55"/>
      <c r="AK1302" s="55"/>
      <c r="AL1302" s="55"/>
    </row>
    <row r="1303" spans="1:38" s="101" customFormat="1" x14ac:dyDescent="0.25">
      <c r="A1303" s="55">
        <f t="shared" si="436"/>
        <v>187</v>
      </c>
      <c r="B1303" s="55">
        <f t="shared" si="424"/>
        <v>66769</v>
      </c>
      <c r="C1303" s="55" t="str">
        <f t="shared" si="425"/>
        <v>2018124</v>
      </c>
      <c r="D1303" s="55">
        <v>2018</v>
      </c>
      <c r="E1303" s="55">
        <v>1</v>
      </c>
      <c r="F1303" s="55">
        <v>24</v>
      </c>
      <c r="G1303" s="55">
        <v>18</v>
      </c>
      <c r="H1303" s="55">
        <v>32</v>
      </c>
      <c r="I1303" s="55">
        <v>49</v>
      </c>
      <c r="J1303" s="55">
        <v>270</v>
      </c>
      <c r="K1303" s="55" t="s">
        <v>225</v>
      </c>
      <c r="L1303" s="55"/>
      <c r="M1303" s="55" t="s">
        <v>89</v>
      </c>
      <c r="N1303" s="55" t="s">
        <v>27</v>
      </c>
      <c r="O1303" s="55"/>
      <c r="P1303" s="55" t="str">
        <f t="shared" si="430"/>
        <v/>
      </c>
      <c r="Q1303" s="55">
        <f t="shared" si="444"/>
        <v>66769.27</v>
      </c>
      <c r="R1303" s="55" t="str">
        <f t="shared" si="440"/>
        <v/>
      </c>
      <c r="S1303" s="55" t="str">
        <f t="shared" si="431"/>
        <v/>
      </c>
      <c r="T1303" s="55" t="str">
        <f t="shared" si="426"/>
        <v/>
      </c>
      <c r="U1303" s="50" t="str">
        <f t="shared" si="427"/>
        <v/>
      </c>
      <c r="V1303" s="55" t="str">
        <f t="shared" si="428"/>
        <v/>
      </c>
      <c r="W1303" s="55" t="str">
        <f t="shared" si="432"/>
        <v/>
      </c>
      <c r="X1303" s="50" t="str">
        <f t="shared" si="441"/>
        <v/>
      </c>
      <c r="Y1303" s="50" t="str">
        <f t="shared" si="437"/>
        <v/>
      </c>
      <c r="Z1303" s="50" t="str">
        <f t="shared" si="433"/>
        <v/>
      </c>
      <c r="AA1303" s="50" t="str">
        <f t="shared" si="438"/>
        <v/>
      </c>
      <c r="AB1303" s="50" t="str">
        <f t="shared" si="439"/>
        <v/>
      </c>
      <c r="AC1303" s="50" t="str">
        <f t="shared" si="429"/>
        <v/>
      </c>
      <c r="AD1303" s="50" t="str">
        <f t="shared" si="442"/>
        <v/>
      </c>
      <c r="AE1303" s="50" t="str">
        <f t="shared" si="434"/>
        <v/>
      </c>
      <c r="AF1303" s="50" t="str">
        <f t="shared" si="435"/>
        <v/>
      </c>
      <c r="AG1303" s="50" t="str">
        <f t="shared" si="443"/>
        <v/>
      </c>
      <c r="AH1303" s="50"/>
      <c r="AI1303" s="55" t="s">
        <v>132</v>
      </c>
      <c r="AJ1303" s="55"/>
      <c r="AK1303" s="55"/>
      <c r="AL1303" s="55"/>
    </row>
    <row r="1304" spans="1:38" s="101" customFormat="1" x14ac:dyDescent="0.25">
      <c r="A1304" s="102">
        <f t="shared" si="436"/>
        <v>188</v>
      </c>
      <c r="B1304" s="102">
        <f t="shared" si="424"/>
        <v>69380</v>
      </c>
      <c r="C1304" s="102" t="str">
        <f t="shared" si="425"/>
        <v>2018124</v>
      </c>
      <c r="D1304" s="102">
        <v>2018</v>
      </c>
      <c r="E1304" s="102">
        <v>1</v>
      </c>
      <c r="F1304" s="102">
        <v>24</v>
      </c>
      <c r="G1304" s="102">
        <v>19</v>
      </c>
      <c r="H1304" s="102">
        <v>16</v>
      </c>
      <c r="I1304" s="102">
        <v>20</v>
      </c>
      <c r="J1304" s="102">
        <v>736</v>
      </c>
      <c r="K1304" s="102" t="s">
        <v>111</v>
      </c>
      <c r="L1304" s="102">
        <v>1</v>
      </c>
      <c r="M1304" s="102" t="s">
        <v>21</v>
      </c>
      <c r="N1304" s="102" t="s">
        <v>27</v>
      </c>
      <c r="O1304" s="102">
        <f>1047-736</f>
        <v>311</v>
      </c>
      <c r="P1304" s="102">
        <f t="shared" si="430"/>
        <v>69380.736000000004</v>
      </c>
      <c r="Q1304" s="102" t="str">
        <f t="shared" si="444"/>
        <v/>
      </c>
      <c r="R1304" s="102">
        <f t="shared" si="440"/>
        <v>69381.078000000009</v>
      </c>
      <c r="S1304" s="102">
        <f t="shared" si="431"/>
        <v>342.00000000419095</v>
      </c>
      <c r="T1304" s="102" t="str">
        <f t="shared" si="426"/>
        <v/>
      </c>
      <c r="U1304" s="102" t="str">
        <f t="shared" si="427"/>
        <v/>
      </c>
      <c r="V1304" s="102" t="str">
        <f t="shared" si="428"/>
        <v/>
      </c>
      <c r="W1304" s="102">
        <f t="shared" si="432"/>
        <v>69380</v>
      </c>
      <c r="X1304" s="102">
        <f t="shared" si="441"/>
        <v>0</v>
      </c>
      <c r="Y1304" s="102">
        <f t="shared" si="437"/>
        <v>1</v>
      </c>
      <c r="Z1304" s="102">
        <f t="shared" si="433"/>
        <v>1</v>
      </c>
      <c r="AA1304" s="102">
        <f t="shared" si="438"/>
        <v>0</v>
      </c>
      <c r="AB1304" s="102">
        <f t="shared" si="439"/>
        <v>0</v>
      </c>
      <c r="AC1304" s="102" t="str">
        <f t="shared" si="429"/>
        <v/>
      </c>
      <c r="AD1304" s="102">
        <f t="shared" si="442"/>
        <v>0</v>
      </c>
      <c r="AE1304" s="102" t="str">
        <f t="shared" si="434"/>
        <v/>
      </c>
      <c r="AF1304" s="102" t="str">
        <f t="shared" si="435"/>
        <v/>
      </c>
      <c r="AG1304" s="102">
        <f t="shared" si="443"/>
        <v>0</v>
      </c>
      <c r="AH1304" s="102"/>
      <c r="AI1304" s="102"/>
      <c r="AJ1304" s="102"/>
      <c r="AK1304" s="102"/>
      <c r="AL1304" s="102"/>
    </row>
    <row r="1305" spans="1:38" s="101" customFormat="1" x14ac:dyDescent="0.25">
      <c r="A1305" s="100">
        <f t="shared" si="436"/>
        <v>188</v>
      </c>
      <c r="B1305" s="100">
        <f t="shared" si="424"/>
        <v>69381</v>
      </c>
      <c r="C1305" s="100" t="str">
        <f t="shared" si="425"/>
        <v>2018124</v>
      </c>
      <c r="D1305" s="100">
        <v>2018</v>
      </c>
      <c r="E1305" s="100">
        <v>1</v>
      </c>
      <c r="F1305" s="100">
        <v>24</v>
      </c>
      <c r="G1305" s="100">
        <v>19</v>
      </c>
      <c r="H1305" s="100">
        <v>16</v>
      </c>
      <c r="I1305" s="100">
        <v>21</v>
      </c>
      <c r="J1305" s="100">
        <v>50</v>
      </c>
      <c r="K1305" s="100" t="s">
        <v>111</v>
      </c>
      <c r="L1305" s="100">
        <v>1</v>
      </c>
      <c r="M1305" s="100" t="s">
        <v>21</v>
      </c>
      <c r="N1305" s="100" t="s">
        <v>27</v>
      </c>
      <c r="O1305" s="100">
        <f>78-50</f>
        <v>28</v>
      </c>
      <c r="P1305" s="100" t="str">
        <f t="shared" si="430"/>
        <v/>
      </c>
      <c r="Q1305" s="100">
        <f t="shared" si="444"/>
        <v>69381.078000000009</v>
      </c>
      <c r="R1305" s="100" t="str">
        <f t="shared" si="440"/>
        <v/>
      </c>
      <c r="S1305" s="100" t="str">
        <f t="shared" si="431"/>
        <v/>
      </c>
      <c r="T1305" s="100" t="str">
        <f t="shared" si="426"/>
        <v/>
      </c>
      <c r="U1305" s="100" t="str">
        <f t="shared" si="427"/>
        <v/>
      </c>
      <c r="V1305" s="100" t="str">
        <f t="shared" si="428"/>
        <v/>
      </c>
      <c r="W1305" s="100" t="str">
        <f t="shared" si="432"/>
        <v/>
      </c>
      <c r="X1305" s="100" t="str">
        <f t="shared" si="441"/>
        <v/>
      </c>
      <c r="Y1305" s="100" t="str">
        <f t="shared" si="437"/>
        <v/>
      </c>
      <c r="Z1305" s="100" t="str">
        <f t="shared" si="433"/>
        <v/>
      </c>
      <c r="AA1305" s="100" t="str">
        <f t="shared" si="438"/>
        <v/>
      </c>
      <c r="AB1305" s="100" t="str">
        <f t="shared" si="439"/>
        <v/>
      </c>
      <c r="AC1305" s="100" t="str">
        <f t="shared" si="429"/>
        <v/>
      </c>
      <c r="AD1305" s="100" t="str">
        <f t="shared" si="442"/>
        <v/>
      </c>
      <c r="AE1305" s="100" t="str">
        <f t="shared" si="434"/>
        <v/>
      </c>
      <c r="AF1305" s="100" t="str">
        <f t="shared" si="435"/>
        <v/>
      </c>
      <c r="AG1305" s="100" t="str">
        <f t="shared" si="443"/>
        <v/>
      </c>
      <c r="AH1305" s="100"/>
      <c r="AI1305" s="100"/>
      <c r="AJ1305" s="100"/>
      <c r="AK1305" s="100"/>
      <c r="AL1305" s="100"/>
    </row>
    <row r="1306" spans="1:38" s="101" customFormat="1" x14ac:dyDescent="0.25">
      <c r="A1306" s="54">
        <f t="shared" si="436"/>
        <v>189</v>
      </c>
      <c r="B1306" s="54">
        <f t="shared" si="424"/>
        <v>65663</v>
      </c>
      <c r="C1306" s="54" t="str">
        <f t="shared" si="425"/>
        <v>201823</v>
      </c>
      <c r="D1306" s="54">
        <v>2018</v>
      </c>
      <c r="E1306" s="54">
        <v>2</v>
      </c>
      <c r="F1306" s="54">
        <v>3</v>
      </c>
      <c r="G1306" s="54">
        <v>18</v>
      </c>
      <c r="H1306" s="54">
        <v>14</v>
      </c>
      <c r="I1306" s="54">
        <v>23</v>
      </c>
      <c r="J1306" s="54">
        <v>286</v>
      </c>
      <c r="K1306" s="54" t="s">
        <v>37</v>
      </c>
      <c r="L1306" s="54">
        <v>1</v>
      </c>
      <c r="M1306" s="54" t="s">
        <v>21</v>
      </c>
      <c r="N1306" s="54" t="s">
        <v>27</v>
      </c>
      <c r="O1306" s="54">
        <v>7</v>
      </c>
      <c r="P1306" s="54">
        <f t="shared" si="430"/>
        <v>65663.285999999993</v>
      </c>
      <c r="Q1306" s="54" t="str">
        <f t="shared" si="444"/>
        <v/>
      </c>
      <c r="R1306" s="54">
        <f t="shared" si="440"/>
        <v>65663.323999999993</v>
      </c>
      <c r="S1306" s="54">
        <f t="shared" si="431"/>
        <v>38.000000000465661</v>
      </c>
      <c r="T1306" s="54" t="str">
        <f t="shared" si="426"/>
        <v/>
      </c>
      <c r="U1306" s="51" t="str">
        <f t="shared" si="427"/>
        <v/>
      </c>
      <c r="V1306" s="54" t="str">
        <f t="shared" si="428"/>
        <v/>
      </c>
      <c r="W1306" s="54">
        <f t="shared" si="432"/>
        <v>65663</v>
      </c>
      <c r="X1306" s="51">
        <f t="shared" si="441"/>
        <v>1</v>
      </c>
      <c r="Y1306" s="51" t="str">
        <f t="shared" si="437"/>
        <v/>
      </c>
      <c r="Z1306" s="51">
        <f t="shared" si="433"/>
        <v>0</v>
      </c>
      <c r="AA1306" s="51">
        <f t="shared" si="438"/>
        <v>0</v>
      </c>
      <c r="AB1306" s="51">
        <f t="shared" si="439"/>
        <v>1</v>
      </c>
      <c r="AC1306" s="51" t="str">
        <f t="shared" si="429"/>
        <v/>
      </c>
      <c r="AD1306" s="51">
        <f t="shared" si="442"/>
        <v>0</v>
      </c>
      <c r="AE1306" s="51" t="str">
        <f t="shared" si="434"/>
        <v/>
      </c>
      <c r="AF1306" s="51" t="str">
        <f t="shared" si="435"/>
        <v/>
      </c>
      <c r="AG1306" s="51">
        <f t="shared" si="443"/>
        <v>0</v>
      </c>
      <c r="AH1306" s="51"/>
      <c r="AI1306" s="54"/>
      <c r="AJ1306" s="54"/>
      <c r="AK1306" s="54"/>
      <c r="AL1306" s="54"/>
    </row>
    <row r="1307" spans="1:38" s="101" customFormat="1" x14ac:dyDescent="0.25">
      <c r="A1307" s="100">
        <f t="shared" si="436"/>
        <v>189</v>
      </c>
      <c r="B1307" s="100">
        <f t="shared" si="424"/>
        <v>65663</v>
      </c>
      <c r="C1307" s="100" t="str">
        <f t="shared" si="425"/>
        <v>201823</v>
      </c>
      <c r="D1307" s="100">
        <v>2018</v>
      </c>
      <c r="E1307" s="100">
        <v>2</v>
      </c>
      <c r="F1307" s="100">
        <v>3</v>
      </c>
      <c r="G1307" s="100">
        <v>18</v>
      </c>
      <c r="H1307" s="100">
        <v>14</v>
      </c>
      <c r="I1307" s="100">
        <v>23</v>
      </c>
      <c r="J1307" s="100">
        <v>305</v>
      </c>
      <c r="K1307" s="100" t="s">
        <v>239</v>
      </c>
      <c r="L1307" s="100">
        <v>1</v>
      </c>
      <c r="M1307" s="100" t="s">
        <v>21</v>
      </c>
      <c r="N1307" s="100" t="s">
        <v>27</v>
      </c>
      <c r="O1307" s="100">
        <f>305-305</f>
        <v>0</v>
      </c>
      <c r="P1307" s="100" t="str">
        <f t="shared" si="430"/>
        <v/>
      </c>
      <c r="Q1307" s="100" t="str">
        <f t="shared" si="444"/>
        <v/>
      </c>
      <c r="R1307" s="100" t="str">
        <f t="shared" si="440"/>
        <v/>
      </c>
      <c r="S1307" s="100" t="str">
        <f t="shared" si="431"/>
        <v/>
      </c>
      <c r="T1307" s="100" t="str">
        <f t="shared" si="426"/>
        <v/>
      </c>
      <c r="U1307" s="100" t="str">
        <f t="shared" si="427"/>
        <v/>
      </c>
      <c r="V1307" s="100" t="str">
        <f t="shared" si="428"/>
        <v/>
      </c>
      <c r="W1307" s="100" t="str">
        <f t="shared" si="432"/>
        <v/>
      </c>
      <c r="X1307" s="100" t="str">
        <f t="shared" si="441"/>
        <v/>
      </c>
      <c r="Y1307" s="100" t="str">
        <f t="shared" si="437"/>
        <v/>
      </c>
      <c r="Z1307" s="100" t="str">
        <f t="shared" si="433"/>
        <v/>
      </c>
      <c r="AA1307" s="100" t="str">
        <f t="shared" si="438"/>
        <v/>
      </c>
      <c r="AB1307" s="100" t="str">
        <f t="shared" si="439"/>
        <v/>
      </c>
      <c r="AC1307" s="100" t="str">
        <f t="shared" si="429"/>
        <v/>
      </c>
      <c r="AD1307" s="100" t="str">
        <f t="shared" si="442"/>
        <v/>
      </c>
      <c r="AE1307" s="100" t="str">
        <f t="shared" si="434"/>
        <v/>
      </c>
      <c r="AF1307" s="100" t="str">
        <f t="shared" si="435"/>
        <v/>
      </c>
      <c r="AG1307" s="100" t="str">
        <f t="shared" si="443"/>
        <v/>
      </c>
      <c r="AH1307" s="100"/>
      <c r="AI1307" s="100"/>
      <c r="AJ1307" s="100"/>
      <c r="AK1307" s="100"/>
      <c r="AL1307" s="100"/>
    </row>
    <row r="1308" spans="1:38" s="101" customFormat="1" x14ac:dyDescent="0.25">
      <c r="A1308" s="55">
        <f t="shared" si="436"/>
        <v>189</v>
      </c>
      <c r="B1308" s="55">
        <f t="shared" si="424"/>
        <v>65663</v>
      </c>
      <c r="C1308" s="55" t="str">
        <f t="shared" si="425"/>
        <v>201823</v>
      </c>
      <c r="D1308" s="55">
        <v>2018</v>
      </c>
      <c r="E1308" s="55">
        <v>2</v>
      </c>
      <c r="F1308" s="55">
        <v>3</v>
      </c>
      <c r="G1308" s="55">
        <v>18</v>
      </c>
      <c r="H1308" s="55">
        <v>14</v>
      </c>
      <c r="I1308" s="55">
        <v>23</v>
      </c>
      <c r="J1308" s="55">
        <v>308</v>
      </c>
      <c r="K1308" s="55" t="s">
        <v>239</v>
      </c>
      <c r="L1308" s="55">
        <v>0</v>
      </c>
      <c r="M1308" s="55" t="s">
        <v>89</v>
      </c>
      <c r="N1308" s="55" t="s">
        <v>27</v>
      </c>
      <c r="O1308" s="55">
        <v>0</v>
      </c>
      <c r="P1308" s="55" t="str">
        <f t="shared" si="430"/>
        <v/>
      </c>
      <c r="Q1308" s="55" t="str">
        <f t="shared" si="444"/>
        <v/>
      </c>
      <c r="R1308" s="55" t="str">
        <f t="shared" si="440"/>
        <v/>
      </c>
      <c r="S1308" s="55" t="str">
        <f t="shared" si="431"/>
        <v/>
      </c>
      <c r="T1308" s="55" t="str">
        <f t="shared" si="426"/>
        <v/>
      </c>
      <c r="U1308" s="50" t="str">
        <f t="shared" si="427"/>
        <v/>
      </c>
      <c r="V1308" s="55" t="str">
        <f t="shared" si="428"/>
        <v/>
      </c>
      <c r="W1308" s="55" t="str">
        <f t="shared" si="432"/>
        <v/>
      </c>
      <c r="X1308" s="50" t="str">
        <f t="shared" si="441"/>
        <v/>
      </c>
      <c r="Y1308" s="50" t="str">
        <f t="shared" si="437"/>
        <v/>
      </c>
      <c r="Z1308" s="50" t="str">
        <f t="shared" si="433"/>
        <v/>
      </c>
      <c r="AA1308" s="50" t="str">
        <f t="shared" si="438"/>
        <v/>
      </c>
      <c r="AB1308" s="50" t="str">
        <f t="shared" si="439"/>
        <v/>
      </c>
      <c r="AC1308" s="50" t="str">
        <f t="shared" si="429"/>
        <v/>
      </c>
      <c r="AD1308" s="50" t="str">
        <f t="shared" si="442"/>
        <v/>
      </c>
      <c r="AE1308" s="50" t="str">
        <f t="shared" si="434"/>
        <v/>
      </c>
      <c r="AF1308" s="50" t="str">
        <f t="shared" si="435"/>
        <v/>
      </c>
      <c r="AG1308" s="50" t="str">
        <f t="shared" si="443"/>
        <v/>
      </c>
      <c r="AH1308" s="50"/>
      <c r="AI1308" s="55" t="s">
        <v>134</v>
      </c>
      <c r="AJ1308" s="55"/>
      <c r="AK1308" s="55"/>
      <c r="AL1308" s="55"/>
    </row>
    <row r="1309" spans="1:38" s="101" customFormat="1" x14ac:dyDescent="0.25">
      <c r="A1309" s="55">
        <f t="shared" si="436"/>
        <v>189</v>
      </c>
      <c r="B1309" s="55">
        <f t="shared" si="424"/>
        <v>65663</v>
      </c>
      <c r="C1309" s="55" t="str">
        <f t="shared" si="425"/>
        <v>201823</v>
      </c>
      <c r="D1309" s="55">
        <v>2018</v>
      </c>
      <c r="E1309" s="55">
        <v>2</v>
      </c>
      <c r="F1309" s="55">
        <v>3</v>
      </c>
      <c r="G1309" s="55">
        <v>18</v>
      </c>
      <c r="H1309" s="55">
        <v>14</v>
      </c>
      <c r="I1309" s="55">
        <v>23</v>
      </c>
      <c r="J1309" s="55">
        <v>324</v>
      </c>
      <c r="K1309" s="55" t="s">
        <v>225</v>
      </c>
      <c r="L1309" s="55">
        <v>0</v>
      </c>
      <c r="M1309" s="55" t="s">
        <v>89</v>
      </c>
      <c r="N1309" s="55" t="s">
        <v>28</v>
      </c>
      <c r="O1309" s="55">
        <v>0</v>
      </c>
      <c r="P1309" s="55" t="str">
        <f t="shared" si="430"/>
        <v/>
      </c>
      <c r="Q1309" s="55">
        <f t="shared" si="444"/>
        <v>65663.323999999993</v>
      </c>
      <c r="R1309" s="55" t="str">
        <f t="shared" si="440"/>
        <v/>
      </c>
      <c r="S1309" s="55" t="str">
        <f t="shared" si="431"/>
        <v/>
      </c>
      <c r="T1309" s="55" t="str">
        <f t="shared" si="426"/>
        <v/>
      </c>
      <c r="U1309" s="50" t="str">
        <f t="shared" si="427"/>
        <v/>
      </c>
      <c r="V1309" s="55" t="str">
        <f t="shared" si="428"/>
        <v/>
      </c>
      <c r="W1309" s="55" t="str">
        <f t="shared" si="432"/>
        <v/>
      </c>
      <c r="X1309" s="50" t="str">
        <f t="shared" si="441"/>
        <v/>
      </c>
      <c r="Y1309" s="50" t="str">
        <f t="shared" si="437"/>
        <v/>
      </c>
      <c r="Z1309" s="50" t="str">
        <f t="shared" si="433"/>
        <v/>
      </c>
      <c r="AA1309" s="50" t="str">
        <f t="shared" si="438"/>
        <v/>
      </c>
      <c r="AB1309" s="50" t="str">
        <f t="shared" si="439"/>
        <v/>
      </c>
      <c r="AC1309" s="50" t="str">
        <f t="shared" si="429"/>
        <v/>
      </c>
      <c r="AD1309" s="50" t="str">
        <f t="shared" si="442"/>
        <v/>
      </c>
      <c r="AE1309" s="50" t="str">
        <f t="shared" si="434"/>
        <v/>
      </c>
      <c r="AF1309" s="50" t="str">
        <f t="shared" si="435"/>
        <v/>
      </c>
      <c r="AG1309" s="50" t="str">
        <f t="shared" si="443"/>
        <v/>
      </c>
      <c r="AH1309" s="50"/>
      <c r="AI1309" s="55" t="s">
        <v>135</v>
      </c>
      <c r="AJ1309" s="55"/>
      <c r="AK1309" s="55"/>
      <c r="AL1309" s="55"/>
    </row>
    <row r="1310" spans="1:38" s="101" customFormat="1" x14ac:dyDescent="0.25">
      <c r="A1310" s="54">
        <f t="shared" si="436"/>
        <v>190</v>
      </c>
      <c r="B1310" s="54">
        <f t="shared" si="424"/>
        <v>65743</v>
      </c>
      <c r="C1310" s="54" t="str">
        <f t="shared" si="425"/>
        <v>201823</v>
      </c>
      <c r="D1310" s="54">
        <v>2018</v>
      </c>
      <c r="E1310" s="54">
        <v>2</v>
      </c>
      <c r="F1310" s="54">
        <v>3</v>
      </c>
      <c r="G1310" s="54">
        <v>18</v>
      </c>
      <c r="H1310" s="54">
        <v>15</v>
      </c>
      <c r="I1310" s="54">
        <v>43</v>
      </c>
      <c r="J1310" s="54">
        <v>788</v>
      </c>
      <c r="K1310" s="54" t="s">
        <v>37</v>
      </c>
      <c r="L1310" s="54">
        <v>1</v>
      </c>
      <c r="M1310" s="54" t="s">
        <v>21</v>
      </c>
      <c r="N1310" s="54" t="s">
        <v>27</v>
      </c>
      <c r="O1310" s="54">
        <v>6</v>
      </c>
      <c r="P1310" s="54">
        <f t="shared" si="430"/>
        <v>65743.788</v>
      </c>
      <c r="Q1310" s="54" t="str">
        <f t="shared" si="444"/>
        <v/>
      </c>
      <c r="R1310" s="54">
        <f t="shared" si="440"/>
        <v>65744.073999999993</v>
      </c>
      <c r="S1310" s="54">
        <f t="shared" si="431"/>
        <v>285.99999999278225</v>
      </c>
      <c r="T1310" s="54">
        <f t="shared" si="426"/>
        <v>76</v>
      </c>
      <c r="U1310" s="51">
        <f t="shared" si="427"/>
        <v>70</v>
      </c>
      <c r="V1310" s="54" t="str">
        <f t="shared" si="428"/>
        <v/>
      </c>
      <c r="W1310" s="54">
        <f t="shared" si="432"/>
        <v>65743</v>
      </c>
      <c r="X1310" s="51">
        <f t="shared" si="441"/>
        <v>6</v>
      </c>
      <c r="Y1310" s="51">
        <f t="shared" si="437"/>
        <v>0</v>
      </c>
      <c r="Z1310" s="51">
        <f t="shared" si="433"/>
        <v>0</v>
      </c>
      <c r="AA1310" s="51">
        <f t="shared" si="438"/>
        <v>0</v>
      </c>
      <c r="AB1310" s="51">
        <f t="shared" si="439"/>
        <v>6</v>
      </c>
      <c r="AC1310" s="51" t="str">
        <f t="shared" si="429"/>
        <v/>
      </c>
      <c r="AD1310" s="51">
        <f t="shared" si="442"/>
        <v>0</v>
      </c>
      <c r="AE1310" s="51" t="str">
        <f t="shared" si="434"/>
        <v/>
      </c>
      <c r="AF1310" s="51" t="str">
        <f t="shared" si="435"/>
        <v/>
      </c>
      <c r="AG1310" s="51">
        <f t="shared" si="443"/>
        <v>0</v>
      </c>
      <c r="AH1310" s="51"/>
      <c r="AI1310" s="54" t="s">
        <v>136</v>
      </c>
      <c r="AJ1310" s="54"/>
      <c r="AK1310" s="54"/>
      <c r="AL1310" s="54"/>
    </row>
    <row r="1311" spans="1:38" s="101" customFormat="1" x14ac:dyDescent="0.25">
      <c r="A1311" s="55">
        <f t="shared" si="436"/>
        <v>190</v>
      </c>
      <c r="B1311" s="55">
        <f t="shared" ref="B1311:B1374" si="445">I1311+(H1311*60)+(G1311*3600)</f>
        <v>65743</v>
      </c>
      <c r="C1311" s="55" t="str">
        <f t="shared" ref="C1311:C1374" si="446">CONCATENATE(D1311,E1311,F1311)</f>
        <v>201823</v>
      </c>
      <c r="D1311" s="55">
        <v>2018</v>
      </c>
      <c r="E1311" s="55">
        <v>2</v>
      </c>
      <c r="F1311" s="55">
        <v>3</v>
      </c>
      <c r="G1311" s="55">
        <v>18</v>
      </c>
      <c r="H1311" s="55">
        <v>15</v>
      </c>
      <c r="I1311" s="55">
        <v>43</v>
      </c>
      <c r="J1311" s="55">
        <v>864</v>
      </c>
      <c r="K1311" s="55" t="s">
        <v>37</v>
      </c>
      <c r="L1311" s="55">
        <v>1</v>
      </c>
      <c r="M1311" s="55" t="s">
        <v>21</v>
      </c>
      <c r="N1311" s="55" t="s">
        <v>27</v>
      </c>
      <c r="O1311" s="55">
        <v>4</v>
      </c>
      <c r="P1311" s="55" t="str">
        <f t="shared" si="430"/>
        <v/>
      </c>
      <c r="Q1311" s="55" t="str">
        <f t="shared" si="444"/>
        <v/>
      </c>
      <c r="R1311" s="55" t="str">
        <f t="shared" si="440"/>
        <v/>
      </c>
      <c r="S1311" s="55" t="str">
        <f t="shared" si="431"/>
        <v/>
      </c>
      <c r="T1311" s="55">
        <f t="shared" ref="T1311:T1374" si="447">IF(A1311=A1312,IF(K1311="Stroke",IF(K1312="Stroke",IF((J1312-J1311)&lt;0,1000+J1312-J1311,J1312-J1311),IF(A1313=A1311,IF(K1313="stroke",IF((J1313-J1311)&lt;0,1000+J1313-J1311,J1313-J1311),IF(A1314=A1311,IF(K1314="stroke",IF((J1314-J1311)&lt;0,1000+J1314-J1311,J1314-J1311),IF(A1315=A1311,IF(K1315="stroke",IF((J1315-J1311)&lt;0,1000+J1315-J1311,J1315-J1311),IF(A1316=A1311,IF(K1316="stroke",IF((J1316-J1311)&lt;0,1000+J1316-J1311,J1316-J1311),IF(A1317=A1311,IF(K1317="Stroke",IF((J1317-J1311)&lt;0,1000+J1317-J1311,J1317-J1311),IF(A1318=A1311,IF(K1318="stroke",IF((J1318-J1311)&lt;0,1000+J1318-J1311,J1313-J1311),IF(A1319=A1311,IF(K1319="stroke",IF((J1319-J1311)&lt;0,1000+J1319-J1311,J1319-J1311),IF(A1320=A1311,IF(K1320="stroke",IF((J1320-J1311)&lt;0,1000+J1320-J1311,J1320-J1311),IF(A1321=A1311,IF(K1321="stroke",IF((J1321-J1311)&lt;0,1000+J1321-J1311,J1321-J1311),""),"")),"")),"")),"")),"")),"")),"")),"")),"")),""),"")</f>
        <v>77</v>
      </c>
      <c r="U1311" s="50">
        <f t="shared" ref="U1311:U1374" si="448">IF(A1311=A1312,IF(K1311="Stroke",IF(K1312="Stroke",IF(L1312=L1311,T1311-O1311,""),IF(A1313=A1311,IF(K1313="stroke",IF(L1313=L1311,T1311-O1311,""),IF(A1314=A1311,IF(K1314="stroke",IF(L1314=L1311,T1311-O1311,""),IF(A1315=A1311,IF(K1315="stroke",IF(L1315=L1311,T1311-O1311,""),IF(A1316=A1311,IF(K1316="stroke",IF(L1316=L1311,T1311-O1311,""),""),"")),"")),"")),"")),""),"")</f>
        <v>73</v>
      </c>
      <c r="V1311" s="55" t="str">
        <f t="shared" ref="V1311:V1374" si="449">IF(A1311=A1312,IF(K1311="SRS",IF(K1312="SRS",IF((J1312-J1311)&lt;0,1000+J1312-J1311,J1312-J1311),IF(A1313=A1311,IF(K1313="SRS",IF((J1313-J1311)&lt;0,1000+J1313-J1311,J1313-J1311),IF(A1314=A1311,IF(K1314="SRS",IF((J1314-J1311)&lt;0,1000+J1314-J1311,J1314-J1311),IF(A1315=A1311,IF(K1315="SRS",IF((J1315-J1311)&lt;0,1000+J1315-J1311,J1315-J1311),IF(A1316=A1311,IF(K1316="SRS",IF((J1316-J1311)&lt;0,1000+J1316-J1311,J1316-J1311),""),"")),"")),"")),"")),""),"")</f>
        <v/>
      </c>
      <c r="W1311" s="55" t="str">
        <f t="shared" si="432"/>
        <v/>
      </c>
      <c r="X1311" s="50" t="str">
        <f t="shared" si="441"/>
        <v/>
      </c>
      <c r="Y1311" s="50" t="str">
        <f t="shared" si="437"/>
        <v/>
      </c>
      <c r="Z1311" s="50" t="str">
        <f t="shared" si="433"/>
        <v/>
      </c>
      <c r="AA1311" s="50" t="str">
        <f t="shared" si="438"/>
        <v/>
      </c>
      <c r="AB1311" s="50" t="str">
        <f t="shared" si="439"/>
        <v/>
      </c>
      <c r="AC1311" s="50" t="str">
        <f t="shared" ref="AC1311:AC1374" si="450">IF(A1311&lt;&gt;A1310,IF(A1311=A1312,IF(K1312="stroke",IF(M1311="positive",IF(M1312="negative",SUM(AA1311:AB1311),""),""),""),""),"")</f>
        <v/>
      </c>
      <c r="AD1311" s="50" t="str">
        <f t="shared" si="442"/>
        <v/>
      </c>
      <c r="AE1311" s="50" t="str">
        <f t="shared" si="434"/>
        <v/>
      </c>
      <c r="AF1311" s="50" t="str">
        <f t="shared" si="435"/>
        <v/>
      </c>
      <c r="AG1311" s="50" t="str">
        <f t="shared" si="443"/>
        <v/>
      </c>
      <c r="AH1311" s="50"/>
      <c r="AI1311" s="55" t="s">
        <v>136</v>
      </c>
      <c r="AJ1311" s="55"/>
      <c r="AK1311" s="55"/>
      <c r="AL1311" s="55"/>
    </row>
    <row r="1312" spans="1:38" s="101" customFormat="1" x14ac:dyDescent="0.25">
      <c r="A1312" s="55">
        <f t="shared" si="436"/>
        <v>190</v>
      </c>
      <c r="B1312" s="55">
        <f t="shared" si="445"/>
        <v>65743</v>
      </c>
      <c r="C1312" s="55" t="str">
        <f t="shared" si="446"/>
        <v>201823</v>
      </c>
      <c r="D1312" s="55">
        <v>2018</v>
      </c>
      <c r="E1312" s="55">
        <v>2</v>
      </c>
      <c r="F1312" s="55">
        <v>3</v>
      </c>
      <c r="G1312" s="55">
        <v>18</v>
      </c>
      <c r="H1312" s="55">
        <v>15</v>
      </c>
      <c r="I1312" s="55">
        <v>43</v>
      </c>
      <c r="J1312" s="55">
        <v>941</v>
      </c>
      <c r="K1312" s="55" t="s">
        <v>37</v>
      </c>
      <c r="L1312" s="55">
        <v>1</v>
      </c>
      <c r="M1312" s="55" t="s">
        <v>21</v>
      </c>
      <c r="N1312" s="55" t="s">
        <v>27</v>
      </c>
      <c r="O1312" s="55">
        <v>2</v>
      </c>
      <c r="P1312" s="55" t="str">
        <f t="shared" ref="P1312:P1375" si="451">IF(A1312&lt;&gt;A1311,(B1312+J1312*0.001),"")</f>
        <v/>
      </c>
      <c r="Q1312" s="55" t="str">
        <f t="shared" si="444"/>
        <v/>
      </c>
      <c r="R1312" s="55" t="str">
        <f t="shared" si="440"/>
        <v/>
      </c>
      <c r="S1312" s="55" t="str">
        <f t="shared" ref="S1312:S1375" si="452">IF(AND(P1312&lt;&gt;"",R1312&lt;&gt;""),(R1312-P1312)/0.001,"")</f>
        <v/>
      </c>
      <c r="T1312" s="55">
        <f t="shared" si="447"/>
        <v>41</v>
      </c>
      <c r="U1312" s="50">
        <f t="shared" si="448"/>
        <v>39</v>
      </c>
      <c r="V1312" s="55" t="str">
        <f t="shared" si="449"/>
        <v/>
      </c>
      <c r="W1312" s="55" t="str">
        <f t="shared" ref="W1312:W1375" si="453">IF(A1312&lt;&gt;A1311,B1312,"")</f>
        <v/>
      </c>
      <c r="X1312" s="50" t="str">
        <f t="shared" si="441"/>
        <v/>
      </c>
      <c r="Y1312" s="50" t="str">
        <f t="shared" si="437"/>
        <v/>
      </c>
      <c r="Z1312" s="50" t="str">
        <f t="shared" ref="Z1312:Z1375" si="454">IF(AA1312="","",COUNTIFS(AA1312,0,AB1312,0,AC1312,"",AD1312,0))</f>
        <v/>
      </c>
      <c r="AA1312" s="50" t="str">
        <f t="shared" si="438"/>
        <v/>
      </c>
      <c r="AB1312" s="50" t="str">
        <f t="shared" si="439"/>
        <v/>
      </c>
      <c r="AC1312" s="50" t="str">
        <f t="shared" si="450"/>
        <v/>
      </c>
      <c r="AD1312" s="50" t="str">
        <f t="shared" si="442"/>
        <v/>
      </c>
      <c r="AE1312" s="50" t="str">
        <f t="shared" ref="AE1312:AE1375" si="455">IF(K1312="up",C1312,"")</f>
        <v/>
      </c>
      <c r="AF1312" s="50" t="str">
        <f t="shared" ref="AF1312:AF1375" si="456">IF(AD1312="","",IF(AD1312&gt;0,IF(AA1312&gt;0,"yes",""),""))</f>
        <v/>
      </c>
      <c r="AG1312" s="50" t="str">
        <f t="shared" si="443"/>
        <v/>
      </c>
      <c r="AH1312" s="50"/>
      <c r="AI1312" s="55" t="s">
        <v>136</v>
      </c>
      <c r="AJ1312" s="55"/>
      <c r="AK1312" s="55"/>
      <c r="AL1312" s="55"/>
    </row>
    <row r="1313" spans="1:38" s="101" customFormat="1" x14ac:dyDescent="0.25">
      <c r="A1313" s="55">
        <f t="shared" ref="A1313:A1376" si="457">IF(B1313=B1312,A1312,IF(B1313=(B1312+1),A1312,(A1312+1)))</f>
        <v>190</v>
      </c>
      <c r="B1313" s="55">
        <f t="shared" si="445"/>
        <v>65743</v>
      </c>
      <c r="C1313" s="55" t="str">
        <f t="shared" si="446"/>
        <v>201823</v>
      </c>
      <c r="D1313" s="55">
        <v>2018</v>
      </c>
      <c r="E1313" s="55">
        <v>2</v>
      </c>
      <c r="F1313" s="55">
        <v>3</v>
      </c>
      <c r="G1313" s="55">
        <v>18</v>
      </c>
      <c r="H1313" s="55">
        <v>15</v>
      </c>
      <c r="I1313" s="55">
        <v>43</v>
      </c>
      <c r="J1313" s="55">
        <v>982</v>
      </c>
      <c r="K1313" s="55" t="s">
        <v>37</v>
      </c>
      <c r="L1313" s="55">
        <v>1</v>
      </c>
      <c r="M1313" s="55" t="s">
        <v>21</v>
      </c>
      <c r="N1313" s="55" t="s">
        <v>27</v>
      </c>
      <c r="O1313" s="55">
        <v>2</v>
      </c>
      <c r="P1313" s="55" t="str">
        <f t="shared" si="451"/>
        <v/>
      </c>
      <c r="Q1313" s="55" t="str">
        <f t="shared" si="444"/>
        <v/>
      </c>
      <c r="R1313" s="55" t="str">
        <f t="shared" si="440"/>
        <v/>
      </c>
      <c r="S1313" s="55" t="str">
        <f t="shared" si="452"/>
        <v/>
      </c>
      <c r="T1313" s="55">
        <f t="shared" si="447"/>
        <v>63</v>
      </c>
      <c r="U1313" s="50">
        <f t="shared" si="448"/>
        <v>61</v>
      </c>
      <c r="V1313" s="55" t="str">
        <f t="shared" si="449"/>
        <v/>
      </c>
      <c r="W1313" s="55" t="str">
        <f t="shared" si="453"/>
        <v/>
      </c>
      <c r="X1313" s="50" t="str">
        <f t="shared" si="441"/>
        <v/>
      </c>
      <c r="Y1313" s="50" t="str">
        <f t="shared" ref="Y1313:Y1376" si="458">IF(X1313&lt;&gt;"",IF(X1313=1,"",COUNTIFS($O$2:$O$1413,"&gt;40",$A$2:$A$1413,A1313)),"")</f>
        <v/>
      </c>
      <c r="Z1313" s="50" t="str">
        <f t="shared" si="454"/>
        <v/>
      </c>
      <c r="AA1313" s="50" t="str">
        <f t="shared" ref="AA1313:AA1376" si="459">IF(X1313&lt;&gt;"",COUNTIFS($M$2:$M$1413,"Positive",$K$2:$K$1413,"stroke",A$2:A$1413,A1313),"")</f>
        <v/>
      </c>
      <c r="AB1313" s="50" t="str">
        <f t="shared" ref="AB1313:AB1376" si="460">IF(X1313&lt;&gt;"",COUNTIFS($M$2:$M$1413,"Negative",$K$2:$K$1413,"stroke",A$2:A$1413,A1313),"")</f>
        <v/>
      </c>
      <c r="AC1313" s="50" t="str">
        <f t="shared" si="450"/>
        <v/>
      </c>
      <c r="AD1313" s="50" t="str">
        <f t="shared" si="442"/>
        <v/>
      </c>
      <c r="AE1313" s="50" t="str">
        <f t="shared" si="455"/>
        <v/>
      </c>
      <c r="AF1313" s="50" t="str">
        <f t="shared" si="456"/>
        <v/>
      </c>
      <c r="AG1313" s="50" t="str">
        <f t="shared" si="443"/>
        <v/>
      </c>
      <c r="AH1313" s="50"/>
      <c r="AI1313" s="55" t="s">
        <v>136</v>
      </c>
      <c r="AJ1313" s="55"/>
      <c r="AK1313" s="55"/>
      <c r="AL1313" s="55"/>
    </row>
    <row r="1314" spans="1:38" s="101" customFormat="1" x14ac:dyDescent="0.25">
      <c r="A1314" s="55">
        <f t="shared" si="457"/>
        <v>190</v>
      </c>
      <c r="B1314" s="55">
        <f t="shared" si="445"/>
        <v>65744</v>
      </c>
      <c r="C1314" s="55" t="str">
        <f t="shared" si="446"/>
        <v>201823</v>
      </c>
      <c r="D1314" s="55">
        <v>2018</v>
      </c>
      <c r="E1314" s="55">
        <v>2</v>
      </c>
      <c r="F1314" s="55">
        <v>3</v>
      </c>
      <c r="G1314" s="55">
        <v>18</v>
      </c>
      <c r="H1314" s="55">
        <v>15</v>
      </c>
      <c r="I1314" s="55">
        <v>44</v>
      </c>
      <c r="J1314" s="55">
        <v>45</v>
      </c>
      <c r="K1314" s="55" t="s">
        <v>37</v>
      </c>
      <c r="L1314" s="55">
        <v>1</v>
      </c>
      <c r="M1314" s="55" t="s">
        <v>21</v>
      </c>
      <c r="N1314" s="55" t="s">
        <v>27</v>
      </c>
      <c r="O1314" s="55">
        <v>3</v>
      </c>
      <c r="P1314" s="55" t="str">
        <f t="shared" si="451"/>
        <v/>
      </c>
      <c r="Q1314" s="55" t="str">
        <f t="shared" si="444"/>
        <v/>
      </c>
      <c r="R1314" s="55" t="str">
        <f t="shared" ref="R1314:R1377" si="461">IF(A1314&lt;&gt;A1313,LOOKUP(A1314,A$2:A$1413,Q$2:Q$1413),"")</f>
        <v/>
      </c>
      <c r="S1314" s="55" t="str">
        <f t="shared" si="452"/>
        <v/>
      </c>
      <c r="T1314" s="55">
        <f t="shared" si="447"/>
        <v>27</v>
      </c>
      <c r="U1314" s="50">
        <f t="shared" si="448"/>
        <v>24</v>
      </c>
      <c r="V1314" s="55" t="str">
        <f t="shared" si="449"/>
        <v/>
      </c>
      <c r="W1314" s="55" t="str">
        <f t="shared" si="453"/>
        <v/>
      </c>
      <c r="X1314" s="50" t="str">
        <f t="shared" ref="X1314:X1377" si="462">IF(A1314&lt;&gt;A1313,COUNTIFS($K$2:$K$1413,$K$2,$A$2:$A$1413,A1314),"")</f>
        <v/>
      </c>
      <c r="Y1314" s="50" t="str">
        <f t="shared" si="458"/>
        <v/>
      </c>
      <c r="Z1314" s="50" t="str">
        <f t="shared" si="454"/>
        <v/>
      </c>
      <c r="AA1314" s="50" t="str">
        <f t="shared" si="459"/>
        <v/>
      </c>
      <c r="AB1314" s="50" t="str">
        <f t="shared" si="460"/>
        <v/>
      </c>
      <c r="AC1314" s="50" t="str">
        <f t="shared" si="450"/>
        <v/>
      </c>
      <c r="AD1314" s="50" t="str">
        <f t="shared" ref="AD1314:AD1377" si="463">IF(A1314=A1313,"",COUNTIFS(A:A,A1314,K:K,"up"))</f>
        <v/>
      </c>
      <c r="AE1314" s="50" t="str">
        <f t="shared" si="455"/>
        <v/>
      </c>
      <c r="AF1314" s="50" t="str">
        <f t="shared" si="456"/>
        <v/>
      </c>
      <c r="AG1314" s="50" t="str">
        <f t="shared" ref="AG1314:AG1377" si="464">IF(A1314=A1313,"",COUNTIFS(A:A,A1314,K:K,"SRS"))</f>
        <v/>
      </c>
      <c r="AH1314" s="50"/>
      <c r="AI1314" s="55" t="s">
        <v>136</v>
      </c>
      <c r="AJ1314" s="55"/>
      <c r="AK1314" s="55"/>
      <c r="AL1314" s="55"/>
    </row>
    <row r="1315" spans="1:38" s="101" customFormat="1" x14ac:dyDescent="0.25">
      <c r="A1315" s="55">
        <f t="shared" si="457"/>
        <v>190</v>
      </c>
      <c r="B1315" s="55">
        <f t="shared" si="445"/>
        <v>65744</v>
      </c>
      <c r="C1315" s="55" t="str">
        <f t="shared" si="446"/>
        <v>201823</v>
      </c>
      <c r="D1315" s="55">
        <v>2018</v>
      </c>
      <c r="E1315" s="55">
        <v>2</v>
      </c>
      <c r="F1315" s="55">
        <v>3</v>
      </c>
      <c r="G1315" s="55">
        <v>18</v>
      </c>
      <c r="H1315" s="55">
        <v>15</v>
      </c>
      <c r="I1315" s="55">
        <v>44</v>
      </c>
      <c r="J1315" s="55">
        <v>72</v>
      </c>
      <c r="K1315" s="55" t="s">
        <v>37</v>
      </c>
      <c r="L1315" s="55">
        <v>1</v>
      </c>
      <c r="M1315" s="55" t="s">
        <v>21</v>
      </c>
      <c r="N1315" s="55" t="s">
        <v>27</v>
      </c>
      <c r="O1315" s="55">
        <v>2</v>
      </c>
      <c r="P1315" s="55" t="str">
        <f t="shared" si="451"/>
        <v/>
      </c>
      <c r="Q1315" s="55">
        <f t="shared" si="444"/>
        <v>65744.073999999993</v>
      </c>
      <c r="R1315" s="55" t="str">
        <f t="shared" si="461"/>
        <v/>
      </c>
      <c r="S1315" s="55" t="str">
        <f t="shared" si="452"/>
        <v/>
      </c>
      <c r="T1315" s="55" t="str">
        <f t="shared" si="447"/>
        <v/>
      </c>
      <c r="U1315" s="50" t="str">
        <f t="shared" si="448"/>
        <v/>
      </c>
      <c r="V1315" s="55" t="str">
        <f t="shared" si="449"/>
        <v/>
      </c>
      <c r="W1315" s="55" t="str">
        <f t="shared" si="453"/>
        <v/>
      </c>
      <c r="X1315" s="50" t="str">
        <f t="shared" si="462"/>
        <v/>
      </c>
      <c r="Y1315" s="50" t="str">
        <f t="shared" si="458"/>
        <v/>
      </c>
      <c r="Z1315" s="50" t="str">
        <f t="shared" si="454"/>
        <v/>
      </c>
      <c r="AA1315" s="50" t="str">
        <f t="shared" si="459"/>
        <v/>
      </c>
      <c r="AB1315" s="50" t="str">
        <f t="shared" si="460"/>
        <v/>
      </c>
      <c r="AC1315" s="50" t="str">
        <f t="shared" si="450"/>
        <v/>
      </c>
      <c r="AD1315" s="50" t="str">
        <f t="shared" si="463"/>
        <v/>
      </c>
      <c r="AE1315" s="50" t="str">
        <f t="shared" si="455"/>
        <v/>
      </c>
      <c r="AF1315" s="50" t="str">
        <f t="shared" si="456"/>
        <v/>
      </c>
      <c r="AG1315" s="50" t="str">
        <f t="shared" si="464"/>
        <v/>
      </c>
      <c r="AH1315" s="50"/>
      <c r="AI1315" s="55" t="s">
        <v>136</v>
      </c>
      <c r="AJ1315" s="55"/>
      <c r="AK1315" s="55"/>
      <c r="AL1315" s="55"/>
    </row>
    <row r="1316" spans="1:38" s="101" customFormat="1" x14ac:dyDescent="0.25">
      <c r="A1316" s="54">
        <f t="shared" si="457"/>
        <v>191</v>
      </c>
      <c r="B1316" s="54">
        <f t="shared" si="445"/>
        <v>66062</v>
      </c>
      <c r="C1316" s="54" t="str">
        <f t="shared" si="446"/>
        <v>201823</v>
      </c>
      <c r="D1316" s="54">
        <v>2018</v>
      </c>
      <c r="E1316" s="54">
        <v>2</v>
      </c>
      <c r="F1316" s="54">
        <v>3</v>
      </c>
      <c r="G1316" s="54">
        <v>18</v>
      </c>
      <c r="H1316" s="54">
        <v>21</v>
      </c>
      <c r="I1316" s="54">
        <v>2</v>
      </c>
      <c r="J1316" s="54">
        <v>868</v>
      </c>
      <c r="K1316" s="54" t="s">
        <v>106</v>
      </c>
      <c r="L1316" s="54">
        <v>0</v>
      </c>
      <c r="M1316" s="54" t="s">
        <v>89</v>
      </c>
      <c r="N1316" s="54" t="s">
        <v>28</v>
      </c>
      <c r="O1316" s="54">
        <v>0</v>
      </c>
      <c r="P1316" s="54">
        <f t="shared" si="451"/>
        <v>66062.868000000002</v>
      </c>
      <c r="Q1316" s="54" t="str">
        <f t="shared" si="444"/>
        <v/>
      </c>
      <c r="R1316" s="54">
        <f t="shared" si="461"/>
        <v>66063.004000000001</v>
      </c>
      <c r="S1316" s="54">
        <f t="shared" si="452"/>
        <v>135.99999999860302</v>
      </c>
      <c r="T1316" s="54" t="str">
        <f t="shared" si="447"/>
        <v/>
      </c>
      <c r="U1316" s="51" t="str">
        <f t="shared" si="448"/>
        <v/>
      </c>
      <c r="V1316" s="54" t="str">
        <f t="shared" si="449"/>
        <v/>
      </c>
      <c r="W1316" s="54">
        <f t="shared" si="453"/>
        <v>66062</v>
      </c>
      <c r="X1316" s="51">
        <f t="shared" si="462"/>
        <v>0</v>
      </c>
      <c r="Y1316" s="51">
        <f t="shared" si="458"/>
        <v>0</v>
      </c>
      <c r="Z1316" s="51">
        <f t="shared" si="454"/>
        <v>1</v>
      </c>
      <c r="AA1316" s="51">
        <f t="shared" si="459"/>
        <v>0</v>
      </c>
      <c r="AB1316" s="51">
        <f t="shared" si="460"/>
        <v>0</v>
      </c>
      <c r="AC1316" s="51" t="str">
        <f t="shared" si="450"/>
        <v/>
      </c>
      <c r="AD1316" s="51">
        <f t="shared" si="463"/>
        <v>0</v>
      </c>
      <c r="AE1316" s="51" t="str">
        <f t="shared" si="455"/>
        <v/>
      </c>
      <c r="AF1316" s="51" t="str">
        <f t="shared" si="456"/>
        <v/>
      </c>
      <c r="AG1316" s="51">
        <f t="shared" si="464"/>
        <v>0</v>
      </c>
      <c r="AH1316" s="51"/>
      <c r="AI1316" s="54" t="s">
        <v>121</v>
      </c>
      <c r="AJ1316" s="54"/>
      <c r="AK1316" s="54"/>
      <c r="AL1316" s="54"/>
    </row>
    <row r="1317" spans="1:38" s="103" customFormat="1" x14ac:dyDescent="0.25">
      <c r="A1317" s="55">
        <f t="shared" si="457"/>
        <v>191</v>
      </c>
      <c r="B1317" s="55">
        <f t="shared" si="445"/>
        <v>66062</v>
      </c>
      <c r="C1317" s="55" t="str">
        <f t="shared" si="446"/>
        <v>201823</v>
      </c>
      <c r="D1317" s="55">
        <v>2018</v>
      </c>
      <c r="E1317" s="55">
        <v>2</v>
      </c>
      <c r="F1317" s="55">
        <v>3</v>
      </c>
      <c r="G1317" s="55">
        <v>18</v>
      </c>
      <c r="H1317" s="55">
        <v>21</v>
      </c>
      <c r="I1317" s="55">
        <v>2</v>
      </c>
      <c r="J1317" s="55">
        <v>980</v>
      </c>
      <c r="K1317" s="55" t="s">
        <v>106</v>
      </c>
      <c r="L1317" s="55"/>
      <c r="M1317" s="55" t="s">
        <v>21</v>
      </c>
      <c r="N1317" s="55" t="s">
        <v>27</v>
      </c>
      <c r="O1317" s="55"/>
      <c r="P1317" s="55" t="str">
        <f t="shared" si="451"/>
        <v/>
      </c>
      <c r="Q1317" s="55" t="str">
        <f t="shared" si="444"/>
        <v/>
      </c>
      <c r="R1317" s="55" t="str">
        <f t="shared" si="461"/>
        <v/>
      </c>
      <c r="S1317" s="55" t="str">
        <f t="shared" si="452"/>
        <v/>
      </c>
      <c r="T1317" s="55" t="str">
        <f t="shared" si="447"/>
        <v/>
      </c>
      <c r="U1317" s="50" t="str">
        <f t="shared" si="448"/>
        <v/>
      </c>
      <c r="V1317" s="55" t="str">
        <f t="shared" si="449"/>
        <v/>
      </c>
      <c r="W1317" s="55" t="str">
        <f t="shared" si="453"/>
        <v/>
      </c>
      <c r="X1317" s="50" t="str">
        <f t="shared" si="462"/>
        <v/>
      </c>
      <c r="Y1317" s="50" t="str">
        <f t="shared" si="458"/>
        <v/>
      </c>
      <c r="Z1317" s="50" t="str">
        <f t="shared" si="454"/>
        <v/>
      </c>
      <c r="AA1317" s="50" t="str">
        <f t="shared" si="459"/>
        <v/>
      </c>
      <c r="AB1317" s="50" t="str">
        <f t="shared" si="460"/>
        <v/>
      </c>
      <c r="AC1317" s="50" t="str">
        <f t="shared" si="450"/>
        <v/>
      </c>
      <c r="AD1317" s="50" t="str">
        <f t="shared" si="463"/>
        <v/>
      </c>
      <c r="AE1317" s="50" t="str">
        <f t="shared" si="455"/>
        <v/>
      </c>
      <c r="AF1317" s="50" t="str">
        <f t="shared" si="456"/>
        <v/>
      </c>
      <c r="AG1317" s="50" t="str">
        <f t="shared" si="464"/>
        <v/>
      </c>
      <c r="AH1317" s="50"/>
      <c r="AI1317" s="55" t="s">
        <v>137</v>
      </c>
      <c r="AJ1317" s="55"/>
      <c r="AK1317" s="55"/>
      <c r="AL1317" s="55"/>
    </row>
    <row r="1318" spans="1:38" s="101" customFormat="1" x14ac:dyDescent="0.25">
      <c r="A1318" s="55">
        <f t="shared" si="457"/>
        <v>191</v>
      </c>
      <c r="B1318" s="55">
        <f t="shared" si="445"/>
        <v>66063</v>
      </c>
      <c r="C1318" s="55" t="str">
        <f t="shared" si="446"/>
        <v>201823</v>
      </c>
      <c r="D1318" s="55">
        <v>2018</v>
      </c>
      <c r="E1318" s="55">
        <v>2</v>
      </c>
      <c r="F1318" s="55">
        <v>3</v>
      </c>
      <c r="G1318" s="55">
        <v>18</v>
      </c>
      <c r="H1318" s="55">
        <v>21</v>
      </c>
      <c r="I1318" s="55">
        <v>3</v>
      </c>
      <c r="J1318" s="55">
        <v>4</v>
      </c>
      <c r="K1318" s="55" t="s">
        <v>106</v>
      </c>
      <c r="L1318" s="55">
        <v>0</v>
      </c>
      <c r="M1318" s="55" t="s">
        <v>89</v>
      </c>
      <c r="N1318" s="55" t="s">
        <v>28</v>
      </c>
      <c r="O1318" s="55">
        <v>0</v>
      </c>
      <c r="P1318" s="55" t="str">
        <f t="shared" si="451"/>
        <v/>
      </c>
      <c r="Q1318" s="55">
        <f t="shared" si="444"/>
        <v>66063.004000000001</v>
      </c>
      <c r="R1318" s="55" t="str">
        <f t="shared" si="461"/>
        <v/>
      </c>
      <c r="S1318" s="55" t="str">
        <f t="shared" si="452"/>
        <v/>
      </c>
      <c r="T1318" s="55" t="str">
        <f t="shared" si="447"/>
        <v/>
      </c>
      <c r="U1318" s="50" t="str">
        <f t="shared" si="448"/>
        <v/>
      </c>
      <c r="V1318" s="55" t="str">
        <f t="shared" si="449"/>
        <v/>
      </c>
      <c r="W1318" s="55" t="str">
        <f t="shared" si="453"/>
        <v/>
      </c>
      <c r="X1318" s="50" t="str">
        <f t="shared" si="462"/>
        <v/>
      </c>
      <c r="Y1318" s="50" t="str">
        <f t="shared" si="458"/>
        <v/>
      </c>
      <c r="Z1318" s="50" t="str">
        <f t="shared" si="454"/>
        <v/>
      </c>
      <c r="AA1318" s="50" t="str">
        <f t="shared" si="459"/>
        <v/>
      </c>
      <c r="AB1318" s="50" t="str">
        <f t="shared" si="460"/>
        <v/>
      </c>
      <c r="AC1318" s="50" t="str">
        <f t="shared" si="450"/>
        <v/>
      </c>
      <c r="AD1318" s="50" t="str">
        <f t="shared" si="463"/>
        <v/>
      </c>
      <c r="AE1318" s="50" t="str">
        <f t="shared" si="455"/>
        <v/>
      </c>
      <c r="AF1318" s="50" t="str">
        <f t="shared" si="456"/>
        <v/>
      </c>
      <c r="AG1318" s="50" t="str">
        <f t="shared" si="464"/>
        <v/>
      </c>
      <c r="AH1318" s="50"/>
      <c r="AI1318" s="55" t="s">
        <v>115</v>
      </c>
      <c r="AJ1318" s="55"/>
      <c r="AK1318" s="55"/>
      <c r="AL1318" s="55"/>
    </row>
    <row r="1319" spans="1:38" s="101" customFormat="1" x14ac:dyDescent="0.25">
      <c r="A1319" s="54">
        <f t="shared" si="457"/>
        <v>192</v>
      </c>
      <c r="B1319" s="54">
        <f t="shared" si="445"/>
        <v>66153</v>
      </c>
      <c r="C1319" s="54" t="str">
        <f t="shared" si="446"/>
        <v>201823</v>
      </c>
      <c r="D1319" s="54">
        <v>2018</v>
      </c>
      <c r="E1319" s="54">
        <v>2</v>
      </c>
      <c r="F1319" s="54">
        <v>3</v>
      </c>
      <c r="G1319" s="54">
        <v>18</v>
      </c>
      <c r="H1319" s="54">
        <v>22</v>
      </c>
      <c r="I1319" s="54">
        <v>33</v>
      </c>
      <c r="J1319" s="54">
        <v>33</v>
      </c>
      <c r="K1319" s="54" t="s">
        <v>37</v>
      </c>
      <c r="L1319" s="54">
        <v>1</v>
      </c>
      <c r="M1319" s="54" t="s">
        <v>21</v>
      </c>
      <c r="N1319" s="54" t="s">
        <v>27</v>
      </c>
      <c r="O1319" s="54">
        <v>29</v>
      </c>
      <c r="P1319" s="54">
        <f t="shared" si="451"/>
        <v>66153.032999999996</v>
      </c>
      <c r="Q1319" s="54" t="str">
        <f t="shared" si="444"/>
        <v/>
      </c>
      <c r="R1319" s="54">
        <f t="shared" si="461"/>
        <v>66153.289999999994</v>
      </c>
      <c r="S1319" s="54">
        <f t="shared" si="452"/>
        <v>256.99999999778811</v>
      </c>
      <c r="T1319" s="54">
        <f t="shared" si="447"/>
        <v>49</v>
      </c>
      <c r="U1319" s="51">
        <f t="shared" si="448"/>
        <v>20</v>
      </c>
      <c r="V1319" s="54" t="str">
        <f t="shared" si="449"/>
        <v/>
      </c>
      <c r="W1319" s="54">
        <f t="shared" si="453"/>
        <v>66153</v>
      </c>
      <c r="X1319" s="51">
        <f t="shared" si="462"/>
        <v>4</v>
      </c>
      <c r="Y1319" s="51">
        <f t="shared" si="458"/>
        <v>1</v>
      </c>
      <c r="Z1319" s="51">
        <f t="shared" si="454"/>
        <v>0</v>
      </c>
      <c r="AA1319" s="51">
        <f t="shared" si="459"/>
        <v>0</v>
      </c>
      <c r="AB1319" s="51">
        <f t="shared" si="460"/>
        <v>4</v>
      </c>
      <c r="AC1319" s="51" t="str">
        <f t="shared" si="450"/>
        <v/>
      </c>
      <c r="AD1319" s="51">
        <f t="shared" si="463"/>
        <v>0</v>
      </c>
      <c r="AE1319" s="51" t="str">
        <f t="shared" si="455"/>
        <v/>
      </c>
      <c r="AF1319" s="51" t="str">
        <f t="shared" si="456"/>
        <v/>
      </c>
      <c r="AG1319" s="51">
        <f t="shared" si="464"/>
        <v>0</v>
      </c>
      <c r="AH1319" s="51"/>
      <c r="AI1319" s="54" t="s">
        <v>138</v>
      </c>
      <c r="AJ1319" s="54"/>
      <c r="AK1319" s="54"/>
      <c r="AL1319" s="54"/>
    </row>
    <row r="1320" spans="1:38" s="101" customFormat="1" x14ac:dyDescent="0.25">
      <c r="A1320" s="55">
        <f t="shared" si="457"/>
        <v>192</v>
      </c>
      <c r="B1320" s="55">
        <f t="shared" si="445"/>
        <v>66153</v>
      </c>
      <c r="C1320" s="55" t="str">
        <f t="shared" si="446"/>
        <v>201823</v>
      </c>
      <c r="D1320" s="55">
        <v>2018</v>
      </c>
      <c r="E1320" s="55">
        <v>2</v>
      </c>
      <c r="F1320" s="55">
        <v>3</v>
      </c>
      <c r="G1320" s="55">
        <v>18</v>
      </c>
      <c r="H1320" s="55">
        <v>22</v>
      </c>
      <c r="I1320" s="55">
        <v>33</v>
      </c>
      <c r="J1320" s="55">
        <v>82</v>
      </c>
      <c r="K1320" s="55" t="s">
        <v>37</v>
      </c>
      <c r="L1320" s="55">
        <v>1</v>
      </c>
      <c r="M1320" s="55" t="s">
        <v>21</v>
      </c>
      <c r="N1320" s="55" t="s">
        <v>27</v>
      </c>
      <c r="O1320" s="55">
        <v>29</v>
      </c>
      <c r="P1320" s="55" t="str">
        <f t="shared" si="451"/>
        <v/>
      </c>
      <c r="Q1320" s="55" t="str">
        <f t="shared" si="444"/>
        <v/>
      </c>
      <c r="R1320" s="55" t="str">
        <f t="shared" si="461"/>
        <v/>
      </c>
      <c r="S1320" s="55" t="str">
        <f t="shared" si="452"/>
        <v/>
      </c>
      <c r="T1320" s="55">
        <f t="shared" si="447"/>
        <v>80</v>
      </c>
      <c r="U1320" s="50">
        <f t="shared" si="448"/>
        <v>51</v>
      </c>
      <c r="V1320" s="55" t="str">
        <f t="shared" si="449"/>
        <v/>
      </c>
      <c r="W1320" s="55" t="str">
        <f t="shared" si="453"/>
        <v/>
      </c>
      <c r="X1320" s="50" t="str">
        <f t="shared" si="462"/>
        <v/>
      </c>
      <c r="Y1320" s="50" t="str">
        <f t="shared" si="458"/>
        <v/>
      </c>
      <c r="Z1320" s="50" t="str">
        <f t="shared" si="454"/>
        <v/>
      </c>
      <c r="AA1320" s="50" t="str">
        <f t="shared" si="459"/>
        <v/>
      </c>
      <c r="AB1320" s="50" t="str">
        <f t="shared" si="460"/>
        <v/>
      </c>
      <c r="AC1320" s="50" t="str">
        <f t="shared" si="450"/>
        <v/>
      </c>
      <c r="AD1320" s="50" t="str">
        <f t="shared" si="463"/>
        <v/>
      </c>
      <c r="AE1320" s="50" t="str">
        <f t="shared" si="455"/>
        <v/>
      </c>
      <c r="AF1320" s="50" t="str">
        <f t="shared" si="456"/>
        <v/>
      </c>
      <c r="AG1320" s="50" t="str">
        <f t="shared" si="464"/>
        <v/>
      </c>
      <c r="AH1320" s="50"/>
      <c r="AI1320" s="55" t="s">
        <v>139</v>
      </c>
      <c r="AJ1320" s="55"/>
      <c r="AK1320" s="55"/>
      <c r="AL1320" s="55"/>
    </row>
    <row r="1321" spans="1:38" s="103" customFormat="1" x14ac:dyDescent="0.25">
      <c r="A1321" s="55">
        <f t="shared" si="457"/>
        <v>192</v>
      </c>
      <c r="B1321" s="55">
        <f t="shared" si="445"/>
        <v>66153</v>
      </c>
      <c r="C1321" s="55" t="str">
        <f t="shared" si="446"/>
        <v>201823</v>
      </c>
      <c r="D1321" s="55">
        <v>2018</v>
      </c>
      <c r="E1321" s="55">
        <v>2</v>
      </c>
      <c r="F1321" s="55">
        <v>3</v>
      </c>
      <c r="G1321" s="55">
        <v>18</v>
      </c>
      <c r="H1321" s="55">
        <v>22</v>
      </c>
      <c r="I1321" s="55">
        <v>33</v>
      </c>
      <c r="J1321" s="55">
        <v>84</v>
      </c>
      <c r="K1321" s="55" t="s">
        <v>29</v>
      </c>
      <c r="L1321" s="55">
        <v>1</v>
      </c>
      <c r="M1321" s="55" t="s">
        <v>21</v>
      </c>
      <c r="N1321" s="55" t="s">
        <v>27</v>
      </c>
      <c r="O1321" s="55">
        <v>0</v>
      </c>
      <c r="P1321" s="55" t="str">
        <f t="shared" si="451"/>
        <v/>
      </c>
      <c r="Q1321" s="55" t="str">
        <f t="shared" si="444"/>
        <v/>
      </c>
      <c r="R1321" s="55" t="str">
        <f t="shared" si="461"/>
        <v/>
      </c>
      <c r="S1321" s="55" t="str">
        <f t="shared" si="452"/>
        <v/>
      </c>
      <c r="T1321" s="55" t="str">
        <f t="shared" si="447"/>
        <v/>
      </c>
      <c r="U1321" s="50" t="str">
        <f t="shared" si="448"/>
        <v/>
      </c>
      <c r="V1321" s="55" t="str">
        <f t="shared" si="449"/>
        <v/>
      </c>
      <c r="W1321" s="55" t="str">
        <f t="shared" si="453"/>
        <v/>
      </c>
      <c r="X1321" s="50" t="str">
        <f t="shared" si="462"/>
        <v/>
      </c>
      <c r="Y1321" s="50" t="str">
        <f t="shared" si="458"/>
        <v/>
      </c>
      <c r="Z1321" s="50" t="str">
        <f t="shared" si="454"/>
        <v/>
      </c>
      <c r="AA1321" s="50" t="str">
        <f t="shared" si="459"/>
        <v/>
      </c>
      <c r="AB1321" s="50" t="str">
        <f t="shared" si="460"/>
        <v/>
      </c>
      <c r="AC1321" s="50" t="str">
        <f t="shared" si="450"/>
        <v/>
      </c>
      <c r="AD1321" s="50" t="str">
        <f t="shared" si="463"/>
        <v/>
      </c>
      <c r="AE1321" s="50" t="str">
        <f t="shared" si="455"/>
        <v/>
      </c>
      <c r="AF1321" s="50" t="str">
        <f t="shared" si="456"/>
        <v/>
      </c>
      <c r="AG1321" s="50" t="str">
        <f t="shared" si="464"/>
        <v/>
      </c>
      <c r="AH1321" s="50"/>
      <c r="AI1321" s="55" t="s">
        <v>140</v>
      </c>
      <c r="AJ1321" s="55"/>
      <c r="AK1321" s="55"/>
      <c r="AL1321" s="55"/>
    </row>
    <row r="1322" spans="1:38" s="103" customFormat="1" x14ac:dyDescent="0.25">
      <c r="A1322" s="55">
        <f t="shared" si="457"/>
        <v>192</v>
      </c>
      <c r="B1322" s="55">
        <f t="shared" si="445"/>
        <v>66153</v>
      </c>
      <c r="C1322" s="55" t="str">
        <f t="shared" si="446"/>
        <v>201823</v>
      </c>
      <c r="D1322" s="55">
        <v>2018</v>
      </c>
      <c r="E1322" s="55">
        <v>2</v>
      </c>
      <c r="F1322" s="55">
        <v>3</v>
      </c>
      <c r="G1322" s="55">
        <v>18</v>
      </c>
      <c r="H1322" s="55">
        <v>22</v>
      </c>
      <c r="I1322" s="55">
        <v>33</v>
      </c>
      <c r="J1322" s="55">
        <v>162</v>
      </c>
      <c r="K1322" s="55" t="s">
        <v>37</v>
      </c>
      <c r="L1322" s="55">
        <v>1</v>
      </c>
      <c r="M1322" s="55" t="s">
        <v>21</v>
      </c>
      <c r="N1322" s="55" t="s">
        <v>27</v>
      </c>
      <c r="O1322" s="55">
        <v>24</v>
      </c>
      <c r="P1322" s="55" t="str">
        <f t="shared" si="451"/>
        <v/>
      </c>
      <c r="Q1322" s="55" t="str">
        <f t="shared" si="444"/>
        <v/>
      </c>
      <c r="R1322" s="55" t="str">
        <f t="shared" si="461"/>
        <v/>
      </c>
      <c r="S1322" s="55" t="str">
        <f t="shared" si="452"/>
        <v/>
      </c>
      <c r="T1322" s="55">
        <f t="shared" si="447"/>
        <v>31</v>
      </c>
      <c r="U1322" s="50">
        <f t="shared" si="448"/>
        <v>7</v>
      </c>
      <c r="V1322" s="55" t="str">
        <f t="shared" si="449"/>
        <v/>
      </c>
      <c r="W1322" s="55" t="str">
        <f t="shared" si="453"/>
        <v/>
      </c>
      <c r="X1322" s="50" t="str">
        <f t="shared" si="462"/>
        <v/>
      </c>
      <c r="Y1322" s="50" t="str">
        <f t="shared" si="458"/>
        <v/>
      </c>
      <c r="Z1322" s="50" t="str">
        <f t="shared" si="454"/>
        <v/>
      </c>
      <c r="AA1322" s="50" t="str">
        <f t="shared" si="459"/>
        <v/>
      </c>
      <c r="AB1322" s="50" t="str">
        <f t="shared" si="460"/>
        <v/>
      </c>
      <c r="AC1322" s="50" t="str">
        <f t="shared" si="450"/>
        <v/>
      </c>
      <c r="AD1322" s="50" t="str">
        <f t="shared" si="463"/>
        <v/>
      </c>
      <c r="AE1322" s="50" t="str">
        <f t="shared" si="455"/>
        <v/>
      </c>
      <c r="AF1322" s="50" t="str">
        <f t="shared" si="456"/>
        <v/>
      </c>
      <c r="AG1322" s="50" t="str">
        <f t="shared" si="464"/>
        <v/>
      </c>
      <c r="AH1322" s="50"/>
      <c r="AI1322" s="55" t="s">
        <v>139</v>
      </c>
      <c r="AJ1322" s="55"/>
      <c r="AK1322" s="55"/>
      <c r="AL1322" s="55"/>
    </row>
    <row r="1323" spans="1:38" s="101" customFormat="1" x14ac:dyDescent="0.25">
      <c r="A1323" s="55">
        <f t="shared" si="457"/>
        <v>192</v>
      </c>
      <c r="B1323" s="55">
        <f t="shared" si="445"/>
        <v>66153</v>
      </c>
      <c r="C1323" s="55" t="str">
        <f t="shared" si="446"/>
        <v>201823</v>
      </c>
      <c r="D1323" s="55">
        <v>2018</v>
      </c>
      <c r="E1323" s="55">
        <v>2</v>
      </c>
      <c r="F1323" s="55">
        <v>3</v>
      </c>
      <c r="G1323" s="55">
        <v>18</v>
      </c>
      <c r="H1323" s="55">
        <v>22</v>
      </c>
      <c r="I1323" s="55">
        <v>33</v>
      </c>
      <c r="J1323" s="55">
        <v>193</v>
      </c>
      <c r="K1323" s="55" t="s">
        <v>37</v>
      </c>
      <c r="L1323" s="55">
        <v>1</v>
      </c>
      <c r="M1323" s="55" t="s">
        <v>21</v>
      </c>
      <c r="N1323" s="55" t="s">
        <v>27</v>
      </c>
      <c r="O1323" s="55">
        <v>132</v>
      </c>
      <c r="P1323" s="55" t="str">
        <f t="shared" si="451"/>
        <v/>
      </c>
      <c r="Q1323" s="55" t="str">
        <f t="shared" si="444"/>
        <v/>
      </c>
      <c r="R1323" s="55" t="str">
        <f t="shared" si="461"/>
        <v/>
      </c>
      <c r="S1323" s="55" t="str">
        <f t="shared" si="452"/>
        <v/>
      </c>
      <c r="T1323" s="55" t="str">
        <f t="shared" si="447"/>
        <v/>
      </c>
      <c r="U1323" s="50" t="str">
        <f t="shared" si="448"/>
        <v/>
      </c>
      <c r="V1323" s="55" t="str">
        <f t="shared" si="449"/>
        <v/>
      </c>
      <c r="W1323" s="55" t="str">
        <f t="shared" si="453"/>
        <v/>
      </c>
      <c r="X1323" s="50" t="str">
        <f t="shared" si="462"/>
        <v/>
      </c>
      <c r="Y1323" s="50" t="str">
        <f t="shared" si="458"/>
        <v/>
      </c>
      <c r="Z1323" s="50" t="str">
        <f t="shared" si="454"/>
        <v/>
      </c>
      <c r="AA1323" s="50" t="str">
        <f t="shared" si="459"/>
        <v/>
      </c>
      <c r="AB1323" s="50" t="str">
        <f t="shared" si="460"/>
        <v/>
      </c>
      <c r="AC1323" s="50" t="str">
        <f t="shared" si="450"/>
        <v/>
      </c>
      <c r="AD1323" s="50" t="str">
        <f t="shared" si="463"/>
        <v/>
      </c>
      <c r="AE1323" s="50" t="str">
        <f t="shared" si="455"/>
        <v/>
      </c>
      <c r="AF1323" s="50" t="str">
        <f t="shared" si="456"/>
        <v/>
      </c>
      <c r="AG1323" s="50" t="str">
        <f t="shared" si="464"/>
        <v/>
      </c>
      <c r="AH1323" s="50"/>
      <c r="AI1323" s="55" t="s">
        <v>139</v>
      </c>
      <c r="AJ1323" s="55"/>
      <c r="AK1323" s="55"/>
      <c r="AL1323" s="55"/>
    </row>
    <row r="1324" spans="1:38" s="101" customFormat="1" x14ac:dyDescent="0.25">
      <c r="A1324" s="55">
        <f t="shared" si="457"/>
        <v>192</v>
      </c>
      <c r="B1324" s="55">
        <f t="shared" si="445"/>
        <v>66153</v>
      </c>
      <c r="C1324" s="55" t="str">
        <f t="shared" si="446"/>
        <v>201823</v>
      </c>
      <c r="D1324" s="55">
        <v>2018</v>
      </c>
      <c r="E1324" s="55">
        <v>2</v>
      </c>
      <c r="F1324" s="55">
        <v>3</v>
      </c>
      <c r="G1324" s="55">
        <v>18</v>
      </c>
      <c r="H1324" s="55">
        <v>22</v>
      </c>
      <c r="I1324" s="55">
        <v>33</v>
      </c>
      <c r="J1324" s="55">
        <v>197</v>
      </c>
      <c r="K1324" s="55" t="s">
        <v>29</v>
      </c>
      <c r="L1324" s="55">
        <v>1</v>
      </c>
      <c r="M1324" s="55" t="s">
        <v>21</v>
      </c>
      <c r="N1324" s="55" t="s">
        <v>27</v>
      </c>
      <c r="O1324" s="55">
        <v>0</v>
      </c>
      <c r="P1324" s="55" t="str">
        <f t="shared" si="451"/>
        <v/>
      </c>
      <c r="Q1324" s="55" t="str">
        <f t="shared" si="444"/>
        <v/>
      </c>
      <c r="R1324" s="55" t="str">
        <f t="shared" si="461"/>
        <v/>
      </c>
      <c r="S1324" s="55" t="str">
        <f t="shared" si="452"/>
        <v/>
      </c>
      <c r="T1324" s="55" t="str">
        <f t="shared" si="447"/>
        <v/>
      </c>
      <c r="U1324" s="50" t="str">
        <f t="shared" si="448"/>
        <v/>
      </c>
      <c r="V1324" s="55" t="str">
        <f t="shared" si="449"/>
        <v/>
      </c>
      <c r="W1324" s="55" t="str">
        <f t="shared" si="453"/>
        <v/>
      </c>
      <c r="X1324" s="50" t="str">
        <f t="shared" si="462"/>
        <v/>
      </c>
      <c r="Y1324" s="50" t="str">
        <f t="shared" si="458"/>
        <v/>
      </c>
      <c r="Z1324" s="50" t="str">
        <f t="shared" si="454"/>
        <v/>
      </c>
      <c r="AA1324" s="50" t="str">
        <f t="shared" si="459"/>
        <v/>
      </c>
      <c r="AB1324" s="50" t="str">
        <f t="shared" si="460"/>
        <v/>
      </c>
      <c r="AC1324" s="50" t="str">
        <f t="shared" si="450"/>
        <v/>
      </c>
      <c r="AD1324" s="50" t="str">
        <f t="shared" si="463"/>
        <v/>
      </c>
      <c r="AE1324" s="50" t="str">
        <f t="shared" si="455"/>
        <v/>
      </c>
      <c r="AF1324" s="50" t="str">
        <f t="shared" si="456"/>
        <v/>
      </c>
      <c r="AG1324" s="50" t="str">
        <f t="shared" si="464"/>
        <v/>
      </c>
      <c r="AH1324" s="50"/>
      <c r="AI1324" s="55" t="s">
        <v>141</v>
      </c>
      <c r="AJ1324" s="55"/>
      <c r="AK1324" s="55"/>
      <c r="AL1324" s="55"/>
    </row>
    <row r="1325" spans="1:38" s="103" customFormat="1" x14ac:dyDescent="0.25">
      <c r="A1325" s="55">
        <f t="shared" si="457"/>
        <v>192</v>
      </c>
      <c r="B1325" s="55">
        <f t="shared" si="445"/>
        <v>66153</v>
      </c>
      <c r="C1325" s="55" t="str">
        <f t="shared" si="446"/>
        <v>201823</v>
      </c>
      <c r="D1325" s="55">
        <v>2018</v>
      </c>
      <c r="E1325" s="55">
        <v>2</v>
      </c>
      <c r="F1325" s="55">
        <v>3</v>
      </c>
      <c r="G1325" s="55">
        <v>18</v>
      </c>
      <c r="H1325" s="55">
        <v>22</v>
      </c>
      <c r="I1325" s="55">
        <v>33</v>
      </c>
      <c r="J1325" s="55">
        <v>209</v>
      </c>
      <c r="K1325" s="55" t="s">
        <v>29</v>
      </c>
      <c r="L1325" s="55">
        <v>1</v>
      </c>
      <c r="M1325" s="55" t="s">
        <v>21</v>
      </c>
      <c r="N1325" s="55" t="s">
        <v>27</v>
      </c>
      <c r="O1325" s="55">
        <v>0</v>
      </c>
      <c r="P1325" s="55" t="str">
        <f t="shared" si="451"/>
        <v/>
      </c>
      <c r="Q1325" s="55" t="str">
        <f t="shared" si="444"/>
        <v/>
      </c>
      <c r="R1325" s="55" t="str">
        <f t="shared" si="461"/>
        <v/>
      </c>
      <c r="S1325" s="55" t="str">
        <f t="shared" si="452"/>
        <v/>
      </c>
      <c r="T1325" s="55" t="str">
        <f t="shared" si="447"/>
        <v/>
      </c>
      <c r="U1325" s="50" t="str">
        <f t="shared" si="448"/>
        <v/>
      </c>
      <c r="V1325" s="55" t="str">
        <f t="shared" si="449"/>
        <v/>
      </c>
      <c r="W1325" s="55" t="str">
        <f t="shared" si="453"/>
        <v/>
      </c>
      <c r="X1325" s="50" t="str">
        <f t="shared" si="462"/>
        <v/>
      </c>
      <c r="Y1325" s="50" t="str">
        <f t="shared" si="458"/>
        <v/>
      </c>
      <c r="Z1325" s="50" t="str">
        <f t="shared" si="454"/>
        <v/>
      </c>
      <c r="AA1325" s="50" t="str">
        <f t="shared" si="459"/>
        <v/>
      </c>
      <c r="AB1325" s="50" t="str">
        <f t="shared" si="460"/>
        <v/>
      </c>
      <c r="AC1325" s="50" t="str">
        <f t="shared" si="450"/>
        <v/>
      </c>
      <c r="AD1325" s="50" t="str">
        <f t="shared" si="463"/>
        <v/>
      </c>
      <c r="AE1325" s="50" t="str">
        <f t="shared" si="455"/>
        <v/>
      </c>
      <c r="AF1325" s="50" t="str">
        <f t="shared" si="456"/>
        <v/>
      </c>
      <c r="AG1325" s="50" t="str">
        <f t="shared" si="464"/>
        <v/>
      </c>
      <c r="AH1325" s="50"/>
      <c r="AI1325" s="55" t="s">
        <v>141</v>
      </c>
      <c r="AJ1325" s="55"/>
      <c r="AK1325" s="55"/>
      <c r="AL1325" s="55"/>
    </row>
    <row r="1326" spans="1:38" s="101" customFormat="1" x14ac:dyDescent="0.25">
      <c r="A1326" s="55">
        <f t="shared" si="457"/>
        <v>192</v>
      </c>
      <c r="B1326" s="55">
        <f t="shared" si="445"/>
        <v>66153</v>
      </c>
      <c r="C1326" s="55" t="str">
        <f t="shared" si="446"/>
        <v>201823</v>
      </c>
      <c r="D1326" s="55">
        <v>2018</v>
      </c>
      <c r="E1326" s="55">
        <v>2</v>
      </c>
      <c r="F1326" s="55">
        <v>3</v>
      </c>
      <c r="G1326" s="55">
        <v>18</v>
      </c>
      <c r="H1326" s="55">
        <v>22</v>
      </c>
      <c r="I1326" s="55">
        <v>33</v>
      </c>
      <c r="J1326" s="55">
        <v>235</v>
      </c>
      <c r="K1326" s="55" t="s">
        <v>29</v>
      </c>
      <c r="L1326" s="55">
        <v>1</v>
      </c>
      <c r="M1326" s="55" t="s">
        <v>21</v>
      </c>
      <c r="N1326" s="55" t="s">
        <v>27</v>
      </c>
      <c r="O1326" s="55">
        <v>0</v>
      </c>
      <c r="P1326" s="55" t="str">
        <f t="shared" si="451"/>
        <v/>
      </c>
      <c r="Q1326" s="55" t="str">
        <f t="shared" si="444"/>
        <v/>
      </c>
      <c r="R1326" s="55" t="str">
        <f t="shared" si="461"/>
        <v/>
      </c>
      <c r="S1326" s="55" t="str">
        <f t="shared" si="452"/>
        <v/>
      </c>
      <c r="T1326" s="55" t="str">
        <f t="shared" si="447"/>
        <v/>
      </c>
      <c r="U1326" s="50" t="str">
        <f t="shared" si="448"/>
        <v/>
      </c>
      <c r="V1326" s="55" t="str">
        <f t="shared" si="449"/>
        <v/>
      </c>
      <c r="W1326" s="55" t="str">
        <f t="shared" si="453"/>
        <v/>
      </c>
      <c r="X1326" s="50" t="str">
        <f t="shared" si="462"/>
        <v/>
      </c>
      <c r="Y1326" s="50" t="str">
        <f t="shared" si="458"/>
        <v/>
      </c>
      <c r="Z1326" s="50" t="str">
        <f t="shared" si="454"/>
        <v/>
      </c>
      <c r="AA1326" s="50" t="str">
        <f t="shared" si="459"/>
        <v/>
      </c>
      <c r="AB1326" s="50" t="str">
        <f t="shared" si="460"/>
        <v/>
      </c>
      <c r="AC1326" s="50" t="str">
        <f t="shared" si="450"/>
        <v/>
      </c>
      <c r="AD1326" s="50" t="str">
        <f t="shared" si="463"/>
        <v/>
      </c>
      <c r="AE1326" s="50" t="str">
        <f t="shared" si="455"/>
        <v/>
      </c>
      <c r="AF1326" s="50" t="str">
        <f t="shared" si="456"/>
        <v/>
      </c>
      <c r="AG1326" s="50" t="str">
        <f t="shared" si="464"/>
        <v/>
      </c>
      <c r="AH1326" s="50"/>
      <c r="AI1326" s="55" t="s">
        <v>141</v>
      </c>
      <c r="AJ1326" s="55"/>
      <c r="AK1326" s="55"/>
      <c r="AL1326" s="55"/>
    </row>
    <row r="1327" spans="1:38" s="101" customFormat="1" x14ac:dyDescent="0.25">
      <c r="A1327" s="55">
        <f t="shared" si="457"/>
        <v>192</v>
      </c>
      <c r="B1327" s="55">
        <f t="shared" si="445"/>
        <v>66153</v>
      </c>
      <c r="C1327" s="55" t="str">
        <f t="shared" si="446"/>
        <v>201823</v>
      </c>
      <c r="D1327" s="55">
        <v>2018</v>
      </c>
      <c r="E1327" s="55">
        <v>2</v>
      </c>
      <c r="F1327" s="55">
        <v>3</v>
      </c>
      <c r="G1327" s="55">
        <v>18</v>
      </c>
      <c r="H1327" s="55">
        <v>22</v>
      </c>
      <c r="I1327" s="55">
        <v>33</v>
      </c>
      <c r="J1327" s="55">
        <v>290</v>
      </c>
      <c r="K1327" s="55" t="s">
        <v>29</v>
      </c>
      <c r="L1327" s="55">
        <v>1</v>
      </c>
      <c r="M1327" s="55" t="s">
        <v>21</v>
      </c>
      <c r="N1327" s="55" t="s">
        <v>27</v>
      </c>
      <c r="O1327" s="55">
        <v>0</v>
      </c>
      <c r="P1327" s="55" t="str">
        <f t="shared" si="451"/>
        <v/>
      </c>
      <c r="Q1327" s="55">
        <f t="shared" si="444"/>
        <v>66153.289999999994</v>
      </c>
      <c r="R1327" s="55" t="str">
        <f t="shared" si="461"/>
        <v/>
      </c>
      <c r="S1327" s="55" t="str">
        <f t="shared" si="452"/>
        <v/>
      </c>
      <c r="T1327" s="55" t="str">
        <f t="shared" si="447"/>
        <v/>
      </c>
      <c r="U1327" s="50" t="str">
        <f t="shared" si="448"/>
        <v/>
      </c>
      <c r="V1327" s="55" t="str">
        <f t="shared" si="449"/>
        <v/>
      </c>
      <c r="W1327" s="55" t="str">
        <f t="shared" si="453"/>
        <v/>
      </c>
      <c r="X1327" s="50" t="str">
        <f t="shared" si="462"/>
        <v/>
      </c>
      <c r="Y1327" s="50" t="str">
        <f t="shared" si="458"/>
        <v/>
      </c>
      <c r="Z1327" s="50" t="str">
        <f t="shared" si="454"/>
        <v/>
      </c>
      <c r="AA1327" s="50" t="str">
        <f t="shared" si="459"/>
        <v/>
      </c>
      <c r="AB1327" s="50" t="str">
        <f t="shared" si="460"/>
        <v/>
      </c>
      <c r="AC1327" s="50" t="str">
        <f t="shared" si="450"/>
        <v/>
      </c>
      <c r="AD1327" s="50" t="str">
        <f t="shared" si="463"/>
        <v/>
      </c>
      <c r="AE1327" s="50" t="str">
        <f t="shared" si="455"/>
        <v/>
      </c>
      <c r="AF1327" s="50" t="str">
        <f t="shared" si="456"/>
        <v/>
      </c>
      <c r="AG1327" s="50" t="str">
        <f t="shared" si="464"/>
        <v/>
      </c>
      <c r="AH1327" s="50"/>
      <c r="AI1327" s="55" t="s">
        <v>140</v>
      </c>
      <c r="AJ1327" s="55"/>
      <c r="AK1327" s="55"/>
      <c r="AL1327" s="55"/>
    </row>
    <row r="1328" spans="1:38" s="101" customFormat="1" x14ac:dyDescent="0.25">
      <c r="A1328" s="54">
        <f t="shared" si="457"/>
        <v>193</v>
      </c>
      <c r="B1328" s="54">
        <f t="shared" si="445"/>
        <v>66225</v>
      </c>
      <c r="C1328" s="54" t="str">
        <f t="shared" si="446"/>
        <v>201823</v>
      </c>
      <c r="D1328" s="54">
        <v>2018</v>
      </c>
      <c r="E1328" s="54">
        <v>2</v>
      </c>
      <c r="F1328" s="54">
        <v>3</v>
      </c>
      <c r="G1328" s="54">
        <v>18</v>
      </c>
      <c r="H1328" s="54">
        <v>23</v>
      </c>
      <c r="I1328" s="54">
        <v>45</v>
      </c>
      <c r="J1328" s="54">
        <v>687</v>
      </c>
      <c r="K1328" s="54" t="s">
        <v>37</v>
      </c>
      <c r="L1328" s="54">
        <v>1</v>
      </c>
      <c r="M1328" s="54" t="s">
        <v>21</v>
      </c>
      <c r="N1328" s="54" t="s">
        <v>27</v>
      </c>
      <c r="O1328" s="54">
        <v>18</v>
      </c>
      <c r="P1328" s="54">
        <f t="shared" si="451"/>
        <v>66225.687000000005</v>
      </c>
      <c r="Q1328" s="54" t="str">
        <f t="shared" si="444"/>
        <v/>
      </c>
      <c r="R1328" s="54">
        <f t="shared" si="461"/>
        <v>66225.738000000012</v>
      </c>
      <c r="S1328" s="54">
        <f t="shared" si="452"/>
        <v>51.000000006752089</v>
      </c>
      <c r="T1328" s="54">
        <f t="shared" si="447"/>
        <v>38</v>
      </c>
      <c r="U1328" s="51" t="str">
        <f t="shared" si="448"/>
        <v/>
      </c>
      <c r="V1328" s="54" t="str">
        <f t="shared" si="449"/>
        <v/>
      </c>
      <c r="W1328" s="54">
        <f t="shared" si="453"/>
        <v>66225</v>
      </c>
      <c r="X1328" s="51">
        <f t="shared" si="462"/>
        <v>2</v>
      </c>
      <c r="Y1328" s="51">
        <f t="shared" si="458"/>
        <v>0</v>
      </c>
      <c r="Z1328" s="51">
        <f t="shared" si="454"/>
        <v>0</v>
      </c>
      <c r="AA1328" s="51">
        <f t="shared" si="459"/>
        <v>0</v>
      </c>
      <c r="AB1328" s="51">
        <f t="shared" si="460"/>
        <v>2</v>
      </c>
      <c r="AC1328" s="51" t="str">
        <f t="shared" si="450"/>
        <v/>
      </c>
      <c r="AD1328" s="51">
        <f t="shared" si="463"/>
        <v>0</v>
      </c>
      <c r="AE1328" s="51" t="str">
        <f t="shared" si="455"/>
        <v/>
      </c>
      <c r="AF1328" s="51" t="str">
        <f t="shared" si="456"/>
        <v/>
      </c>
      <c r="AG1328" s="51">
        <f t="shared" si="464"/>
        <v>0</v>
      </c>
      <c r="AH1328" s="51"/>
      <c r="AI1328" s="54" t="s">
        <v>138</v>
      </c>
      <c r="AJ1328" s="54"/>
      <c r="AK1328" s="54"/>
      <c r="AL1328" s="54"/>
    </row>
    <row r="1329" spans="1:38" s="101" customFormat="1" x14ac:dyDescent="0.25">
      <c r="A1329" s="55">
        <f t="shared" si="457"/>
        <v>193</v>
      </c>
      <c r="B1329" s="55">
        <f t="shared" si="445"/>
        <v>66225</v>
      </c>
      <c r="C1329" s="55" t="str">
        <f t="shared" si="446"/>
        <v>201823</v>
      </c>
      <c r="D1329" s="55">
        <v>2018</v>
      </c>
      <c r="E1329" s="55">
        <v>2</v>
      </c>
      <c r="F1329" s="55">
        <v>3</v>
      </c>
      <c r="G1329" s="55">
        <v>18</v>
      </c>
      <c r="H1329" s="55">
        <v>23</v>
      </c>
      <c r="I1329" s="55">
        <v>45</v>
      </c>
      <c r="J1329" s="55">
        <v>725</v>
      </c>
      <c r="K1329" s="55" t="s">
        <v>37</v>
      </c>
      <c r="L1329" s="55">
        <v>2</v>
      </c>
      <c r="M1329" s="55" t="s">
        <v>21</v>
      </c>
      <c r="N1329" s="55" t="s">
        <v>27</v>
      </c>
      <c r="O1329" s="55">
        <v>13</v>
      </c>
      <c r="P1329" s="55" t="str">
        <f t="shared" si="451"/>
        <v/>
      </c>
      <c r="Q1329" s="55">
        <f t="shared" si="444"/>
        <v>66225.738000000012</v>
      </c>
      <c r="R1329" s="55" t="str">
        <f t="shared" si="461"/>
        <v/>
      </c>
      <c r="S1329" s="55" t="str">
        <f t="shared" si="452"/>
        <v/>
      </c>
      <c r="T1329" s="55" t="str">
        <f t="shared" si="447"/>
        <v/>
      </c>
      <c r="U1329" s="50" t="str">
        <f t="shared" si="448"/>
        <v/>
      </c>
      <c r="V1329" s="55" t="str">
        <f t="shared" si="449"/>
        <v/>
      </c>
      <c r="W1329" s="55" t="str">
        <f t="shared" si="453"/>
        <v/>
      </c>
      <c r="X1329" s="50" t="str">
        <f t="shared" si="462"/>
        <v/>
      </c>
      <c r="Y1329" s="50" t="str">
        <f t="shared" si="458"/>
        <v/>
      </c>
      <c r="Z1329" s="50" t="str">
        <f t="shared" si="454"/>
        <v/>
      </c>
      <c r="AA1329" s="50" t="str">
        <f t="shared" si="459"/>
        <v/>
      </c>
      <c r="AB1329" s="50" t="str">
        <f t="shared" si="460"/>
        <v/>
      </c>
      <c r="AC1329" s="50" t="str">
        <f t="shared" si="450"/>
        <v/>
      </c>
      <c r="AD1329" s="50" t="str">
        <f t="shared" si="463"/>
        <v/>
      </c>
      <c r="AE1329" s="50" t="str">
        <f t="shared" si="455"/>
        <v/>
      </c>
      <c r="AF1329" s="50" t="str">
        <f t="shared" si="456"/>
        <v/>
      </c>
      <c r="AG1329" s="50" t="str">
        <f t="shared" si="464"/>
        <v/>
      </c>
      <c r="AH1329" s="50"/>
      <c r="AI1329" s="55" t="s">
        <v>142</v>
      </c>
      <c r="AJ1329" s="55"/>
      <c r="AK1329" s="55"/>
      <c r="AL1329" s="55"/>
    </row>
    <row r="1330" spans="1:38" s="101" customFormat="1" x14ac:dyDescent="0.25">
      <c r="A1330" s="54">
        <f t="shared" si="457"/>
        <v>194</v>
      </c>
      <c r="B1330" s="54">
        <f t="shared" si="445"/>
        <v>66543</v>
      </c>
      <c r="C1330" s="54" t="str">
        <f t="shared" si="446"/>
        <v>201823</v>
      </c>
      <c r="D1330" s="54">
        <v>2018</v>
      </c>
      <c r="E1330" s="54">
        <v>2</v>
      </c>
      <c r="F1330" s="54">
        <v>3</v>
      </c>
      <c r="G1330" s="54">
        <v>18</v>
      </c>
      <c r="H1330" s="54">
        <v>29</v>
      </c>
      <c r="I1330" s="54">
        <v>3</v>
      </c>
      <c r="J1330" s="54">
        <v>117</v>
      </c>
      <c r="K1330" s="54" t="s">
        <v>37</v>
      </c>
      <c r="L1330" s="54">
        <v>1</v>
      </c>
      <c r="M1330" s="54" t="s">
        <v>21</v>
      </c>
      <c r="N1330" s="54" t="s">
        <v>27</v>
      </c>
      <c r="O1330" s="54">
        <v>24</v>
      </c>
      <c r="P1330" s="54">
        <f t="shared" si="451"/>
        <v>66543.116999999998</v>
      </c>
      <c r="Q1330" s="54" t="str">
        <f t="shared" si="444"/>
        <v/>
      </c>
      <c r="R1330" s="54">
        <f t="shared" si="461"/>
        <v>66543.259999999995</v>
      </c>
      <c r="S1330" s="54">
        <f t="shared" si="452"/>
        <v>142.99999999639113</v>
      </c>
      <c r="T1330" s="54">
        <f t="shared" si="447"/>
        <v>56</v>
      </c>
      <c r="U1330" s="51">
        <f t="shared" si="448"/>
        <v>32</v>
      </c>
      <c r="V1330" s="54" t="str">
        <f t="shared" si="449"/>
        <v/>
      </c>
      <c r="W1330" s="54">
        <f t="shared" si="453"/>
        <v>66543</v>
      </c>
      <c r="X1330" s="51">
        <f t="shared" si="462"/>
        <v>3</v>
      </c>
      <c r="Y1330" s="51">
        <f t="shared" si="458"/>
        <v>1</v>
      </c>
      <c r="Z1330" s="51">
        <f t="shared" si="454"/>
        <v>0</v>
      </c>
      <c r="AA1330" s="51">
        <f t="shared" si="459"/>
        <v>0</v>
      </c>
      <c r="AB1330" s="51">
        <f t="shared" si="460"/>
        <v>3</v>
      </c>
      <c r="AC1330" s="51" t="str">
        <f t="shared" si="450"/>
        <v/>
      </c>
      <c r="AD1330" s="51">
        <f t="shared" si="463"/>
        <v>0</v>
      </c>
      <c r="AE1330" s="51" t="str">
        <f t="shared" si="455"/>
        <v/>
      </c>
      <c r="AF1330" s="51" t="str">
        <f t="shared" si="456"/>
        <v/>
      </c>
      <c r="AG1330" s="51">
        <f t="shared" si="464"/>
        <v>0</v>
      </c>
      <c r="AH1330" s="51"/>
      <c r="AI1330" s="54" t="s">
        <v>143</v>
      </c>
      <c r="AJ1330" s="54"/>
      <c r="AK1330" s="54"/>
      <c r="AL1330" s="54"/>
    </row>
    <row r="1331" spans="1:38" s="101" customFormat="1" x14ac:dyDescent="0.25">
      <c r="A1331" s="55">
        <f t="shared" si="457"/>
        <v>194</v>
      </c>
      <c r="B1331" s="55">
        <f t="shared" si="445"/>
        <v>66543</v>
      </c>
      <c r="C1331" s="55" t="str">
        <f t="shared" si="446"/>
        <v>201823</v>
      </c>
      <c r="D1331" s="55">
        <v>2018</v>
      </c>
      <c r="E1331" s="55">
        <v>2</v>
      </c>
      <c r="F1331" s="55">
        <v>3</v>
      </c>
      <c r="G1331" s="55">
        <v>18</v>
      </c>
      <c r="H1331" s="55">
        <v>29</v>
      </c>
      <c r="I1331" s="55">
        <v>3</v>
      </c>
      <c r="J1331" s="55">
        <v>173</v>
      </c>
      <c r="K1331" s="55" t="s">
        <v>37</v>
      </c>
      <c r="L1331" s="55">
        <v>1</v>
      </c>
      <c r="M1331" s="55" t="s">
        <v>21</v>
      </c>
      <c r="N1331" s="55" t="s">
        <v>27</v>
      </c>
      <c r="O1331" s="55">
        <v>14</v>
      </c>
      <c r="P1331" s="55" t="str">
        <f t="shared" si="451"/>
        <v/>
      </c>
      <c r="Q1331" s="55" t="str">
        <f t="shared" si="444"/>
        <v/>
      </c>
      <c r="R1331" s="55" t="str">
        <f t="shared" si="461"/>
        <v/>
      </c>
      <c r="S1331" s="55" t="str">
        <f t="shared" si="452"/>
        <v/>
      </c>
      <c r="T1331" s="55">
        <f t="shared" si="447"/>
        <v>67</v>
      </c>
      <c r="U1331" s="50">
        <f t="shared" si="448"/>
        <v>53</v>
      </c>
      <c r="V1331" s="55" t="str">
        <f t="shared" si="449"/>
        <v/>
      </c>
      <c r="W1331" s="55" t="str">
        <f t="shared" si="453"/>
        <v/>
      </c>
      <c r="X1331" s="50" t="str">
        <f t="shared" si="462"/>
        <v/>
      </c>
      <c r="Y1331" s="50" t="str">
        <f t="shared" si="458"/>
        <v/>
      </c>
      <c r="Z1331" s="50" t="str">
        <f t="shared" si="454"/>
        <v/>
      </c>
      <c r="AA1331" s="50" t="str">
        <f t="shared" si="459"/>
        <v/>
      </c>
      <c r="AB1331" s="50" t="str">
        <f t="shared" si="460"/>
        <v/>
      </c>
      <c r="AC1331" s="50" t="str">
        <f t="shared" si="450"/>
        <v/>
      </c>
      <c r="AD1331" s="50" t="str">
        <f t="shared" si="463"/>
        <v/>
      </c>
      <c r="AE1331" s="50" t="str">
        <f t="shared" si="455"/>
        <v/>
      </c>
      <c r="AF1331" s="50" t="str">
        <f t="shared" si="456"/>
        <v/>
      </c>
      <c r="AG1331" s="50" t="str">
        <f t="shared" si="464"/>
        <v/>
      </c>
      <c r="AH1331" s="50"/>
      <c r="AI1331" s="55" t="s">
        <v>144</v>
      </c>
      <c r="AJ1331" s="55"/>
      <c r="AK1331" s="55"/>
      <c r="AL1331" s="55"/>
    </row>
    <row r="1332" spans="1:38" s="101" customFormat="1" x14ac:dyDescent="0.25">
      <c r="A1332" s="55">
        <f t="shared" si="457"/>
        <v>194</v>
      </c>
      <c r="B1332" s="55">
        <f t="shared" si="445"/>
        <v>66543</v>
      </c>
      <c r="C1332" s="55" t="str">
        <f t="shared" si="446"/>
        <v>201823</v>
      </c>
      <c r="D1332" s="55">
        <v>2018</v>
      </c>
      <c r="E1332" s="55">
        <v>2</v>
      </c>
      <c r="F1332" s="55">
        <v>3</v>
      </c>
      <c r="G1332" s="55">
        <v>18</v>
      </c>
      <c r="H1332" s="55">
        <v>29</v>
      </c>
      <c r="I1332" s="55">
        <v>3</v>
      </c>
      <c r="J1332" s="55">
        <v>240</v>
      </c>
      <c r="K1332" s="55" t="s">
        <v>37</v>
      </c>
      <c r="L1332" s="55">
        <v>1</v>
      </c>
      <c r="M1332" s="55" t="s">
        <v>21</v>
      </c>
      <c r="N1332" s="55" t="s">
        <v>27</v>
      </c>
      <c r="O1332" s="55">
        <v>61</v>
      </c>
      <c r="P1332" s="55" t="str">
        <f t="shared" si="451"/>
        <v/>
      </c>
      <c r="Q1332" s="55" t="str">
        <f t="shared" si="444"/>
        <v/>
      </c>
      <c r="R1332" s="55" t="str">
        <f t="shared" si="461"/>
        <v/>
      </c>
      <c r="S1332" s="55" t="str">
        <f t="shared" si="452"/>
        <v/>
      </c>
      <c r="T1332" s="55" t="str">
        <f t="shared" si="447"/>
        <v/>
      </c>
      <c r="U1332" s="50" t="str">
        <f t="shared" si="448"/>
        <v/>
      </c>
      <c r="V1332" s="55" t="str">
        <f t="shared" si="449"/>
        <v/>
      </c>
      <c r="W1332" s="55" t="str">
        <f t="shared" si="453"/>
        <v/>
      </c>
      <c r="X1332" s="50" t="str">
        <f t="shared" si="462"/>
        <v/>
      </c>
      <c r="Y1332" s="50" t="str">
        <f t="shared" si="458"/>
        <v/>
      </c>
      <c r="Z1332" s="50" t="str">
        <f t="shared" si="454"/>
        <v/>
      </c>
      <c r="AA1332" s="50" t="str">
        <f t="shared" si="459"/>
        <v/>
      </c>
      <c r="AB1332" s="50" t="str">
        <f t="shared" si="460"/>
        <v/>
      </c>
      <c r="AC1332" s="50" t="str">
        <f t="shared" si="450"/>
        <v/>
      </c>
      <c r="AD1332" s="50" t="str">
        <f t="shared" si="463"/>
        <v/>
      </c>
      <c r="AE1332" s="50" t="str">
        <f t="shared" si="455"/>
        <v/>
      </c>
      <c r="AF1332" s="50" t="str">
        <f t="shared" si="456"/>
        <v/>
      </c>
      <c r="AG1332" s="50" t="str">
        <f t="shared" si="464"/>
        <v/>
      </c>
      <c r="AH1332" s="50"/>
      <c r="AI1332" s="55" t="s">
        <v>145</v>
      </c>
      <c r="AJ1332" s="55"/>
      <c r="AK1332" s="55"/>
      <c r="AL1332" s="55"/>
    </row>
    <row r="1333" spans="1:38" s="101" customFormat="1" x14ac:dyDescent="0.25">
      <c r="A1333" s="55">
        <f t="shared" si="457"/>
        <v>194</v>
      </c>
      <c r="B1333" s="55">
        <f t="shared" si="445"/>
        <v>66543</v>
      </c>
      <c r="C1333" s="55" t="str">
        <f t="shared" si="446"/>
        <v>201823</v>
      </c>
      <c r="D1333" s="55">
        <v>2018</v>
      </c>
      <c r="E1333" s="55">
        <v>2</v>
      </c>
      <c r="F1333" s="55">
        <v>3</v>
      </c>
      <c r="G1333" s="55">
        <v>18</v>
      </c>
      <c r="H1333" s="55">
        <v>29</v>
      </c>
      <c r="I1333" s="55">
        <v>3</v>
      </c>
      <c r="J1333" s="55">
        <v>243</v>
      </c>
      <c r="K1333" s="55" t="s">
        <v>29</v>
      </c>
      <c r="L1333" s="55">
        <v>1</v>
      </c>
      <c r="M1333" s="55" t="s">
        <v>21</v>
      </c>
      <c r="N1333" s="55" t="s">
        <v>27</v>
      </c>
      <c r="O1333" s="55">
        <v>0</v>
      </c>
      <c r="P1333" s="55" t="str">
        <f t="shared" si="451"/>
        <v/>
      </c>
      <c r="Q1333" s="55" t="str">
        <f t="shared" si="444"/>
        <v/>
      </c>
      <c r="R1333" s="55" t="str">
        <f t="shared" si="461"/>
        <v/>
      </c>
      <c r="S1333" s="55" t="str">
        <f t="shared" si="452"/>
        <v/>
      </c>
      <c r="T1333" s="55" t="str">
        <f t="shared" si="447"/>
        <v/>
      </c>
      <c r="U1333" s="50" t="str">
        <f t="shared" si="448"/>
        <v/>
      </c>
      <c r="V1333" s="55" t="str">
        <f t="shared" si="449"/>
        <v/>
      </c>
      <c r="W1333" s="55" t="str">
        <f t="shared" si="453"/>
        <v/>
      </c>
      <c r="X1333" s="50" t="str">
        <f t="shared" si="462"/>
        <v/>
      </c>
      <c r="Y1333" s="50" t="str">
        <f t="shared" si="458"/>
        <v/>
      </c>
      <c r="Z1333" s="50" t="str">
        <f t="shared" si="454"/>
        <v/>
      </c>
      <c r="AA1333" s="50" t="str">
        <f t="shared" si="459"/>
        <v/>
      </c>
      <c r="AB1333" s="50" t="str">
        <f t="shared" si="460"/>
        <v/>
      </c>
      <c r="AC1333" s="50" t="str">
        <f t="shared" si="450"/>
        <v/>
      </c>
      <c r="AD1333" s="50" t="str">
        <f t="shared" si="463"/>
        <v/>
      </c>
      <c r="AE1333" s="50" t="str">
        <f t="shared" si="455"/>
        <v/>
      </c>
      <c r="AF1333" s="50" t="str">
        <f t="shared" si="456"/>
        <v/>
      </c>
      <c r="AG1333" s="50" t="str">
        <f t="shared" si="464"/>
        <v/>
      </c>
      <c r="AH1333" s="50"/>
      <c r="AI1333" s="55" t="s">
        <v>141</v>
      </c>
      <c r="AJ1333" s="55"/>
      <c r="AK1333" s="55"/>
      <c r="AL1333" s="55"/>
    </row>
    <row r="1334" spans="1:38" s="101" customFormat="1" x14ac:dyDescent="0.25">
      <c r="A1334" s="55">
        <f t="shared" si="457"/>
        <v>194</v>
      </c>
      <c r="B1334" s="55">
        <f t="shared" si="445"/>
        <v>66543</v>
      </c>
      <c r="C1334" s="55" t="str">
        <f t="shared" si="446"/>
        <v>201823</v>
      </c>
      <c r="D1334" s="55">
        <v>2018</v>
      </c>
      <c r="E1334" s="55">
        <v>2</v>
      </c>
      <c r="F1334" s="55">
        <v>3</v>
      </c>
      <c r="G1334" s="55">
        <v>18</v>
      </c>
      <c r="H1334" s="55">
        <v>29</v>
      </c>
      <c r="I1334" s="55">
        <v>3</v>
      </c>
      <c r="J1334" s="55">
        <v>260</v>
      </c>
      <c r="K1334" s="55" t="s">
        <v>29</v>
      </c>
      <c r="L1334" s="55">
        <v>1</v>
      </c>
      <c r="M1334" s="55" t="s">
        <v>21</v>
      </c>
      <c r="N1334" s="55" t="s">
        <v>27</v>
      </c>
      <c r="O1334" s="55">
        <v>0</v>
      </c>
      <c r="P1334" s="55" t="str">
        <f t="shared" si="451"/>
        <v/>
      </c>
      <c r="Q1334" s="55">
        <f t="shared" si="444"/>
        <v>66543.259999999995</v>
      </c>
      <c r="R1334" s="55" t="str">
        <f t="shared" si="461"/>
        <v/>
      </c>
      <c r="S1334" s="55" t="str">
        <f t="shared" si="452"/>
        <v/>
      </c>
      <c r="T1334" s="55" t="str">
        <f t="shared" si="447"/>
        <v/>
      </c>
      <c r="U1334" s="50" t="str">
        <f t="shared" si="448"/>
        <v/>
      </c>
      <c r="V1334" s="55" t="str">
        <f t="shared" si="449"/>
        <v/>
      </c>
      <c r="W1334" s="55" t="str">
        <f t="shared" si="453"/>
        <v/>
      </c>
      <c r="X1334" s="50" t="str">
        <f t="shared" si="462"/>
        <v/>
      </c>
      <c r="Y1334" s="50" t="str">
        <f t="shared" si="458"/>
        <v/>
      </c>
      <c r="Z1334" s="50" t="str">
        <f t="shared" si="454"/>
        <v/>
      </c>
      <c r="AA1334" s="50" t="str">
        <f t="shared" si="459"/>
        <v/>
      </c>
      <c r="AB1334" s="50" t="str">
        <f t="shared" si="460"/>
        <v/>
      </c>
      <c r="AC1334" s="50" t="str">
        <f t="shared" si="450"/>
        <v/>
      </c>
      <c r="AD1334" s="50" t="str">
        <f t="shared" si="463"/>
        <v/>
      </c>
      <c r="AE1334" s="50" t="str">
        <f t="shared" si="455"/>
        <v/>
      </c>
      <c r="AF1334" s="50" t="str">
        <f t="shared" si="456"/>
        <v/>
      </c>
      <c r="AG1334" s="50" t="str">
        <f t="shared" si="464"/>
        <v/>
      </c>
      <c r="AH1334" s="50"/>
      <c r="AI1334" s="55" t="s">
        <v>141</v>
      </c>
      <c r="AJ1334" s="55"/>
      <c r="AK1334" s="55"/>
      <c r="AL1334" s="55"/>
    </row>
    <row r="1335" spans="1:38" s="101" customFormat="1" x14ac:dyDescent="0.25">
      <c r="A1335" s="54">
        <f t="shared" si="457"/>
        <v>195</v>
      </c>
      <c r="B1335" s="54">
        <f t="shared" si="445"/>
        <v>67491</v>
      </c>
      <c r="C1335" s="54" t="str">
        <f t="shared" si="446"/>
        <v>201823</v>
      </c>
      <c r="D1335" s="54">
        <v>2018</v>
      </c>
      <c r="E1335" s="54">
        <v>2</v>
      </c>
      <c r="F1335" s="54">
        <v>3</v>
      </c>
      <c r="G1335" s="54">
        <v>18</v>
      </c>
      <c r="H1335" s="54">
        <v>44</v>
      </c>
      <c r="I1335" s="54">
        <v>51</v>
      </c>
      <c r="J1335" s="54">
        <v>678</v>
      </c>
      <c r="K1335" s="54" t="s">
        <v>37</v>
      </c>
      <c r="L1335" s="54">
        <v>1</v>
      </c>
      <c r="M1335" s="54" t="s">
        <v>21</v>
      </c>
      <c r="N1335" s="54" t="s">
        <v>27</v>
      </c>
      <c r="O1335" s="54">
        <v>14</v>
      </c>
      <c r="P1335" s="54">
        <f t="shared" si="451"/>
        <v>67491.678</v>
      </c>
      <c r="Q1335" s="54" t="str">
        <f t="shared" si="444"/>
        <v/>
      </c>
      <c r="R1335" s="54">
        <f t="shared" si="461"/>
        <v>67491.894</v>
      </c>
      <c r="S1335" s="54">
        <f t="shared" si="452"/>
        <v>216.00000000034925</v>
      </c>
      <c r="T1335" s="54">
        <f t="shared" si="447"/>
        <v>38</v>
      </c>
      <c r="U1335" s="51">
        <f t="shared" si="448"/>
        <v>24</v>
      </c>
      <c r="V1335" s="54" t="str">
        <f t="shared" si="449"/>
        <v/>
      </c>
      <c r="W1335" s="54">
        <f t="shared" si="453"/>
        <v>67491</v>
      </c>
      <c r="X1335" s="51">
        <f t="shared" si="462"/>
        <v>5</v>
      </c>
      <c r="Y1335" s="51">
        <f t="shared" si="458"/>
        <v>1</v>
      </c>
      <c r="Z1335" s="51">
        <f t="shared" si="454"/>
        <v>0</v>
      </c>
      <c r="AA1335" s="51">
        <f t="shared" si="459"/>
        <v>0</v>
      </c>
      <c r="AB1335" s="51">
        <f t="shared" si="460"/>
        <v>5</v>
      </c>
      <c r="AC1335" s="51" t="str">
        <f t="shared" si="450"/>
        <v/>
      </c>
      <c r="AD1335" s="51">
        <f t="shared" si="463"/>
        <v>0</v>
      </c>
      <c r="AE1335" s="51" t="str">
        <f t="shared" si="455"/>
        <v/>
      </c>
      <c r="AF1335" s="51" t="str">
        <f t="shared" si="456"/>
        <v/>
      </c>
      <c r="AG1335" s="51">
        <f t="shared" si="464"/>
        <v>0</v>
      </c>
      <c r="AH1335" s="51"/>
      <c r="AI1335" s="54" t="s">
        <v>146</v>
      </c>
      <c r="AJ1335" s="54"/>
      <c r="AK1335" s="54"/>
      <c r="AL1335" s="54"/>
    </row>
    <row r="1336" spans="1:38" s="101" customFormat="1" x14ac:dyDescent="0.25">
      <c r="A1336" s="55">
        <f t="shared" si="457"/>
        <v>195</v>
      </c>
      <c r="B1336" s="55">
        <f t="shared" si="445"/>
        <v>67491</v>
      </c>
      <c r="C1336" s="55" t="str">
        <f t="shared" si="446"/>
        <v>201823</v>
      </c>
      <c r="D1336" s="55">
        <v>2018</v>
      </c>
      <c r="E1336" s="55">
        <v>2</v>
      </c>
      <c r="F1336" s="55">
        <v>3</v>
      </c>
      <c r="G1336" s="55">
        <v>18</v>
      </c>
      <c r="H1336" s="55">
        <v>44</v>
      </c>
      <c r="I1336" s="55">
        <v>51</v>
      </c>
      <c r="J1336" s="55">
        <v>716</v>
      </c>
      <c r="K1336" s="55" t="s">
        <v>37</v>
      </c>
      <c r="L1336" s="55">
        <v>1</v>
      </c>
      <c r="M1336" s="55" t="s">
        <v>21</v>
      </c>
      <c r="N1336" s="55" t="s">
        <v>27</v>
      </c>
      <c r="O1336" s="55">
        <v>5</v>
      </c>
      <c r="P1336" s="55" t="str">
        <f t="shared" si="451"/>
        <v/>
      </c>
      <c r="Q1336" s="55" t="str">
        <f t="shared" si="444"/>
        <v/>
      </c>
      <c r="R1336" s="55" t="str">
        <f t="shared" si="461"/>
        <v/>
      </c>
      <c r="S1336" s="55" t="str">
        <f t="shared" si="452"/>
        <v/>
      </c>
      <c r="T1336" s="55">
        <f t="shared" si="447"/>
        <v>28</v>
      </c>
      <c r="U1336" s="50">
        <f t="shared" si="448"/>
        <v>23</v>
      </c>
      <c r="V1336" s="55" t="str">
        <f t="shared" si="449"/>
        <v/>
      </c>
      <c r="W1336" s="55" t="str">
        <f t="shared" si="453"/>
        <v/>
      </c>
      <c r="X1336" s="50" t="str">
        <f t="shared" si="462"/>
        <v/>
      </c>
      <c r="Y1336" s="50" t="str">
        <f t="shared" si="458"/>
        <v/>
      </c>
      <c r="Z1336" s="50" t="str">
        <f t="shared" si="454"/>
        <v/>
      </c>
      <c r="AA1336" s="50" t="str">
        <f t="shared" si="459"/>
        <v/>
      </c>
      <c r="AB1336" s="50" t="str">
        <f t="shared" si="460"/>
        <v/>
      </c>
      <c r="AC1336" s="50" t="str">
        <f t="shared" si="450"/>
        <v/>
      </c>
      <c r="AD1336" s="50" t="str">
        <f t="shared" si="463"/>
        <v/>
      </c>
      <c r="AE1336" s="50" t="str">
        <f t="shared" si="455"/>
        <v/>
      </c>
      <c r="AF1336" s="50" t="str">
        <f t="shared" si="456"/>
        <v/>
      </c>
      <c r="AG1336" s="50" t="str">
        <f t="shared" si="464"/>
        <v/>
      </c>
      <c r="AH1336" s="50"/>
      <c r="AI1336" s="55" t="s">
        <v>147</v>
      </c>
      <c r="AJ1336" s="55"/>
      <c r="AK1336" s="55"/>
      <c r="AL1336" s="55"/>
    </row>
    <row r="1337" spans="1:38" s="101" customFormat="1" x14ac:dyDescent="0.25">
      <c r="A1337" s="55">
        <f t="shared" si="457"/>
        <v>195</v>
      </c>
      <c r="B1337" s="55">
        <f t="shared" si="445"/>
        <v>67491</v>
      </c>
      <c r="C1337" s="55" t="str">
        <f t="shared" si="446"/>
        <v>201823</v>
      </c>
      <c r="D1337" s="55">
        <v>2018</v>
      </c>
      <c r="E1337" s="55">
        <v>2</v>
      </c>
      <c r="F1337" s="55">
        <v>3</v>
      </c>
      <c r="G1337" s="55">
        <v>18</v>
      </c>
      <c r="H1337" s="55">
        <v>44</v>
      </c>
      <c r="I1337" s="55">
        <v>51</v>
      </c>
      <c r="J1337" s="55">
        <v>744</v>
      </c>
      <c r="K1337" s="55" t="s">
        <v>37</v>
      </c>
      <c r="L1337" s="55">
        <v>1</v>
      </c>
      <c r="M1337" s="55" t="s">
        <v>21</v>
      </c>
      <c r="N1337" s="55" t="s">
        <v>27</v>
      </c>
      <c r="O1337" s="55">
        <v>10</v>
      </c>
      <c r="P1337" s="55" t="str">
        <f t="shared" si="451"/>
        <v/>
      </c>
      <c r="Q1337" s="55" t="str">
        <f t="shared" si="444"/>
        <v/>
      </c>
      <c r="R1337" s="55" t="str">
        <f t="shared" si="461"/>
        <v/>
      </c>
      <c r="S1337" s="55" t="str">
        <f t="shared" si="452"/>
        <v/>
      </c>
      <c r="T1337" s="55">
        <f t="shared" si="447"/>
        <v>22</v>
      </c>
      <c r="U1337" s="50">
        <f t="shared" si="448"/>
        <v>12</v>
      </c>
      <c r="V1337" s="55" t="str">
        <f t="shared" si="449"/>
        <v/>
      </c>
      <c r="W1337" s="55" t="str">
        <f t="shared" si="453"/>
        <v/>
      </c>
      <c r="X1337" s="50" t="str">
        <f t="shared" si="462"/>
        <v/>
      </c>
      <c r="Y1337" s="50" t="str">
        <f t="shared" si="458"/>
        <v/>
      </c>
      <c r="Z1337" s="50" t="str">
        <f t="shared" si="454"/>
        <v/>
      </c>
      <c r="AA1337" s="50" t="str">
        <f t="shared" si="459"/>
        <v/>
      </c>
      <c r="AB1337" s="50" t="str">
        <f t="shared" si="460"/>
        <v/>
      </c>
      <c r="AC1337" s="50" t="str">
        <f t="shared" si="450"/>
        <v/>
      </c>
      <c r="AD1337" s="50" t="str">
        <f t="shared" si="463"/>
        <v/>
      </c>
      <c r="AE1337" s="50" t="str">
        <f t="shared" si="455"/>
        <v/>
      </c>
      <c r="AF1337" s="50" t="str">
        <f t="shared" si="456"/>
        <v/>
      </c>
      <c r="AG1337" s="50" t="str">
        <f t="shared" si="464"/>
        <v/>
      </c>
      <c r="AH1337" s="50"/>
      <c r="AI1337" s="55" t="s">
        <v>147</v>
      </c>
      <c r="AJ1337" s="55"/>
      <c r="AK1337" s="55"/>
      <c r="AL1337" s="55"/>
    </row>
    <row r="1338" spans="1:38" s="101" customFormat="1" x14ac:dyDescent="0.25">
      <c r="A1338" s="55">
        <f t="shared" si="457"/>
        <v>195</v>
      </c>
      <c r="B1338" s="55">
        <f t="shared" si="445"/>
        <v>67491</v>
      </c>
      <c r="C1338" s="55" t="str">
        <f t="shared" si="446"/>
        <v>201823</v>
      </c>
      <c r="D1338" s="55">
        <v>2018</v>
      </c>
      <c r="E1338" s="55">
        <v>2</v>
      </c>
      <c r="F1338" s="55">
        <v>3</v>
      </c>
      <c r="G1338" s="55">
        <v>18</v>
      </c>
      <c r="H1338" s="55">
        <v>44</v>
      </c>
      <c r="I1338" s="55">
        <v>51</v>
      </c>
      <c r="J1338" s="55">
        <v>766</v>
      </c>
      <c r="K1338" s="55" t="s">
        <v>37</v>
      </c>
      <c r="L1338" s="55">
        <v>1</v>
      </c>
      <c r="M1338" s="55" t="s">
        <v>21</v>
      </c>
      <c r="N1338" s="55" t="s">
        <v>27</v>
      </c>
      <c r="O1338" s="55">
        <v>100</v>
      </c>
      <c r="P1338" s="55" t="str">
        <f t="shared" si="451"/>
        <v/>
      </c>
      <c r="Q1338" s="55" t="str">
        <f t="shared" si="444"/>
        <v/>
      </c>
      <c r="R1338" s="55" t="str">
        <f t="shared" si="461"/>
        <v/>
      </c>
      <c r="S1338" s="55" t="str">
        <f t="shared" si="452"/>
        <v/>
      </c>
      <c r="T1338" s="55">
        <f t="shared" si="447"/>
        <v>115</v>
      </c>
      <c r="U1338" s="50">
        <f t="shared" si="448"/>
        <v>15</v>
      </c>
      <c r="V1338" s="55" t="str">
        <f t="shared" si="449"/>
        <v/>
      </c>
      <c r="W1338" s="55" t="str">
        <f t="shared" si="453"/>
        <v/>
      </c>
      <c r="X1338" s="50" t="str">
        <f t="shared" si="462"/>
        <v/>
      </c>
      <c r="Y1338" s="50" t="str">
        <f t="shared" si="458"/>
        <v/>
      </c>
      <c r="Z1338" s="50" t="str">
        <f t="shared" si="454"/>
        <v/>
      </c>
      <c r="AA1338" s="50" t="str">
        <f t="shared" si="459"/>
        <v/>
      </c>
      <c r="AB1338" s="50" t="str">
        <f t="shared" si="460"/>
        <v/>
      </c>
      <c r="AC1338" s="50" t="str">
        <f t="shared" si="450"/>
        <v/>
      </c>
      <c r="AD1338" s="50" t="str">
        <f t="shared" si="463"/>
        <v/>
      </c>
      <c r="AE1338" s="50" t="str">
        <f t="shared" si="455"/>
        <v/>
      </c>
      <c r="AF1338" s="50" t="str">
        <f t="shared" si="456"/>
        <v/>
      </c>
      <c r="AG1338" s="50" t="str">
        <f t="shared" si="464"/>
        <v/>
      </c>
      <c r="AH1338" s="50"/>
      <c r="AI1338" s="55" t="s">
        <v>147</v>
      </c>
      <c r="AJ1338" s="55"/>
      <c r="AK1338" s="55"/>
      <c r="AL1338" s="55"/>
    </row>
    <row r="1339" spans="1:38" s="101" customFormat="1" x14ac:dyDescent="0.25">
      <c r="A1339" s="55">
        <f t="shared" si="457"/>
        <v>195</v>
      </c>
      <c r="B1339" s="55">
        <f t="shared" si="445"/>
        <v>67491</v>
      </c>
      <c r="C1339" s="55" t="str">
        <f t="shared" si="446"/>
        <v>201823</v>
      </c>
      <c r="D1339" s="55">
        <v>2018</v>
      </c>
      <c r="E1339" s="55">
        <v>2</v>
      </c>
      <c r="F1339" s="55">
        <v>3</v>
      </c>
      <c r="G1339" s="55">
        <v>18</v>
      </c>
      <c r="H1339" s="55">
        <v>44</v>
      </c>
      <c r="I1339" s="55">
        <v>51</v>
      </c>
      <c r="J1339" s="55">
        <v>768</v>
      </c>
      <c r="K1339" s="55" t="s">
        <v>29</v>
      </c>
      <c r="L1339" s="55">
        <v>1</v>
      </c>
      <c r="M1339" s="55" t="s">
        <v>21</v>
      </c>
      <c r="N1339" s="55" t="s">
        <v>27</v>
      </c>
      <c r="O1339" s="55">
        <v>0</v>
      </c>
      <c r="P1339" s="55" t="str">
        <f t="shared" si="451"/>
        <v/>
      </c>
      <c r="Q1339" s="55" t="str">
        <f t="shared" si="444"/>
        <v/>
      </c>
      <c r="R1339" s="55" t="str">
        <f t="shared" si="461"/>
        <v/>
      </c>
      <c r="S1339" s="55" t="str">
        <f t="shared" si="452"/>
        <v/>
      </c>
      <c r="T1339" s="55" t="str">
        <f t="shared" si="447"/>
        <v/>
      </c>
      <c r="U1339" s="50" t="str">
        <f t="shared" si="448"/>
        <v/>
      </c>
      <c r="V1339" s="55" t="str">
        <f t="shared" si="449"/>
        <v/>
      </c>
      <c r="W1339" s="55" t="str">
        <f t="shared" si="453"/>
        <v/>
      </c>
      <c r="X1339" s="50" t="str">
        <f t="shared" si="462"/>
        <v/>
      </c>
      <c r="Y1339" s="50" t="str">
        <f t="shared" si="458"/>
        <v/>
      </c>
      <c r="Z1339" s="50" t="str">
        <f t="shared" si="454"/>
        <v/>
      </c>
      <c r="AA1339" s="50" t="str">
        <f t="shared" si="459"/>
        <v/>
      </c>
      <c r="AB1339" s="50" t="str">
        <f t="shared" si="460"/>
        <v/>
      </c>
      <c r="AC1339" s="50" t="str">
        <f t="shared" si="450"/>
        <v/>
      </c>
      <c r="AD1339" s="50" t="str">
        <f t="shared" si="463"/>
        <v/>
      </c>
      <c r="AE1339" s="50" t="str">
        <f t="shared" si="455"/>
        <v/>
      </c>
      <c r="AF1339" s="50" t="str">
        <f t="shared" si="456"/>
        <v/>
      </c>
      <c r="AG1339" s="50" t="str">
        <f t="shared" si="464"/>
        <v/>
      </c>
      <c r="AH1339" s="50"/>
      <c r="AI1339" s="55" t="s">
        <v>141</v>
      </c>
      <c r="AJ1339" s="55"/>
      <c r="AK1339" s="55"/>
      <c r="AL1339" s="55"/>
    </row>
    <row r="1340" spans="1:38" s="101" customFormat="1" x14ac:dyDescent="0.25">
      <c r="A1340" s="55">
        <f t="shared" si="457"/>
        <v>195</v>
      </c>
      <c r="B1340" s="55">
        <f t="shared" si="445"/>
        <v>67491</v>
      </c>
      <c r="C1340" s="55" t="str">
        <f t="shared" si="446"/>
        <v>201823</v>
      </c>
      <c r="D1340" s="55">
        <v>2018</v>
      </c>
      <c r="E1340" s="55">
        <v>2</v>
      </c>
      <c r="F1340" s="55">
        <v>3</v>
      </c>
      <c r="G1340" s="55">
        <v>18</v>
      </c>
      <c r="H1340" s="55">
        <v>44</v>
      </c>
      <c r="I1340" s="55">
        <v>51</v>
      </c>
      <c r="J1340" s="55">
        <v>881</v>
      </c>
      <c r="K1340" s="55" t="s">
        <v>37</v>
      </c>
      <c r="L1340" s="55">
        <v>1</v>
      </c>
      <c r="M1340" s="55" t="s">
        <v>21</v>
      </c>
      <c r="N1340" s="55" t="s">
        <v>27</v>
      </c>
      <c r="O1340" s="55">
        <v>13</v>
      </c>
      <c r="P1340" s="55" t="str">
        <f t="shared" si="451"/>
        <v/>
      </c>
      <c r="Q1340" s="55">
        <f t="shared" si="444"/>
        <v>67491.894</v>
      </c>
      <c r="R1340" s="55" t="str">
        <f t="shared" si="461"/>
        <v/>
      </c>
      <c r="S1340" s="55" t="str">
        <f t="shared" si="452"/>
        <v/>
      </c>
      <c r="T1340" s="55" t="str">
        <f t="shared" si="447"/>
        <v/>
      </c>
      <c r="U1340" s="50" t="str">
        <f t="shared" si="448"/>
        <v/>
      </c>
      <c r="V1340" s="55" t="str">
        <f t="shared" si="449"/>
        <v/>
      </c>
      <c r="W1340" s="55" t="str">
        <f t="shared" si="453"/>
        <v/>
      </c>
      <c r="X1340" s="50" t="str">
        <f t="shared" si="462"/>
        <v/>
      </c>
      <c r="Y1340" s="50" t="str">
        <f t="shared" si="458"/>
        <v/>
      </c>
      <c r="Z1340" s="50" t="str">
        <f t="shared" si="454"/>
        <v/>
      </c>
      <c r="AA1340" s="50" t="str">
        <f t="shared" si="459"/>
        <v/>
      </c>
      <c r="AB1340" s="50" t="str">
        <f t="shared" si="460"/>
        <v/>
      </c>
      <c r="AC1340" s="50" t="str">
        <f t="shared" si="450"/>
        <v/>
      </c>
      <c r="AD1340" s="50" t="str">
        <f t="shared" si="463"/>
        <v/>
      </c>
      <c r="AE1340" s="50" t="str">
        <f t="shared" si="455"/>
        <v/>
      </c>
      <c r="AF1340" s="50" t="str">
        <f t="shared" si="456"/>
        <v/>
      </c>
      <c r="AG1340" s="50" t="str">
        <f t="shared" si="464"/>
        <v/>
      </c>
      <c r="AH1340" s="50"/>
      <c r="AI1340" s="55" t="s">
        <v>147</v>
      </c>
      <c r="AJ1340" s="55"/>
      <c r="AK1340" s="55"/>
      <c r="AL1340" s="55"/>
    </row>
    <row r="1341" spans="1:38" s="101" customFormat="1" x14ac:dyDescent="0.25">
      <c r="A1341" s="102">
        <f t="shared" si="457"/>
        <v>196</v>
      </c>
      <c r="B1341" s="102">
        <f t="shared" si="445"/>
        <v>67603</v>
      </c>
      <c r="C1341" s="102" t="str">
        <f t="shared" si="446"/>
        <v>201823</v>
      </c>
      <c r="D1341" s="102">
        <v>2018</v>
      </c>
      <c r="E1341" s="102">
        <v>2</v>
      </c>
      <c r="F1341" s="102">
        <v>3</v>
      </c>
      <c r="G1341" s="102">
        <v>18</v>
      </c>
      <c r="H1341" s="102">
        <v>46</v>
      </c>
      <c r="I1341" s="102">
        <v>43</v>
      </c>
      <c r="J1341" s="102">
        <v>626</v>
      </c>
      <c r="K1341" s="102" t="s">
        <v>111</v>
      </c>
      <c r="L1341" s="102">
        <v>1</v>
      </c>
      <c r="M1341" s="102" t="s">
        <v>21</v>
      </c>
      <c r="N1341" s="102" t="s">
        <v>28</v>
      </c>
      <c r="O1341" s="102">
        <v>0</v>
      </c>
      <c r="P1341" s="102">
        <f t="shared" si="451"/>
        <v>67603.626000000004</v>
      </c>
      <c r="Q1341" s="102">
        <f t="shared" si="444"/>
        <v>67603.626000000004</v>
      </c>
      <c r="R1341" s="102">
        <f t="shared" si="461"/>
        <v>67603.626000000004</v>
      </c>
      <c r="S1341" s="102">
        <f t="shared" si="452"/>
        <v>0</v>
      </c>
      <c r="T1341" s="102" t="str">
        <f t="shared" si="447"/>
        <v/>
      </c>
      <c r="U1341" s="102" t="str">
        <f t="shared" si="448"/>
        <v/>
      </c>
      <c r="V1341" s="102" t="str">
        <f t="shared" si="449"/>
        <v/>
      </c>
      <c r="W1341" s="102">
        <f t="shared" si="453"/>
        <v>67603</v>
      </c>
      <c r="X1341" s="102">
        <f t="shared" si="462"/>
        <v>0</v>
      </c>
      <c r="Y1341" s="102">
        <f t="shared" si="458"/>
        <v>0</v>
      </c>
      <c r="Z1341" s="102">
        <f t="shared" si="454"/>
        <v>1</v>
      </c>
      <c r="AA1341" s="102">
        <f t="shared" si="459"/>
        <v>0</v>
      </c>
      <c r="AB1341" s="102">
        <f t="shared" si="460"/>
        <v>0</v>
      </c>
      <c r="AC1341" s="102" t="str">
        <f t="shared" si="450"/>
        <v/>
      </c>
      <c r="AD1341" s="102">
        <f t="shared" si="463"/>
        <v>0</v>
      </c>
      <c r="AE1341" s="102" t="str">
        <f t="shared" si="455"/>
        <v/>
      </c>
      <c r="AF1341" s="102" t="str">
        <f t="shared" si="456"/>
        <v/>
      </c>
      <c r="AG1341" s="102">
        <f t="shared" si="464"/>
        <v>0</v>
      </c>
      <c r="AH1341" s="102"/>
      <c r="AI1341" s="102"/>
      <c r="AJ1341" s="102"/>
      <c r="AK1341" s="102"/>
      <c r="AL1341" s="102"/>
    </row>
    <row r="1342" spans="1:38" s="101" customFormat="1" x14ac:dyDescent="0.25">
      <c r="A1342" s="54">
        <f t="shared" si="457"/>
        <v>197</v>
      </c>
      <c r="B1342" s="54">
        <f t="shared" si="445"/>
        <v>50645</v>
      </c>
      <c r="C1342" s="54" t="str">
        <f t="shared" si="446"/>
        <v>201826</v>
      </c>
      <c r="D1342" s="54">
        <v>2018</v>
      </c>
      <c r="E1342" s="54">
        <v>2</v>
      </c>
      <c r="F1342" s="54">
        <v>6</v>
      </c>
      <c r="G1342" s="54">
        <v>14</v>
      </c>
      <c r="H1342" s="54">
        <v>4</v>
      </c>
      <c r="I1342" s="54">
        <v>5</v>
      </c>
      <c r="J1342" s="54">
        <v>74</v>
      </c>
      <c r="K1342" s="54" t="s">
        <v>37</v>
      </c>
      <c r="L1342" s="54">
        <v>1</v>
      </c>
      <c r="M1342" s="54" t="s">
        <v>21</v>
      </c>
      <c r="N1342" s="54" t="s">
        <v>27</v>
      </c>
      <c r="O1342" s="54">
        <v>9</v>
      </c>
      <c r="P1342" s="54">
        <f t="shared" si="451"/>
        <v>50645.074000000001</v>
      </c>
      <c r="Q1342" s="54" t="str">
        <f t="shared" si="444"/>
        <v/>
      </c>
      <c r="R1342" s="54">
        <f t="shared" si="461"/>
        <v>50645.093000000001</v>
      </c>
      <c r="S1342" s="54">
        <f t="shared" si="452"/>
        <v>19.000000000232831</v>
      </c>
      <c r="T1342" s="54">
        <f t="shared" si="447"/>
        <v>15</v>
      </c>
      <c r="U1342" s="51">
        <f t="shared" si="448"/>
        <v>6</v>
      </c>
      <c r="V1342" s="54" t="str">
        <f t="shared" si="449"/>
        <v/>
      </c>
      <c r="W1342" s="54">
        <f t="shared" si="453"/>
        <v>50645</v>
      </c>
      <c r="X1342" s="51">
        <f t="shared" si="462"/>
        <v>2</v>
      </c>
      <c r="Y1342" s="51">
        <f t="shared" si="458"/>
        <v>0</v>
      </c>
      <c r="Z1342" s="51">
        <f t="shared" si="454"/>
        <v>0</v>
      </c>
      <c r="AA1342" s="51">
        <f t="shared" si="459"/>
        <v>0</v>
      </c>
      <c r="AB1342" s="51">
        <f t="shared" si="460"/>
        <v>2</v>
      </c>
      <c r="AC1342" s="51" t="str">
        <f t="shared" si="450"/>
        <v/>
      </c>
      <c r="AD1342" s="51">
        <f t="shared" si="463"/>
        <v>0</v>
      </c>
      <c r="AE1342" s="51" t="str">
        <f t="shared" si="455"/>
        <v/>
      </c>
      <c r="AF1342" s="51" t="str">
        <f t="shared" si="456"/>
        <v/>
      </c>
      <c r="AG1342" s="51">
        <f t="shared" si="464"/>
        <v>0</v>
      </c>
      <c r="AH1342" s="51"/>
      <c r="AI1342" s="54" t="s">
        <v>148</v>
      </c>
      <c r="AJ1342" s="54"/>
      <c r="AK1342" s="54"/>
      <c r="AL1342" s="54"/>
    </row>
    <row r="1343" spans="1:38" s="101" customFormat="1" x14ac:dyDescent="0.25">
      <c r="A1343" s="55">
        <f t="shared" si="457"/>
        <v>197</v>
      </c>
      <c r="B1343" s="55">
        <f t="shared" si="445"/>
        <v>50645</v>
      </c>
      <c r="C1343" s="55" t="str">
        <f t="shared" si="446"/>
        <v>201826</v>
      </c>
      <c r="D1343" s="55">
        <v>2018</v>
      </c>
      <c r="E1343" s="55">
        <v>2</v>
      </c>
      <c r="F1343" s="55">
        <v>6</v>
      </c>
      <c r="G1343" s="55">
        <v>14</v>
      </c>
      <c r="H1343" s="55">
        <v>4</v>
      </c>
      <c r="I1343" s="55">
        <v>5</v>
      </c>
      <c r="J1343" s="55">
        <v>89</v>
      </c>
      <c r="K1343" s="55" t="s">
        <v>37</v>
      </c>
      <c r="L1343" s="55">
        <v>1</v>
      </c>
      <c r="M1343" s="55" t="s">
        <v>21</v>
      </c>
      <c r="N1343" s="55" t="s">
        <v>27</v>
      </c>
      <c r="O1343" s="55">
        <v>10</v>
      </c>
      <c r="P1343" s="55" t="str">
        <f t="shared" si="451"/>
        <v/>
      </c>
      <c r="Q1343" s="55" t="str">
        <f t="shared" si="444"/>
        <v/>
      </c>
      <c r="R1343" s="55" t="str">
        <f t="shared" si="461"/>
        <v/>
      </c>
      <c r="S1343" s="55" t="str">
        <f t="shared" si="452"/>
        <v/>
      </c>
      <c r="T1343" s="55" t="str">
        <f t="shared" si="447"/>
        <v/>
      </c>
      <c r="U1343" s="50" t="str">
        <f t="shared" si="448"/>
        <v/>
      </c>
      <c r="V1343" s="55" t="str">
        <f t="shared" si="449"/>
        <v/>
      </c>
      <c r="W1343" s="55" t="str">
        <f t="shared" si="453"/>
        <v/>
      </c>
      <c r="X1343" s="50" t="str">
        <f t="shared" si="462"/>
        <v/>
      </c>
      <c r="Y1343" s="50" t="str">
        <f t="shared" si="458"/>
        <v/>
      </c>
      <c r="Z1343" s="50" t="str">
        <f t="shared" si="454"/>
        <v/>
      </c>
      <c r="AA1343" s="50" t="str">
        <f t="shared" si="459"/>
        <v/>
      </c>
      <c r="AB1343" s="50" t="str">
        <f t="shared" si="460"/>
        <v/>
      </c>
      <c r="AC1343" s="50" t="str">
        <f t="shared" si="450"/>
        <v/>
      </c>
      <c r="AD1343" s="50" t="str">
        <f t="shared" si="463"/>
        <v/>
      </c>
      <c r="AE1343" s="50" t="str">
        <f t="shared" si="455"/>
        <v/>
      </c>
      <c r="AF1343" s="50" t="str">
        <f t="shared" si="456"/>
        <v/>
      </c>
      <c r="AG1343" s="50" t="str">
        <f t="shared" si="464"/>
        <v/>
      </c>
      <c r="AH1343" s="50"/>
      <c r="AI1343" s="55" t="s">
        <v>149</v>
      </c>
      <c r="AJ1343" s="55"/>
      <c r="AK1343" s="55"/>
      <c r="AL1343" s="55"/>
    </row>
    <row r="1344" spans="1:38" s="101" customFormat="1" x14ac:dyDescent="0.25">
      <c r="A1344" s="55">
        <f t="shared" si="457"/>
        <v>197</v>
      </c>
      <c r="B1344" s="55">
        <f t="shared" si="445"/>
        <v>50645</v>
      </c>
      <c r="C1344" s="55" t="str">
        <f t="shared" si="446"/>
        <v>201826</v>
      </c>
      <c r="D1344" s="55">
        <v>2018</v>
      </c>
      <c r="E1344" s="55">
        <v>2</v>
      </c>
      <c r="F1344" s="55">
        <v>6</v>
      </c>
      <c r="G1344" s="55">
        <v>14</v>
      </c>
      <c r="H1344" s="55">
        <v>4</v>
      </c>
      <c r="I1344" s="55">
        <v>5</v>
      </c>
      <c r="J1344" s="55">
        <v>90</v>
      </c>
      <c r="K1344" s="55" t="s">
        <v>29</v>
      </c>
      <c r="L1344" s="55">
        <v>1</v>
      </c>
      <c r="M1344" s="55" t="s">
        <v>21</v>
      </c>
      <c r="N1344" s="55" t="s">
        <v>27</v>
      </c>
      <c r="O1344" s="55">
        <v>0</v>
      </c>
      <c r="P1344" s="55" t="str">
        <f t="shared" si="451"/>
        <v/>
      </c>
      <c r="Q1344" s="55" t="str">
        <f t="shared" si="444"/>
        <v/>
      </c>
      <c r="R1344" s="55" t="str">
        <f t="shared" si="461"/>
        <v/>
      </c>
      <c r="S1344" s="55" t="str">
        <f t="shared" si="452"/>
        <v/>
      </c>
      <c r="T1344" s="55" t="str">
        <f t="shared" si="447"/>
        <v/>
      </c>
      <c r="U1344" s="50" t="str">
        <f t="shared" si="448"/>
        <v/>
      </c>
      <c r="V1344" s="55" t="str">
        <f t="shared" si="449"/>
        <v/>
      </c>
      <c r="W1344" s="55" t="str">
        <f t="shared" si="453"/>
        <v/>
      </c>
      <c r="X1344" s="50" t="str">
        <f t="shared" si="462"/>
        <v/>
      </c>
      <c r="Y1344" s="50" t="str">
        <f t="shared" si="458"/>
        <v/>
      </c>
      <c r="Z1344" s="50" t="str">
        <f t="shared" si="454"/>
        <v/>
      </c>
      <c r="AA1344" s="50" t="str">
        <f t="shared" si="459"/>
        <v/>
      </c>
      <c r="AB1344" s="50" t="str">
        <f t="shared" si="460"/>
        <v/>
      </c>
      <c r="AC1344" s="50" t="str">
        <f t="shared" si="450"/>
        <v/>
      </c>
      <c r="AD1344" s="50" t="str">
        <f t="shared" si="463"/>
        <v/>
      </c>
      <c r="AE1344" s="50" t="str">
        <f t="shared" si="455"/>
        <v/>
      </c>
      <c r="AF1344" s="50" t="str">
        <f t="shared" si="456"/>
        <v/>
      </c>
      <c r="AG1344" s="50" t="str">
        <f t="shared" si="464"/>
        <v/>
      </c>
      <c r="AH1344" s="50"/>
      <c r="AI1344" s="55" t="s">
        <v>141</v>
      </c>
      <c r="AJ1344" s="55"/>
      <c r="AK1344" s="55"/>
      <c r="AL1344" s="55"/>
    </row>
    <row r="1345" spans="1:38" s="101" customFormat="1" x14ac:dyDescent="0.25">
      <c r="A1345" s="55">
        <f t="shared" si="457"/>
        <v>197</v>
      </c>
      <c r="B1345" s="55">
        <f t="shared" si="445"/>
        <v>50645</v>
      </c>
      <c r="C1345" s="55" t="str">
        <f t="shared" si="446"/>
        <v>201826</v>
      </c>
      <c r="D1345" s="55">
        <v>2018</v>
      </c>
      <c r="E1345" s="55">
        <v>2</v>
      </c>
      <c r="F1345" s="55">
        <v>6</v>
      </c>
      <c r="G1345" s="55">
        <v>14</v>
      </c>
      <c r="H1345" s="55">
        <v>4</v>
      </c>
      <c r="I1345" s="55">
        <v>5</v>
      </c>
      <c r="J1345" s="55">
        <v>93</v>
      </c>
      <c r="K1345" s="55" t="s">
        <v>29</v>
      </c>
      <c r="L1345" s="55">
        <v>1</v>
      </c>
      <c r="M1345" s="55" t="s">
        <v>21</v>
      </c>
      <c r="N1345" s="55" t="s">
        <v>27</v>
      </c>
      <c r="O1345" s="55">
        <v>0</v>
      </c>
      <c r="P1345" s="55" t="str">
        <f t="shared" si="451"/>
        <v/>
      </c>
      <c r="Q1345" s="55">
        <f t="shared" si="444"/>
        <v>50645.093000000001</v>
      </c>
      <c r="R1345" s="55" t="str">
        <f t="shared" si="461"/>
        <v/>
      </c>
      <c r="S1345" s="55" t="str">
        <f t="shared" si="452"/>
        <v/>
      </c>
      <c r="T1345" s="55" t="str">
        <f t="shared" si="447"/>
        <v/>
      </c>
      <c r="U1345" s="50" t="str">
        <f t="shared" si="448"/>
        <v/>
      </c>
      <c r="V1345" s="55" t="str">
        <f t="shared" si="449"/>
        <v/>
      </c>
      <c r="W1345" s="55" t="str">
        <f t="shared" si="453"/>
        <v/>
      </c>
      <c r="X1345" s="50" t="str">
        <f t="shared" si="462"/>
        <v/>
      </c>
      <c r="Y1345" s="50" t="str">
        <f t="shared" si="458"/>
        <v/>
      </c>
      <c r="Z1345" s="50" t="str">
        <f t="shared" si="454"/>
        <v/>
      </c>
      <c r="AA1345" s="50" t="str">
        <f t="shared" si="459"/>
        <v/>
      </c>
      <c r="AB1345" s="50" t="str">
        <f t="shared" si="460"/>
        <v/>
      </c>
      <c r="AC1345" s="50" t="str">
        <f t="shared" si="450"/>
        <v/>
      </c>
      <c r="AD1345" s="50" t="str">
        <f t="shared" si="463"/>
        <v/>
      </c>
      <c r="AE1345" s="50" t="str">
        <f t="shared" si="455"/>
        <v/>
      </c>
      <c r="AF1345" s="50" t="str">
        <f t="shared" si="456"/>
        <v/>
      </c>
      <c r="AG1345" s="50" t="str">
        <f t="shared" si="464"/>
        <v/>
      </c>
      <c r="AH1345" s="50"/>
      <c r="AI1345" s="55" t="s">
        <v>150</v>
      </c>
      <c r="AJ1345" s="55"/>
      <c r="AK1345" s="55"/>
      <c r="AL1345" s="55"/>
    </row>
    <row r="1346" spans="1:38" s="101" customFormat="1" x14ac:dyDescent="0.25">
      <c r="A1346" s="102">
        <f t="shared" si="457"/>
        <v>198</v>
      </c>
      <c r="B1346" s="102">
        <f t="shared" si="445"/>
        <v>50849</v>
      </c>
      <c r="C1346" s="102" t="str">
        <f t="shared" si="446"/>
        <v>201826</v>
      </c>
      <c r="D1346" s="102">
        <v>2018</v>
      </c>
      <c r="E1346" s="102">
        <v>2</v>
      </c>
      <c r="F1346" s="102">
        <v>6</v>
      </c>
      <c r="G1346" s="102">
        <v>14</v>
      </c>
      <c r="H1346" s="102">
        <v>7</v>
      </c>
      <c r="I1346" s="102">
        <v>29</v>
      </c>
      <c r="J1346" s="102">
        <v>289</v>
      </c>
      <c r="K1346" s="102" t="s">
        <v>37</v>
      </c>
      <c r="L1346" s="102">
        <v>1</v>
      </c>
      <c r="M1346" s="102" t="s">
        <v>21</v>
      </c>
      <c r="N1346" s="102" t="s">
        <v>27</v>
      </c>
      <c r="O1346" s="102">
        <f>291-289</f>
        <v>2</v>
      </c>
      <c r="P1346" s="102">
        <f t="shared" si="451"/>
        <v>50849.288999999997</v>
      </c>
      <c r="Q1346" s="102" t="str">
        <f t="shared" si="444"/>
        <v/>
      </c>
      <c r="R1346" s="102">
        <f t="shared" si="461"/>
        <v>50849.535000000003</v>
      </c>
      <c r="S1346" s="102">
        <f t="shared" si="452"/>
        <v>246.00000000646105</v>
      </c>
      <c r="T1346" s="102">
        <f t="shared" si="447"/>
        <v>187</v>
      </c>
      <c r="U1346" s="102" t="str">
        <f t="shared" si="448"/>
        <v/>
      </c>
      <c r="V1346" s="102" t="str">
        <f t="shared" si="449"/>
        <v/>
      </c>
      <c r="W1346" s="102">
        <f t="shared" si="453"/>
        <v>50849</v>
      </c>
      <c r="X1346" s="102">
        <f t="shared" si="462"/>
        <v>4</v>
      </c>
      <c r="Y1346" s="102">
        <f t="shared" si="458"/>
        <v>0</v>
      </c>
      <c r="Z1346" s="102">
        <f t="shared" si="454"/>
        <v>0</v>
      </c>
      <c r="AA1346" s="102">
        <f t="shared" si="459"/>
        <v>0</v>
      </c>
      <c r="AB1346" s="102">
        <f t="shared" si="460"/>
        <v>4</v>
      </c>
      <c r="AC1346" s="102" t="str">
        <f t="shared" si="450"/>
        <v/>
      </c>
      <c r="AD1346" s="102">
        <f t="shared" si="463"/>
        <v>0</v>
      </c>
      <c r="AE1346" s="102" t="str">
        <f t="shared" si="455"/>
        <v/>
      </c>
      <c r="AF1346" s="102" t="str">
        <f t="shared" si="456"/>
        <v/>
      </c>
      <c r="AG1346" s="102">
        <f t="shared" si="464"/>
        <v>0</v>
      </c>
      <c r="AH1346" s="102"/>
      <c r="AI1346" s="102"/>
      <c r="AJ1346" s="102"/>
      <c r="AK1346" s="102"/>
      <c r="AL1346" s="102"/>
    </row>
    <row r="1347" spans="1:38" s="101" customFormat="1" x14ac:dyDescent="0.25">
      <c r="A1347" s="100">
        <f t="shared" si="457"/>
        <v>198</v>
      </c>
      <c r="B1347" s="100">
        <f t="shared" si="445"/>
        <v>50849</v>
      </c>
      <c r="C1347" s="100" t="str">
        <f t="shared" si="446"/>
        <v>201826</v>
      </c>
      <c r="D1347" s="100">
        <v>2018</v>
      </c>
      <c r="E1347" s="100">
        <v>2</v>
      </c>
      <c r="F1347" s="100">
        <v>6</v>
      </c>
      <c r="G1347" s="100">
        <v>14</v>
      </c>
      <c r="H1347" s="100">
        <v>7</v>
      </c>
      <c r="I1347" s="100">
        <v>29</v>
      </c>
      <c r="J1347" s="100">
        <v>476</v>
      </c>
      <c r="K1347" s="100" t="s">
        <v>37</v>
      </c>
      <c r="L1347" s="100">
        <v>2</v>
      </c>
      <c r="M1347" s="100" t="s">
        <v>21</v>
      </c>
      <c r="N1347" s="100" t="s">
        <v>27</v>
      </c>
      <c r="O1347" s="100">
        <v>6</v>
      </c>
      <c r="P1347" s="100" t="str">
        <f t="shared" si="451"/>
        <v/>
      </c>
      <c r="Q1347" s="100" t="str">
        <f t="shared" si="444"/>
        <v/>
      </c>
      <c r="R1347" s="100" t="str">
        <f t="shared" si="461"/>
        <v/>
      </c>
      <c r="S1347" s="100" t="str">
        <f t="shared" si="452"/>
        <v/>
      </c>
      <c r="T1347" s="100">
        <f t="shared" si="447"/>
        <v>40</v>
      </c>
      <c r="U1347" s="100" t="str">
        <f t="shared" si="448"/>
        <v/>
      </c>
      <c r="V1347" s="100" t="str">
        <f t="shared" si="449"/>
        <v/>
      </c>
      <c r="W1347" s="100" t="str">
        <f t="shared" si="453"/>
        <v/>
      </c>
      <c r="X1347" s="100" t="str">
        <f t="shared" si="462"/>
        <v/>
      </c>
      <c r="Y1347" s="100" t="str">
        <f t="shared" si="458"/>
        <v/>
      </c>
      <c r="Z1347" s="100" t="str">
        <f t="shared" si="454"/>
        <v/>
      </c>
      <c r="AA1347" s="100" t="str">
        <f t="shared" si="459"/>
        <v/>
      </c>
      <c r="AB1347" s="100" t="str">
        <f t="shared" si="460"/>
        <v/>
      </c>
      <c r="AC1347" s="100" t="str">
        <f t="shared" si="450"/>
        <v/>
      </c>
      <c r="AD1347" s="100" t="str">
        <f t="shared" si="463"/>
        <v/>
      </c>
      <c r="AE1347" s="100" t="str">
        <f t="shared" si="455"/>
        <v/>
      </c>
      <c r="AF1347" s="100" t="str">
        <f t="shared" si="456"/>
        <v/>
      </c>
      <c r="AG1347" s="100" t="str">
        <f t="shared" si="464"/>
        <v/>
      </c>
      <c r="AH1347" s="100"/>
      <c r="AI1347" s="100"/>
      <c r="AJ1347" s="100"/>
      <c r="AK1347" s="100"/>
      <c r="AL1347" s="100"/>
    </row>
    <row r="1348" spans="1:38" s="101" customFormat="1" x14ac:dyDescent="0.25">
      <c r="A1348" s="100">
        <f t="shared" si="457"/>
        <v>198</v>
      </c>
      <c r="B1348" s="100">
        <f t="shared" si="445"/>
        <v>50849</v>
      </c>
      <c r="C1348" s="100" t="str">
        <f t="shared" si="446"/>
        <v>201826</v>
      </c>
      <c r="D1348" s="100">
        <v>2018</v>
      </c>
      <c r="E1348" s="100">
        <v>2</v>
      </c>
      <c r="F1348" s="100">
        <v>6</v>
      </c>
      <c r="G1348" s="100">
        <v>14</v>
      </c>
      <c r="H1348" s="100">
        <v>7</v>
      </c>
      <c r="I1348" s="100">
        <v>29</v>
      </c>
      <c r="J1348" s="100">
        <v>516</v>
      </c>
      <c r="K1348" s="100" t="s">
        <v>37</v>
      </c>
      <c r="L1348" s="100">
        <v>1</v>
      </c>
      <c r="M1348" s="100" t="s">
        <v>21</v>
      </c>
      <c r="N1348" s="100" t="s">
        <v>27</v>
      </c>
      <c r="O1348" s="100">
        <f>517-516</f>
        <v>1</v>
      </c>
      <c r="P1348" s="100" t="str">
        <f t="shared" si="451"/>
        <v/>
      </c>
      <c r="Q1348" s="100" t="str">
        <f t="shared" ref="Q1348:Q1411" si="465">IF(A1349&lt;&gt;A1348,(B1348+(J1348*0.001)+(O1348*0.001)),"")</f>
        <v/>
      </c>
      <c r="R1348" s="100" t="str">
        <f t="shared" si="461"/>
        <v/>
      </c>
      <c r="S1348" s="100" t="str">
        <f t="shared" si="452"/>
        <v/>
      </c>
      <c r="T1348" s="100">
        <f t="shared" si="447"/>
        <v>17</v>
      </c>
      <c r="U1348" s="100">
        <f t="shared" si="448"/>
        <v>16</v>
      </c>
      <c r="V1348" s="100" t="str">
        <f t="shared" si="449"/>
        <v/>
      </c>
      <c r="W1348" s="100" t="str">
        <f t="shared" si="453"/>
        <v/>
      </c>
      <c r="X1348" s="100" t="str">
        <f t="shared" si="462"/>
        <v/>
      </c>
      <c r="Y1348" s="100" t="str">
        <f t="shared" si="458"/>
        <v/>
      </c>
      <c r="Z1348" s="100" t="str">
        <f t="shared" si="454"/>
        <v/>
      </c>
      <c r="AA1348" s="100" t="str">
        <f t="shared" si="459"/>
        <v/>
      </c>
      <c r="AB1348" s="100" t="str">
        <f t="shared" si="460"/>
        <v/>
      </c>
      <c r="AC1348" s="100" t="str">
        <f t="shared" si="450"/>
        <v/>
      </c>
      <c r="AD1348" s="100" t="str">
        <f t="shared" si="463"/>
        <v/>
      </c>
      <c r="AE1348" s="100" t="str">
        <f t="shared" si="455"/>
        <v/>
      </c>
      <c r="AF1348" s="100" t="str">
        <f t="shared" si="456"/>
        <v/>
      </c>
      <c r="AG1348" s="100" t="str">
        <f t="shared" si="464"/>
        <v/>
      </c>
      <c r="AH1348" s="100"/>
      <c r="AI1348" s="100"/>
      <c r="AJ1348" s="100"/>
      <c r="AK1348" s="100"/>
      <c r="AL1348" s="100"/>
    </row>
    <row r="1349" spans="1:38" s="101" customFormat="1" x14ac:dyDescent="0.25">
      <c r="A1349" s="100">
        <f t="shared" si="457"/>
        <v>198</v>
      </c>
      <c r="B1349" s="100">
        <f t="shared" si="445"/>
        <v>50849</v>
      </c>
      <c r="C1349" s="100" t="str">
        <f t="shared" si="446"/>
        <v>201826</v>
      </c>
      <c r="D1349" s="100">
        <v>2018</v>
      </c>
      <c r="E1349" s="100">
        <v>2</v>
      </c>
      <c r="F1349" s="100">
        <v>6</v>
      </c>
      <c r="G1349" s="100">
        <v>14</v>
      </c>
      <c r="H1349" s="100">
        <v>7</v>
      </c>
      <c r="I1349" s="100">
        <v>29</v>
      </c>
      <c r="J1349" s="100">
        <v>533</v>
      </c>
      <c r="K1349" s="100" t="s">
        <v>37</v>
      </c>
      <c r="L1349" s="100">
        <v>1</v>
      </c>
      <c r="M1349" s="100" t="s">
        <v>21</v>
      </c>
      <c r="N1349" s="100" t="s">
        <v>27</v>
      </c>
      <c r="O1349" s="100">
        <f>539-533</f>
        <v>6</v>
      </c>
      <c r="P1349" s="100" t="str">
        <f t="shared" si="451"/>
        <v/>
      </c>
      <c r="Q1349" s="100" t="str">
        <f t="shared" si="465"/>
        <v/>
      </c>
      <c r="R1349" s="100" t="str">
        <f t="shared" si="461"/>
        <v/>
      </c>
      <c r="S1349" s="100" t="str">
        <f t="shared" si="452"/>
        <v/>
      </c>
      <c r="T1349" s="100" t="str">
        <f t="shared" si="447"/>
        <v/>
      </c>
      <c r="U1349" s="100" t="str">
        <f t="shared" si="448"/>
        <v/>
      </c>
      <c r="V1349" s="100" t="str">
        <f t="shared" si="449"/>
        <v/>
      </c>
      <c r="W1349" s="100" t="str">
        <f t="shared" si="453"/>
        <v/>
      </c>
      <c r="X1349" s="100" t="str">
        <f t="shared" si="462"/>
        <v/>
      </c>
      <c r="Y1349" s="100" t="str">
        <f t="shared" si="458"/>
        <v/>
      </c>
      <c r="Z1349" s="100" t="str">
        <f t="shared" si="454"/>
        <v/>
      </c>
      <c r="AA1349" s="100" t="str">
        <f t="shared" si="459"/>
        <v/>
      </c>
      <c r="AB1349" s="100" t="str">
        <f t="shared" si="460"/>
        <v/>
      </c>
      <c r="AC1349" s="100" t="str">
        <f t="shared" si="450"/>
        <v/>
      </c>
      <c r="AD1349" s="100" t="str">
        <f t="shared" si="463"/>
        <v/>
      </c>
      <c r="AE1349" s="100" t="str">
        <f t="shared" si="455"/>
        <v/>
      </c>
      <c r="AF1349" s="100" t="str">
        <f t="shared" si="456"/>
        <v/>
      </c>
      <c r="AG1349" s="100" t="str">
        <f t="shared" si="464"/>
        <v/>
      </c>
      <c r="AH1349" s="100"/>
      <c r="AI1349" s="100"/>
      <c r="AJ1349" s="100"/>
      <c r="AK1349" s="100"/>
      <c r="AL1349" s="100"/>
    </row>
    <row r="1350" spans="1:38" s="101" customFormat="1" x14ac:dyDescent="0.25">
      <c r="A1350" s="100">
        <f t="shared" si="457"/>
        <v>198</v>
      </c>
      <c r="B1350" s="100">
        <f t="shared" si="445"/>
        <v>50849</v>
      </c>
      <c r="C1350" s="100" t="str">
        <f t="shared" si="446"/>
        <v>201826</v>
      </c>
      <c r="D1350" s="100">
        <v>2018</v>
      </c>
      <c r="E1350" s="100">
        <v>2</v>
      </c>
      <c r="F1350" s="100">
        <v>6</v>
      </c>
      <c r="G1350" s="100">
        <v>14</v>
      </c>
      <c r="H1350" s="100">
        <v>7</v>
      </c>
      <c r="I1350" s="100">
        <v>29</v>
      </c>
      <c r="J1350" s="100">
        <v>535</v>
      </c>
      <c r="K1350" s="100" t="s">
        <v>29</v>
      </c>
      <c r="L1350" s="100">
        <v>1</v>
      </c>
      <c r="M1350" s="100" t="s">
        <v>21</v>
      </c>
      <c r="N1350" s="100" t="s">
        <v>27</v>
      </c>
      <c r="O1350" s="100">
        <v>0</v>
      </c>
      <c r="P1350" s="100" t="str">
        <f t="shared" si="451"/>
        <v/>
      </c>
      <c r="Q1350" s="100">
        <f t="shared" si="465"/>
        <v>50849.535000000003</v>
      </c>
      <c r="R1350" s="100" t="str">
        <f t="shared" si="461"/>
        <v/>
      </c>
      <c r="S1350" s="100" t="str">
        <f t="shared" si="452"/>
        <v/>
      </c>
      <c r="T1350" s="100" t="str">
        <f t="shared" si="447"/>
        <v/>
      </c>
      <c r="U1350" s="100" t="str">
        <f t="shared" si="448"/>
        <v/>
      </c>
      <c r="V1350" s="100" t="str">
        <f t="shared" si="449"/>
        <v/>
      </c>
      <c r="W1350" s="100" t="str">
        <f t="shared" si="453"/>
        <v/>
      </c>
      <c r="X1350" s="100" t="str">
        <f t="shared" si="462"/>
        <v/>
      </c>
      <c r="Y1350" s="100" t="str">
        <f t="shared" si="458"/>
        <v/>
      </c>
      <c r="Z1350" s="100" t="str">
        <f t="shared" si="454"/>
        <v/>
      </c>
      <c r="AA1350" s="100" t="str">
        <f t="shared" si="459"/>
        <v/>
      </c>
      <c r="AB1350" s="100" t="str">
        <f t="shared" si="460"/>
        <v/>
      </c>
      <c r="AC1350" s="100" t="str">
        <f t="shared" si="450"/>
        <v/>
      </c>
      <c r="AD1350" s="100" t="str">
        <f t="shared" si="463"/>
        <v/>
      </c>
      <c r="AE1350" s="100" t="str">
        <f t="shared" si="455"/>
        <v/>
      </c>
      <c r="AF1350" s="100" t="str">
        <f t="shared" si="456"/>
        <v/>
      </c>
      <c r="AG1350" s="100" t="str">
        <f t="shared" si="464"/>
        <v/>
      </c>
      <c r="AH1350" s="100"/>
      <c r="AI1350" s="100"/>
      <c r="AJ1350" s="100"/>
      <c r="AK1350" s="100"/>
      <c r="AL1350" s="100"/>
    </row>
    <row r="1351" spans="1:38" s="101" customFormat="1" x14ac:dyDescent="0.25">
      <c r="A1351" s="54">
        <f t="shared" si="457"/>
        <v>199</v>
      </c>
      <c r="B1351" s="54">
        <f t="shared" si="445"/>
        <v>50892</v>
      </c>
      <c r="C1351" s="54" t="str">
        <f t="shared" si="446"/>
        <v>201826</v>
      </c>
      <c r="D1351" s="54">
        <v>2018</v>
      </c>
      <c r="E1351" s="54">
        <v>2</v>
      </c>
      <c r="F1351" s="54">
        <v>6</v>
      </c>
      <c r="G1351" s="54">
        <v>14</v>
      </c>
      <c r="H1351" s="54">
        <v>8</v>
      </c>
      <c r="I1351" s="54">
        <v>12</v>
      </c>
      <c r="J1351" s="54">
        <v>506</v>
      </c>
      <c r="K1351" s="54" t="s">
        <v>37</v>
      </c>
      <c r="L1351" s="54">
        <v>1</v>
      </c>
      <c r="M1351" s="54" t="s">
        <v>21</v>
      </c>
      <c r="N1351" s="54" t="s">
        <v>27</v>
      </c>
      <c r="O1351" s="54">
        <v>7</v>
      </c>
      <c r="P1351" s="54">
        <f t="shared" si="451"/>
        <v>50892.506000000001</v>
      </c>
      <c r="Q1351" s="54" t="str">
        <f t="shared" si="465"/>
        <v/>
      </c>
      <c r="R1351" s="54">
        <f t="shared" si="461"/>
        <v>50892.661</v>
      </c>
      <c r="S1351" s="54">
        <f t="shared" si="452"/>
        <v>154.99999999883585</v>
      </c>
      <c r="T1351" s="54" t="str">
        <f t="shared" si="447"/>
        <v/>
      </c>
      <c r="U1351" s="51" t="str">
        <f t="shared" si="448"/>
        <v/>
      </c>
      <c r="V1351" s="54" t="str">
        <f t="shared" si="449"/>
        <v/>
      </c>
      <c r="W1351" s="54">
        <f t="shared" si="453"/>
        <v>50892</v>
      </c>
      <c r="X1351" s="51">
        <f t="shared" si="462"/>
        <v>1</v>
      </c>
      <c r="Y1351" s="51" t="str">
        <f t="shared" si="458"/>
        <v/>
      </c>
      <c r="Z1351" s="51">
        <f t="shared" si="454"/>
        <v>0</v>
      </c>
      <c r="AA1351" s="51">
        <f t="shared" si="459"/>
        <v>0</v>
      </c>
      <c r="AB1351" s="51">
        <f t="shared" si="460"/>
        <v>1</v>
      </c>
      <c r="AC1351" s="51" t="str">
        <f t="shared" si="450"/>
        <v/>
      </c>
      <c r="AD1351" s="51">
        <f t="shared" si="463"/>
        <v>0</v>
      </c>
      <c r="AE1351" s="51" t="str">
        <f t="shared" si="455"/>
        <v/>
      </c>
      <c r="AF1351" s="51" t="str">
        <f t="shared" si="456"/>
        <v/>
      </c>
      <c r="AG1351" s="51">
        <f t="shared" si="464"/>
        <v>0</v>
      </c>
      <c r="AH1351" s="51"/>
      <c r="AI1351" s="54" t="s">
        <v>151</v>
      </c>
      <c r="AJ1351" s="54"/>
      <c r="AK1351" s="54"/>
      <c r="AL1351" s="54"/>
    </row>
    <row r="1352" spans="1:38" s="101" customFormat="1" x14ac:dyDescent="0.25">
      <c r="A1352" s="55">
        <f t="shared" si="457"/>
        <v>199</v>
      </c>
      <c r="B1352" s="55">
        <f t="shared" si="445"/>
        <v>50892</v>
      </c>
      <c r="C1352" s="55" t="str">
        <f t="shared" si="446"/>
        <v>201826</v>
      </c>
      <c r="D1352" s="55">
        <v>2018</v>
      </c>
      <c r="E1352" s="55">
        <v>2</v>
      </c>
      <c r="F1352" s="55">
        <v>6</v>
      </c>
      <c r="G1352" s="55">
        <v>14</v>
      </c>
      <c r="H1352" s="55">
        <v>8</v>
      </c>
      <c r="I1352" s="55">
        <v>12</v>
      </c>
      <c r="J1352" s="55">
        <v>635</v>
      </c>
      <c r="K1352" s="55" t="s">
        <v>239</v>
      </c>
      <c r="L1352" s="55">
        <v>1</v>
      </c>
      <c r="M1352" s="55" t="s">
        <v>21</v>
      </c>
      <c r="N1352" s="55" t="s">
        <v>27</v>
      </c>
      <c r="O1352" s="55">
        <v>0</v>
      </c>
      <c r="P1352" s="55" t="str">
        <f t="shared" si="451"/>
        <v/>
      </c>
      <c r="Q1352" s="55" t="str">
        <f t="shared" si="465"/>
        <v/>
      </c>
      <c r="R1352" s="55" t="str">
        <f t="shared" si="461"/>
        <v/>
      </c>
      <c r="S1352" s="55" t="str">
        <f t="shared" si="452"/>
        <v/>
      </c>
      <c r="T1352" s="55" t="str">
        <f t="shared" si="447"/>
        <v/>
      </c>
      <c r="U1352" s="50" t="str">
        <f t="shared" si="448"/>
        <v/>
      </c>
      <c r="V1352" s="55" t="str">
        <f t="shared" si="449"/>
        <v/>
      </c>
      <c r="W1352" s="55" t="str">
        <f t="shared" si="453"/>
        <v/>
      </c>
      <c r="X1352" s="50" t="str">
        <f t="shared" si="462"/>
        <v/>
      </c>
      <c r="Y1352" s="50" t="str">
        <f t="shared" si="458"/>
        <v/>
      </c>
      <c r="Z1352" s="50" t="str">
        <f t="shared" si="454"/>
        <v/>
      </c>
      <c r="AA1352" s="50" t="str">
        <f t="shared" si="459"/>
        <v/>
      </c>
      <c r="AB1352" s="50" t="str">
        <f t="shared" si="460"/>
        <v/>
      </c>
      <c r="AC1352" s="50" t="str">
        <f t="shared" si="450"/>
        <v/>
      </c>
      <c r="AD1352" s="50" t="str">
        <f t="shared" si="463"/>
        <v/>
      </c>
      <c r="AE1352" s="50" t="str">
        <f t="shared" si="455"/>
        <v/>
      </c>
      <c r="AF1352" s="50" t="str">
        <f t="shared" si="456"/>
        <v/>
      </c>
      <c r="AG1352" s="50" t="str">
        <f t="shared" si="464"/>
        <v/>
      </c>
      <c r="AH1352" s="50"/>
      <c r="AI1352" s="55" t="s">
        <v>152</v>
      </c>
      <c r="AJ1352" s="55"/>
      <c r="AK1352" s="55"/>
      <c r="AL1352" s="55"/>
    </row>
    <row r="1353" spans="1:38" s="101" customFormat="1" x14ac:dyDescent="0.25">
      <c r="A1353" s="55">
        <f t="shared" si="457"/>
        <v>199</v>
      </c>
      <c r="B1353" s="55">
        <f t="shared" si="445"/>
        <v>50892</v>
      </c>
      <c r="C1353" s="55" t="str">
        <f t="shared" si="446"/>
        <v>201826</v>
      </c>
      <c r="D1353" s="55">
        <v>2018</v>
      </c>
      <c r="E1353" s="55">
        <v>2</v>
      </c>
      <c r="F1353" s="55">
        <v>6</v>
      </c>
      <c r="G1353" s="55">
        <v>14</v>
      </c>
      <c r="H1353" s="55">
        <v>8</v>
      </c>
      <c r="I1353" s="55">
        <v>12</v>
      </c>
      <c r="J1353" s="55">
        <v>661</v>
      </c>
      <c r="K1353" s="55" t="s">
        <v>111</v>
      </c>
      <c r="L1353" s="55">
        <v>0</v>
      </c>
      <c r="M1353" s="55" t="s">
        <v>89</v>
      </c>
      <c r="N1353" s="55" t="s">
        <v>27</v>
      </c>
      <c r="O1353" s="55">
        <v>0</v>
      </c>
      <c r="P1353" s="55" t="str">
        <f t="shared" si="451"/>
        <v/>
      </c>
      <c r="Q1353" s="55">
        <f t="shared" si="465"/>
        <v>50892.661</v>
      </c>
      <c r="R1353" s="55" t="str">
        <f t="shared" si="461"/>
        <v/>
      </c>
      <c r="S1353" s="55" t="str">
        <f t="shared" si="452"/>
        <v/>
      </c>
      <c r="T1353" s="55" t="str">
        <f t="shared" si="447"/>
        <v/>
      </c>
      <c r="U1353" s="50" t="str">
        <f t="shared" si="448"/>
        <v/>
      </c>
      <c r="V1353" s="55" t="str">
        <f t="shared" si="449"/>
        <v/>
      </c>
      <c r="W1353" s="55" t="str">
        <f t="shared" si="453"/>
        <v/>
      </c>
      <c r="X1353" s="50" t="str">
        <f t="shared" si="462"/>
        <v/>
      </c>
      <c r="Y1353" s="50" t="str">
        <f t="shared" si="458"/>
        <v/>
      </c>
      <c r="Z1353" s="50" t="str">
        <f t="shared" si="454"/>
        <v/>
      </c>
      <c r="AA1353" s="50" t="str">
        <f t="shared" si="459"/>
        <v/>
      </c>
      <c r="AB1353" s="50" t="str">
        <f t="shared" si="460"/>
        <v/>
      </c>
      <c r="AC1353" s="50" t="str">
        <f t="shared" si="450"/>
        <v/>
      </c>
      <c r="AD1353" s="50" t="str">
        <f t="shared" si="463"/>
        <v/>
      </c>
      <c r="AE1353" s="50" t="str">
        <f t="shared" si="455"/>
        <v/>
      </c>
      <c r="AF1353" s="50" t="str">
        <f t="shared" si="456"/>
        <v/>
      </c>
      <c r="AG1353" s="50" t="str">
        <f t="shared" si="464"/>
        <v/>
      </c>
      <c r="AH1353" s="50"/>
      <c r="AI1353" s="55" t="s">
        <v>153</v>
      </c>
      <c r="AJ1353" s="55"/>
      <c r="AK1353" s="55"/>
      <c r="AL1353" s="55"/>
    </row>
    <row r="1354" spans="1:38" s="101" customFormat="1" x14ac:dyDescent="0.25">
      <c r="A1354" s="54">
        <f t="shared" si="457"/>
        <v>200</v>
      </c>
      <c r="B1354" s="54">
        <f t="shared" si="445"/>
        <v>50967</v>
      </c>
      <c r="C1354" s="54" t="str">
        <f t="shared" si="446"/>
        <v>201826</v>
      </c>
      <c r="D1354" s="54">
        <v>2018</v>
      </c>
      <c r="E1354" s="54">
        <v>2</v>
      </c>
      <c r="F1354" s="54">
        <v>6</v>
      </c>
      <c r="G1354" s="54">
        <v>14</v>
      </c>
      <c r="H1354" s="54">
        <v>9</v>
      </c>
      <c r="I1354" s="54">
        <v>27</v>
      </c>
      <c r="J1354" s="54">
        <v>521</v>
      </c>
      <c r="K1354" s="54" t="s">
        <v>37</v>
      </c>
      <c r="L1354" s="54">
        <v>1</v>
      </c>
      <c r="M1354" s="54" t="s">
        <v>21</v>
      </c>
      <c r="N1354" s="54" t="s">
        <v>27</v>
      </c>
      <c r="O1354" s="54">
        <v>8</v>
      </c>
      <c r="P1354" s="54">
        <f t="shared" si="451"/>
        <v>50967.521000000001</v>
      </c>
      <c r="Q1354" s="54" t="str">
        <f t="shared" si="465"/>
        <v/>
      </c>
      <c r="R1354" s="54">
        <f t="shared" si="461"/>
        <v>50967.637999999999</v>
      </c>
      <c r="S1354" s="54">
        <f t="shared" si="452"/>
        <v>116.99999999837019</v>
      </c>
      <c r="T1354" s="54">
        <f t="shared" si="447"/>
        <v>111</v>
      </c>
      <c r="U1354" s="51" t="str">
        <f t="shared" si="448"/>
        <v/>
      </c>
      <c r="V1354" s="54" t="str">
        <f t="shared" si="449"/>
        <v/>
      </c>
      <c r="W1354" s="54">
        <f t="shared" si="453"/>
        <v>50967</v>
      </c>
      <c r="X1354" s="51">
        <f t="shared" si="462"/>
        <v>2</v>
      </c>
      <c r="Y1354" s="51">
        <f t="shared" si="458"/>
        <v>0</v>
      </c>
      <c r="Z1354" s="51">
        <f t="shared" si="454"/>
        <v>0</v>
      </c>
      <c r="AA1354" s="51">
        <f t="shared" si="459"/>
        <v>0</v>
      </c>
      <c r="AB1354" s="51">
        <f t="shared" si="460"/>
        <v>2</v>
      </c>
      <c r="AC1354" s="51" t="str">
        <f t="shared" si="450"/>
        <v/>
      </c>
      <c r="AD1354" s="51">
        <f t="shared" si="463"/>
        <v>0</v>
      </c>
      <c r="AE1354" s="51" t="str">
        <f t="shared" si="455"/>
        <v/>
      </c>
      <c r="AF1354" s="51" t="str">
        <f t="shared" si="456"/>
        <v/>
      </c>
      <c r="AG1354" s="51">
        <f t="shared" si="464"/>
        <v>0</v>
      </c>
      <c r="AH1354" s="51"/>
      <c r="AI1354" s="54" t="s">
        <v>154</v>
      </c>
      <c r="AJ1354" s="54"/>
      <c r="AK1354" s="54"/>
      <c r="AL1354" s="54"/>
    </row>
    <row r="1355" spans="1:38" s="101" customFormat="1" x14ac:dyDescent="0.25">
      <c r="A1355" s="55">
        <f t="shared" si="457"/>
        <v>200</v>
      </c>
      <c r="B1355" s="55">
        <f t="shared" si="445"/>
        <v>50967</v>
      </c>
      <c r="C1355" s="55" t="str">
        <f t="shared" si="446"/>
        <v>201826</v>
      </c>
      <c r="D1355" s="55">
        <v>2018</v>
      </c>
      <c r="E1355" s="55">
        <v>2</v>
      </c>
      <c r="F1355" s="55">
        <v>6</v>
      </c>
      <c r="G1355" s="55">
        <v>14</v>
      </c>
      <c r="H1355" s="55">
        <v>9</v>
      </c>
      <c r="I1355" s="55">
        <v>27</v>
      </c>
      <c r="J1355" s="55">
        <v>628</v>
      </c>
      <c r="K1355" s="55" t="s">
        <v>225</v>
      </c>
      <c r="L1355" s="55" t="s">
        <v>155</v>
      </c>
      <c r="M1355" s="55" t="s">
        <v>21</v>
      </c>
      <c r="N1355" s="55" t="s">
        <v>27</v>
      </c>
      <c r="O1355" s="55">
        <v>0</v>
      </c>
      <c r="P1355" s="55" t="str">
        <f t="shared" si="451"/>
        <v/>
      </c>
      <c r="Q1355" s="55" t="str">
        <f t="shared" si="465"/>
        <v/>
      </c>
      <c r="R1355" s="55" t="str">
        <f t="shared" si="461"/>
        <v/>
      </c>
      <c r="S1355" s="55" t="str">
        <f t="shared" si="452"/>
        <v/>
      </c>
      <c r="T1355" s="55" t="str">
        <f t="shared" si="447"/>
        <v/>
      </c>
      <c r="U1355" s="50" t="str">
        <f t="shared" si="448"/>
        <v/>
      </c>
      <c r="V1355" s="55" t="str">
        <f t="shared" si="449"/>
        <v/>
      </c>
      <c r="W1355" s="55" t="str">
        <f t="shared" si="453"/>
        <v/>
      </c>
      <c r="X1355" s="50" t="str">
        <f t="shared" si="462"/>
        <v/>
      </c>
      <c r="Y1355" s="50" t="str">
        <f t="shared" si="458"/>
        <v/>
      </c>
      <c r="Z1355" s="50" t="str">
        <f t="shared" si="454"/>
        <v/>
      </c>
      <c r="AA1355" s="50" t="str">
        <f t="shared" si="459"/>
        <v/>
      </c>
      <c r="AB1355" s="50" t="str">
        <f t="shared" si="460"/>
        <v/>
      </c>
      <c r="AC1355" s="50" t="str">
        <f t="shared" si="450"/>
        <v/>
      </c>
      <c r="AD1355" s="50" t="str">
        <f t="shared" si="463"/>
        <v/>
      </c>
      <c r="AE1355" s="50" t="str">
        <f t="shared" si="455"/>
        <v/>
      </c>
      <c r="AF1355" s="50" t="str">
        <f t="shared" si="456"/>
        <v/>
      </c>
      <c r="AG1355" s="50" t="str">
        <f t="shared" si="464"/>
        <v/>
      </c>
      <c r="AH1355" s="50"/>
      <c r="AI1355" s="55" t="s">
        <v>156</v>
      </c>
      <c r="AJ1355" s="55"/>
      <c r="AK1355" s="55"/>
      <c r="AL1355" s="55"/>
    </row>
    <row r="1356" spans="1:38" s="101" customFormat="1" x14ac:dyDescent="0.25">
      <c r="A1356" s="55">
        <f t="shared" si="457"/>
        <v>200</v>
      </c>
      <c r="B1356" s="55">
        <f t="shared" si="445"/>
        <v>50967</v>
      </c>
      <c r="C1356" s="55" t="str">
        <f t="shared" si="446"/>
        <v>201826</v>
      </c>
      <c r="D1356" s="55">
        <v>2018</v>
      </c>
      <c r="E1356" s="55">
        <v>2</v>
      </c>
      <c r="F1356" s="55">
        <v>6</v>
      </c>
      <c r="G1356" s="55">
        <v>14</v>
      </c>
      <c r="H1356" s="55">
        <v>9</v>
      </c>
      <c r="I1356" s="55">
        <v>27</v>
      </c>
      <c r="J1356" s="55">
        <v>632</v>
      </c>
      <c r="K1356" s="55" t="s">
        <v>37</v>
      </c>
      <c r="L1356" s="55">
        <v>2</v>
      </c>
      <c r="M1356" s="55" t="s">
        <v>21</v>
      </c>
      <c r="N1356" s="55" t="s">
        <v>27</v>
      </c>
      <c r="O1356" s="55">
        <v>6</v>
      </c>
      <c r="P1356" s="55" t="str">
        <f t="shared" si="451"/>
        <v/>
      </c>
      <c r="Q1356" s="55">
        <f t="shared" si="465"/>
        <v>50967.637999999999</v>
      </c>
      <c r="R1356" s="55" t="str">
        <f t="shared" si="461"/>
        <v/>
      </c>
      <c r="S1356" s="55" t="str">
        <f t="shared" si="452"/>
        <v/>
      </c>
      <c r="T1356" s="55" t="str">
        <f t="shared" si="447"/>
        <v/>
      </c>
      <c r="U1356" s="50" t="str">
        <f t="shared" si="448"/>
        <v/>
      </c>
      <c r="V1356" s="55" t="str">
        <f t="shared" si="449"/>
        <v/>
      </c>
      <c r="W1356" s="55" t="str">
        <f t="shared" si="453"/>
        <v/>
      </c>
      <c r="X1356" s="50" t="str">
        <f t="shared" si="462"/>
        <v/>
      </c>
      <c r="Y1356" s="50" t="str">
        <f t="shared" si="458"/>
        <v/>
      </c>
      <c r="Z1356" s="50" t="str">
        <f t="shared" si="454"/>
        <v/>
      </c>
      <c r="AA1356" s="50" t="str">
        <f t="shared" si="459"/>
        <v/>
      </c>
      <c r="AB1356" s="50" t="str">
        <f t="shared" si="460"/>
        <v/>
      </c>
      <c r="AC1356" s="50" t="str">
        <f t="shared" si="450"/>
        <v/>
      </c>
      <c r="AD1356" s="50" t="str">
        <f t="shared" si="463"/>
        <v/>
      </c>
      <c r="AE1356" s="50" t="str">
        <f t="shared" si="455"/>
        <v/>
      </c>
      <c r="AF1356" s="50" t="str">
        <f t="shared" si="456"/>
        <v/>
      </c>
      <c r="AG1356" s="50" t="str">
        <f t="shared" si="464"/>
        <v/>
      </c>
      <c r="AH1356" s="50"/>
      <c r="AI1356" s="55" t="s">
        <v>157</v>
      </c>
      <c r="AJ1356" s="55"/>
      <c r="AK1356" s="55"/>
      <c r="AL1356" s="55"/>
    </row>
    <row r="1357" spans="1:38" s="101" customFormat="1" x14ac:dyDescent="0.25">
      <c r="A1357" s="54">
        <f t="shared" si="457"/>
        <v>201</v>
      </c>
      <c r="B1357" s="54">
        <f t="shared" si="445"/>
        <v>51079</v>
      </c>
      <c r="C1357" s="54" t="str">
        <f t="shared" si="446"/>
        <v>201826</v>
      </c>
      <c r="D1357" s="54">
        <v>2018</v>
      </c>
      <c r="E1357" s="54">
        <v>2</v>
      </c>
      <c r="F1357" s="54">
        <v>6</v>
      </c>
      <c r="G1357" s="54">
        <v>14</v>
      </c>
      <c r="H1357" s="54">
        <v>11</v>
      </c>
      <c r="I1357" s="54">
        <v>19</v>
      </c>
      <c r="J1357" s="54">
        <v>562</v>
      </c>
      <c r="K1357" s="54" t="s">
        <v>37</v>
      </c>
      <c r="L1357" s="54">
        <v>1</v>
      </c>
      <c r="M1357" s="54" t="s">
        <v>21</v>
      </c>
      <c r="N1357" s="54" t="s">
        <v>27</v>
      </c>
      <c r="O1357" s="54">
        <v>7</v>
      </c>
      <c r="P1357" s="54">
        <f t="shared" si="451"/>
        <v>51079.561999999998</v>
      </c>
      <c r="Q1357" s="54">
        <f t="shared" si="465"/>
        <v>51079.568999999996</v>
      </c>
      <c r="R1357" s="54">
        <f t="shared" si="461"/>
        <v>51079.568999999996</v>
      </c>
      <c r="S1357" s="54">
        <f t="shared" si="452"/>
        <v>6.9999999977881089</v>
      </c>
      <c r="T1357" s="54" t="str">
        <f t="shared" si="447"/>
        <v/>
      </c>
      <c r="U1357" s="51" t="str">
        <f t="shared" si="448"/>
        <v/>
      </c>
      <c r="V1357" s="54" t="str">
        <f t="shared" si="449"/>
        <v/>
      </c>
      <c r="W1357" s="54">
        <f t="shared" si="453"/>
        <v>51079</v>
      </c>
      <c r="X1357" s="51">
        <f t="shared" si="462"/>
        <v>1</v>
      </c>
      <c r="Y1357" s="51" t="str">
        <f t="shared" si="458"/>
        <v/>
      </c>
      <c r="Z1357" s="51">
        <f t="shared" si="454"/>
        <v>0</v>
      </c>
      <c r="AA1357" s="51">
        <f t="shared" si="459"/>
        <v>0</v>
      </c>
      <c r="AB1357" s="51">
        <f t="shared" si="460"/>
        <v>1</v>
      </c>
      <c r="AC1357" s="51" t="str">
        <f t="shared" si="450"/>
        <v/>
      </c>
      <c r="AD1357" s="51">
        <f t="shared" si="463"/>
        <v>0</v>
      </c>
      <c r="AE1357" s="51" t="str">
        <f t="shared" si="455"/>
        <v/>
      </c>
      <c r="AF1357" s="51" t="str">
        <f t="shared" si="456"/>
        <v/>
      </c>
      <c r="AG1357" s="51">
        <f t="shared" si="464"/>
        <v>0</v>
      </c>
      <c r="AH1357" s="51"/>
      <c r="AI1357" s="54"/>
      <c r="AJ1357" s="54"/>
      <c r="AK1357" s="54"/>
      <c r="AL1357" s="54"/>
    </row>
    <row r="1358" spans="1:38" s="101" customFormat="1" x14ac:dyDescent="0.25">
      <c r="A1358" s="54">
        <f t="shared" si="457"/>
        <v>202</v>
      </c>
      <c r="B1358" s="54">
        <f t="shared" si="445"/>
        <v>51295</v>
      </c>
      <c r="C1358" s="54" t="str">
        <f t="shared" si="446"/>
        <v>201826</v>
      </c>
      <c r="D1358" s="54">
        <v>2018</v>
      </c>
      <c r="E1358" s="54">
        <v>2</v>
      </c>
      <c r="F1358" s="54">
        <v>6</v>
      </c>
      <c r="G1358" s="54">
        <v>14</v>
      </c>
      <c r="H1358" s="54">
        <v>14</v>
      </c>
      <c r="I1358" s="54">
        <v>55</v>
      </c>
      <c r="J1358" s="54">
        <v>62</v>
      </c>
      <c r="K1358" s="54" t="s">
        <v>37</v>
      </c>
      <c r="L1358" s="54">
        <v>1</v>
      </c>
      <c r="M1358" s="54" t="s">
        <v>21</v>
      </c>
      <c r="N1358" s="54" t="s">
        <v>27</v>
      </c>
      <c r="O1358" s="54">
        <v>3</v>
      </c>
      <c r="P1358" s="54">
        <f t="shared" si="451"/>
        <v>51295.061999999998</v>
      </c>
      <c r="Q1358" s="54" t="str">
        <f t="shared" si="465"/>
        <v/>
      </c>
      <c r="R1358" s="54">
        <f t="shared" si="461"/>
        <v>51295.563999999998</v>
      </c>
      <c r="S1358" s="54">
        <f t="shared" si="452"/>
        <v>502.00000000040745</v>
      </c>
      <c r="T1358" s="54">
        <f t="shared" si="447"/>
        <v>62</v>
      </c>
      <c r="U1358" s="51" t="str">
        <f t="shared" si="448"/>
        <v/>
      </c>
      <c r="V1358" s="54" t="str">
        <f t="shared" si="449"/>
        <v/>
      </c>
      <c r="W1358" s="54">
        <f t="shared" si="453"/>
        <v>51295</v>
      </c>
      <c r="X1358" s="51">
        <f t="shared" si="462"/>
        <v>7</v>
      </c>
      <c r="Y1358" s="51">
        <f t="shared" si="458"/>
        <v>0</v>
      </c>
      <c r="Z1358" s="51">
        <f t="shared" si="454"/>
        <v>0</v>
      </c>
      <c r="AA1358" s="51">
        <f t="shared" si="459"/>
        <v>0</v>
      </c>
      <c r="AB1358" s="51">
        <f t="shared" si="460"/>
        <v>7</v>
      </c>
      <c r="AC1358" s="51" t="str">
        <f t="shared" si="450"/>
        <v/>
      </c>
      <c r="AD1358" s="51">
        <f t="shared" si="463"/>
        <v>0</v>
      </c>
      <c r="AE1358" s="51" t="str">
        <f t="shared" si="455"/>
        <v/>
      </c>
      <c r="AF1358" s="51" t="str">
        <f t="shared" si="456"/>
        <v/>
      </c>
      <c r="AG1358" s="51">
        <f t="shared" si="464"/>
        <v>0</v>
      </c>
      <c r="AH1358" s="51"/>
      <c r="AI1358" s="54" t="s">
        <v>158</v>
      </c>
      <c r="AJ1358" s="54"/>
      <c r="AK1358" s="54"/>
      <c r="AL1358" s="54"/>
    </row>
    <row r="1359" spans="1:38" s="101" customFormat="1" x14ac:dyDescent="0.25">
      <c r="A1359" s="55">
        <f t="shared" si="457"/>
        <v>202</v>
      </c>
      <c r="B1359" s="55">
        <f t="shared" si="445"/>
        <v>51295</v>
      </c>
      <c r="C1359" s="55" t="str">
        <f t="shared" si="446"/>
        <v>201826</v>
      </c>
      <c r="D1359" s="55">
        <v>2018</v>
      </c>
      <c r="E1359" s="55">
        <v>2</v>
      </c>
      <c r="F1359" s="55">
        <v>6</v>
      </c>
      <c r="G1359" s="55">
        <v>14</v>
      </c>
      <c r="H1359" s="55">
        <v>14</v>
      </c>
      <c r="I1359" s="55">
        <v>55</v>
      </c>
      <c r="J1359" s="55">
        <v>90</v>
      </c>
      <c r="K1359" s="55" t="s">
        <v>239</v>
      </c>
      <c r="L1359" s="55">
        <v>1</v>
      </c>
      <c r="M1359" s="55" t="s">
        <v>21</v>
      </c>
      <c r="N1359" s="55" t="s">
        <v>27</v>
      </c>
      <c r="O1359" s="55">
        <v>0</v>
      </c>
      <c r="P1359" s="55" t="str">
        <f t="shared" si="451"/>
        <v/>
      </c>
      <c r="Q1359" s="55" t="str">
        <f t="shared" si="465"/>
        <v/>
      </c>
      <c r="R1359" s="55" t="str">
        <f t="shared" si="461"/>
        <v/>
      </c>
      <c r="S1359" s="55" t="str">
        <f t="shared" si="452"/>
        <v/>
      </c>
      <c r="T1359" s="55" t="str">
        <f t="shared" si="447"/>
        <v/>
      </c>
      <c r="U1359" s="50" t="str">
        <f t="shared" si="448"/>
        <v/>
      </c>
      <c r="V1359" s="55" t="str">
        <f t="shared" si="449"/>
        <v/>
      </c>
      <c r="W1359" s="55" t="str">
        <f t="shared" si="453"/>
        <v/>
      </c>
      <c r="X1359" s="50" t="str">
        <f t="shared" si="462"/>
        <v/>
      </c>
      <c r="Y1359" s="50" t="str">
        <f t="shared" si="458"/>
        <v/>
      </c>
      <c r="Z1359" s="50" t="str">
        <f t="shared" si="454"/>
        <v/>
      </c>
      <c r="AA1359" s="50" t="str">
        <f t="shared" si="459"/>
        <v/>
      </c>
      <c r="AB1359" s="50" t="str">
        <f t="shared" si="460"/>
        <v/>
      </c>
      <c r="AC1359" s="50" t="str">
        <f t="shared" si="450"/>
        <v/>
      </c>
      <c r="AD1359" s="50" t="str">
        <f t="shared" si="463"/>
        <v/>
      </c>
      <c r="AE1359" s="50" t="str">
        <f t="shared" si="455"/>
        <v/>
      </c>
      <c r="AF1359" s="50" t="str">
        <f t="shared" si="456"/>
        <v/>
      </c>
      <c r="AG1359" s="50" t="str">
        <f t="shared" si="464"/>
        <v/>
      </c>
      <c r="AH1359" s="50"/>
      <c r="AI1359" s="55"/>
      <c r="AJ1359" s="55"/>
      <c r="AK1359" s="55"/>
      <c r="AL1359" s="55"/>
    </row>
    <row r="1360" spans="1:38" s="103" customFormat="1" x14ac:dyDescent="0.25">
      <c r="A1360" s="55">
        <f t="shared" si="457"/>
        <v>202</v>
      </c>
      <c r="B1360" s="55">
        <f t="shared" si="445"/>
        <v>51295</v>
      </c>
      <c r="C1360" s="55" t="str">
        <f t="shared" si="446"/>
        <v>201826</v>
      </c>
      <c r="D1360" s="55">
        <v>2018</v>
      </c>
      <c r="E1360" s="55">
        <v>2</v>
      </c>
      <c r="F1360" s="55">
        <v>6</v>
      </c>
      <c r="G1360" s="55">
        <v>14</v>
      </c>
      <c r="H1360" s="55">
        <v>14</v>
      </c>
      <c r="I1360" s="55">
        <v>55</v>
      </c>
      <c r="J1360" s="55">
        <v>124</v>
      </c>
      <c r="K1360" s="55" t="s">
        <v>239</v>
      </c>
      <c r="L1360" s="55">
        <v>1</v>
      </c>
      <c r="M1360" s="55" t="s">
        <v>21</v>
      </c>
      <c r="N1360" s="55" t="s">
        <v>27</v>
      </c>
      <c r="O1360" s="55">
        <v>0</v>
      </c>
      <c r="P1360" s="55" t="str">
        <f t="shared" si="451"/>
        <v/>
      </c>
      <c r="Q1360" s="55" t="str">
        <f t="shared" si="465"/>
        <v/>
      </c>
      <c r="R1360" s="55" t="str">
        <f t="shared" si="461"/>
        <v/>
      </c>
      <c r="S1360" s="55" t="str">
        <f t="shared" si="452"/>
        <v/>
      </c>
      <c r="T1360" s="55" t="str">
        <f t="shared" si="447"/>
        <v/>
      </c>
      <c r="U1360" s="50" t="str">
        <f t="shared" si="448"/>
        <v/>
      </c>
      <c r="V1360" s="55" t="str">
        <f t="shared" si="449"/>
        <v/>
      </c>
      <c r="W1360" s="55" t="str">
        <f t="shared" si="453"/>
        <v/>
      </c>
      <c r="X1360" s="50" t="str">
        <f t="shared" si="462"/>
        <v/>
      </c>
      <c r="Y1360" s="50" t="str">
        <f t="shared" si="458"/>
        <v/>
      </c>
      <c r="Z1360" s="50" t="str">
        <f t="shared" si="454"/>
        <v/>
      </c>
      <c r="AA1360" s="50" t="str">
        <f t="shared" si="459"/>
        <v/>
      </c>
      <c r="AB1360" s="50" t="str">
        <f t="shared" si="460"/>
        <v/>
      </c>
      <c r="AC1360" s="50" t="str">
        <f t="shared" si="450"/>
        <v/>
      </c>
      <c r="AD1360" s="50" t="str">
        <f t="shared" si="463"/>
        <v/>
      </c>
      <c r="AE1360" s="50" t="str">
        <f t="shared" si="455"/>
        <v/>
      </c>
      <c r="AF1360" s="50" t="str">
        <f t="shared" si="456"/>
        <v/>
      </c>
      <c r="AG1360" s="50" t="str">
        <f t="shared" si="464"/>
        <v/>
      </c>
      <c r="AH1360" s="50"/>
      <c r="AI1360" s="55"/>
      <c r="AJ1360" s="55"/>
      <c r="AK1360" s="55"/>
      <c r="AL1360" s="55"/>
    </row>
    <row r="1361" spans="1:38" s="103" customFormat="1" x14ac:dyDescent="0.25">
      <c r="A1361" s="55">
        <f t="shared" si="457"/>
        <v>202</v>
      </c>
      <c r="B1361" s="55">
        <f t="shared" si="445"/>
        <v>51295</v>
      </c>
      <c r="C1361" s="55" t="str">
        <f t="shared" si="446"/>
        <v>201826</v>
      </c>
      <c r="D1361" s="55">
        <v>2018</v>
      </c>
      <c r="E1361" s="55">
        <v>2</v>
      </c>
      <c r="F1361" s="55">
        <v>6</v>
      </c>
      <c r="G1361" s="55">
        <v>14</v>
      </c>
      <c r="H1361" s="55">
        <v>14</v>
      </c>
      <c r="I1361" s="55">
        <v>55</v>
      </c>
      <c r="J1361" s="55">
        <v>220</v>
      </c>
      <c r="K1361" s="55" t="s">
        <v>239</v>
      </c>
      <c r="L1361" s="55">
        <v>2</v>
      </c>
      <c r="M1361" s="55" t="s">
        <v>21</v>
      </c>
      <c r="N1361" s="55" t="s">
        <v>27</v>
      </c>
      <c r="O1361" s="55">
        <v>0</v>
      </c>
      <c r="P1361" s="55" t="str">
        <f t="shared" si="451"/>
        <v/>
      </c>
      <c r="Q1361" s="55" t="str">
        <f t="shared" si="465"/>
        <v/>
      </c>
      <c r="R1361" s="55" t="str">
        <f t="shared" si="461"/>
        <v/>
      </c>
      <c r="S1361" s="55" t="str">
        <f t="shared" si="452"/>
        <v/>
      </c>
      <c r="T1361" s="55" t="str">
        <f t="shared" si="447"/>
        <v/>
      </c>
      <c r="U1361" s="50" t="str">
        <f t="shared" si="448"/>
        <v/>
      </c>
      <c r="V1361" s="55" t="str">
        <f t="shared" si="449"/>
        <v/>
      </c>
      <c r="W1361" s="55" t="str">
        <f t="shared" si="453"/>
        <v/>
      </c>
      <c r="X1361" s="50" t="str">
        <f t="shared" si="462"/>
        <v/>
      </c>
      <c r="Y1361" s="50" t="str">
        <f t="shared" si="458"/>
        <v/>
      </c>
      <c r="Z1361" s="50" t="str">
        <f t="shared" si="454"/>
        <v/>
      </c>
      <c r="AA1361" s="50" t="str">
        <f t="shared" si="459"/>
        <v/>
      </c>
      <c r="AB1361" s="50" t="str">
        <f t="shared" si="460"/>
        <v/>
      </c>
      <c r="AC1361" s="50" t="str">
        <f t="shared" si="450"/>
        <v/>
      </c>
      <c r="AD1361" s="50" t="str">
        <f t="shared" si="463"/>
        <v/>
      </c>
      <c r="AE1361" s="50" t="str">
        <f t="shared" si="455"/>
        <v/>
      </c>
      <c r="AF1361" s="50" t="str">
        <f t="shared" si="456"/>
        <v/>
      </c>
      <c r="AG1361" s="50" t="str">
        <f t="shared" si="464"/>
        <v/>
      </c>
      <c r="AH1361" s="50"/>
      <c r="AI1361" s="55" t="s">
        <v>159</v>
      </c>
      <c r="AJ1361" s="55"/>
      <c r="AK1361" s="55"/>
      <c r="AL1361" s="55"/>
    </row>
    <row r="1362" spans="1:38" s="101" customFormat="1" x14ac:dyDescent="0.25">
      <c r="A1362" s="55">
        <f t="shared" si="457"/>
        <v>202</v>
      </c>
      <c r="B1362" s="55">
        <f t="shared" si="445"/>
        <v>51295</v>
      </c>
      <c r="C1362" s="55" t="str">
        <f t="shared" si="446"/>
        <v>201826</v>
      </c>
      <c r="D1362" s="55">
        <v>2018</v>
      </c>
      <c r="E1362" s="55">
        <v>2</v>
      </c>
      <c r="F1362" s="55">
        <v>6</v>
      </c>
      <c r="G1362" s="55">
        <v>14</v>
      </c>
      <c r="H1362" s="55">
        <v>14</v>
      </c>
      <c r="I1362" s="55">
        <v>55</v>
      </c>
      <c r="J1362" s="55">
        <v>245</v>
      </c>
      <c r="K1362" s="55" t="s">
        <v>239</v>
      </c>
      <c r="L1362" s="55">
        <v>2</v>
      </c>
      <c r="M1362" s="55" t="s">
        <v>21</v>
      </c>
      <c r="N1362" s="55" t="s">
        <v>27</v>
      </c>
      <c r="O1362" s="55">
        <v>0</v>
      </c>
      <c r="P1362" s="55" t="str">
        <f t="shared" si="451"/>
        <v/>
      </c>
      <c r="Q1362" s="55" t="str">
        <f t="shared" si="465"/>
        <v/>
      </c>
      <c r="R1362" s="55" t="str">
        <f t="shared" si="461"/>
        <v/>
      </c>
      <c r="S1362" s="55" t="str">
        <f t="shared" si="452"/>
        <v/>
      </c>
      <c r="T1362" s="55" t="str">
        <f t="shared" si="447"/>
        <v/>
      </c>
      <c r="U1362" s="50" t="str">
        <f t="shared" si="448"/>
        <v/>
      </c>
      <c r="V1362" s="55" t="str">
        <f t="shared" si="449"/>
        <v/>
      </c>
      <c r="W1362" s="55" t="str">
        <f t="shared" si="453"/>
        <v/>
      </c>
      <c r="X1362" s="50" t="str">
        <f t="shared" si="462"/>
        <v/>
      </c>
      <c r="Y1362" s="50" t="str">
        <f t="shared" si="458"/>
        <v/>
      </c>
      <c r="Z1362" s="50" t="str">
        <f t="shared" si="454"/>
        <v/>
      </c>
      <c r="AA1362" s="50" t="str">
        <f t="shared" si="459"/>
        <v/>
      </c>
      <c r="AB1362" s="50" t="str">
        <f t="shared" si="460"/>
        <v/>
      </c>
      <c r="AC1362" s="50" t="str">
        <f t="shared" si="450"/>
        <v/>
      </c>
      <c r="AD1362" s="50" t="str">
        <f t="shared" si="463"/>
        <v/>
      </c>
      <c r="AE1362" s="50" t="str">
        <f t="shared" si="455"/>
        <v/>
      </c>
      <c r="AF1362" s="50" t="str">
        <f t="shared" si="456"/>
        <v/>
      </c>
      <c r="AG1362" s="50" t="str">
        <f t="shared" si="464"/>
        <v/>
      </c>
      <c r="AH1362" s="50"/>
      <c r="AI1362" s="55" t="s">
        <v>160</v>
      </c>
      <c r="AJ1362" s="55"/>
      <c r="AK1362" s="55"/>
      <c r="AL1362" s="55"/>
    </row>
    <row r="1363" spans="1:38" s="101" customFormat="1" x14ac:dyDescent="0.25">
      <c r="A1363" s="55">
        <f t="shared" si="457"/>
        <v>202</v>
      </c>
      <c r="B1363" s="55">
        <f t="shared" si="445"/>
        <v>51295</v>
      </c>
      <c r="C1363" s="55" t="str">
        <f t="shared" si="446"/>
        <v>201826</v>
      </c>
      <c r="D1363" s="55">
        <v>2018</v>
      </c>
      <c r="E1363" s="55">
        <v>2</v>
      </c>
      <c r="F1363" s="55">
        <v>6</v>
      </c>
      <c r="G1363" s="55">
        <v>14</v>
      </c>
      <c r="H1363" s="55">
        <v>14</v>
      </c>
      <c r="I1363" s="55">
        <v>55</v>
      </c>
      <c r="J1363" s="55">
        <v>267</v>
      </c>
      <c r="K1363" s="55" t="s">
        <v>239</v>
      </c>
      <c r="L1363" s="55">
        <v>2</v>
      </c>
      <c r="M1363" s="55" t="s">
        <v>21</v>
      </c>
      <c r="N1363" s="55" t="s">
        <v>27</v>
      </c>
      <c r="O1363" s="55">
        <v>0</v>
      </c>
      <c r="P1363" s="55" t="str">
        <f t="shared" si="451"/>
        <v/>
      </c>
      <c r="Q1363" s="55" t="str">
        <f t="shared" si="465"/>
        <v/>
      </c>
      <c r="R1363" s="55" t="str">
        <f t="shared" si="461"/>
        <v/>
      </c>
      <c r="S1363" s="55" t="str">
        <f t="shared" si="452"/>
        <v/>
      </c>
      <c r="T1363" s="55" t="str">
        <f t="shared" si="447"/>
        <v/>
      </c>
      <c r="U1363" s="50" t="str">
        <f t="shared" si="448"/>
        <v/>
      </c>
      <c r="V1363" s="55" t="str">
        <f t="shared" si="449"/>
        <v/>
      </c>
      <c r="W1363" s="55" t="str">
        <f t="shared" si="453"/>
        <v/>
      </c>
      <c r="X1363" s="50" t="str">
        <f t="shared" si="462"/>
        <v/>
      </c>
      <c r="Y1363" s="50" t="str">
        <f t="shared" si="458"/>
        <v/>
      </c>
      <c r="Z1363" s="50" t="str">
        <f t="shared" si="454"/>
        <v/>
      </c>
      <c r="AA1363" s="50" t="str">
        <f t="shared" si="459"/>
        <v/>
      </c>
      <c r="AB1363" s="50" t="str">
        <f t="shared" si="460"/>
        <v/>
      </c>
      <c r="AC1363" s="50" t="str">
        <f t="shared" si="450"/>
        <v/>
      </c>
      <c r="AD1363" s="50" t="str">
        <f t="shared" si="463"/>
        <v/>
      </c>
      <c r="AE1363" s="50" t="str">
        <f t="shared" si="455"/>
        <v/>
      </c>
      <c r="AF1363" s="50" t="str">
        <f t="shared" si="456"/>
        <v/>
      </c>
      <c r="AG1363" s="50" t="str">
        <f t="shared" si="464"/>
        <v/>
      </c>
      <c r="AH1363" s="50"/>
      <c r="AI1363" s="55" t="s">
        <v>160</v>
      </c>
      <c r="AJ1363" s="55"/>
      <c r="AK1363" s="55"/>
      <c r="AL1363" s="55"/>
    </row>
    <row r="1364" spans="1:38" s="101" customFormat="1" x14ac:dyDescent="0.25">
      <c r="A1364" s="55">
        <f t="shared" si="457"/>
        <v>202</v>
      </c>
      <c r="B1364" s="55">
        <f t="shared" si="445"/>
        <v>51295</v>
      </c>
      <c r="C1364" s="55" t="str">
        <f t="shared" si="446"/>
        <v>201826</v>
      </c>
      <c r="D1364" s="55">
        <v>2018</v>
      </c>
      <c r="E1364" s="55">
        <v>2</v>
      </c>
      <c r="F1364" s="55">
        <v>6</v>
      </c>
      <c r="G1364" s="55">
        <v>14</v>
      </c>
      <c r="H1364" s="55">
        <v>14</v>
      </c>
      <c r="I1364" s="55">
        <v>55</v>
      </c>
      <c r="J1364" s="55">
        <v>285</v>
      </c>
      <c r="K1364" s="55" t="s">
        <v>239</v>
      </c>
      <c r="L1364" s="55">
        <v>2</v>
      </c>
      <c r="M1364" s="55" t="s">
        <v>21</v>
      </c>
      <c r="N1364" s="55" t="s">
        <v>27</v>
      </c>
      <c r="O1364" s="55">
        <v>0</v>
      </c>
      <c r="P1364" s="55" t="str">
        <f t="shared" si="451"/>
        <v/>
      </c>
      <c r="Q1364" s="55" t="str">
        <f t="shared" si="465"/>
        <v/>
      </c>
      <c r="R1364" s="55" t="str">
        <f t="shared" si="461"/>
        <v/>
      </c>
      <c r="S1364" s="55" t="str">
        <f t="shared" si="452"/>
        <v/>
      </c>
      <c r="T1364" s="55" t="str">
        <f t="shared" si="447"/>
        <v/>
      </c>
      <c r="U1364" s="50" t="str">
        <f t="shared" si="448"/>
        <v/>
      </c>
      <c r="V1364" s="55" t="str">
        <f t="shared" si="449"/>
        <v/>
      </c>
      <c r="W1364" s="55" t="str">
        <f t="shared" si="453"/>
        <v/>
      </c>
      <c r="X1364" s="50" t="str">
        <f t="shared" si="462"/>
        <v/>
      </c>
      <c r="Y1364" s="50" t="str">
        <f t="shared" si="458"/>
        <v/>
      </c>
      <c r="Z1364" s="50" t="str">
        <f t="shared" si="454"/>
        <v/>
      </c>
      <c r="AA1364" s="50" t="str">
        <f t="shared" si="459"/>
        <v/>
      </c>
      <c r="AB1364" s="50" t="str">
        <f t="shared" si="460"/>
        <v/>
      </c>
      <c r="AC1364" s="50" t="str">
        <f t="shared" si="450"/>
        <v/>
      </c>
      <c r="AD1364" s="50" t="str">
        <f t="shared" si="463"/>
        <v/>
      </c>
      <c r="AE1364" s="50" t="str">
        <f t="shared" si="455"/>
        <v/>
      </c>
      <c r="AF1364" s="50" t="str">
        <f t="shared" si="456"/>
        <v/>
      </c>
      <c r="AG1364" s="50" t="str">
        <f t="shared" si="464"/>
        <v/>
      </c>
      <c r="AH1364" s="50"/>
      <c r="AI1364" s="55" t="s">
        <v>160</v>
      </c>
      <c r="AJ1364" s="55"/>
      <c r="AK1364" s="55"/>
      <c r="AL1364" s="55"/>
    </row>
    <row r="1365" spans="1:38" s="103" customFormat="1" x14ac:dyDescent="0.25">
      <c r="A1365" s="55">
        <f t="shared" si="457"/>
        <v>202</v>
      </c>
      <c r="B1365" s="55">
        <f t="shared" si="445"/>
        <v>51295</v>
      </c>
      <c r="C1365" s="55" t="str">
        <f t="shared" si="446"/>
        <v>201826</v>
      </c>
      <c r="D1365" s="55">
        <v>2018</v>
      </c>
      <c r="E1365" s="55">
        <v>2</v>
      </c>
      <c r="F1365" s="55">
        <v>6</v>
      </c>
      <c r="G1365" s="55">
        <v>14</v>
      </c>
      <c r="H1365" s="55">
        <v>14</v>
      </c>
      <c r="I1365" s="55">
        <v>55</v>
      </c>
      <c r="J1365" s="55">
        <v>289</v>
      </c>
      <c r="K1365" s="55" t="s">
        <v>37</v>
      </c>
      <c r="L1365" s="55">
        <v>2</v>
      </c>
      <c r="M1365" s="55" t="s">
        <v>21</v>
      </c>
      <c r="N1365" s="55" t="s">
        <v>27</v>
      </c>
      <c r="O1365" s="55">
        <v>13</v>
      </c>
      <c r="P1365" s="55" t="str">
        <f t="shared" si="451"/>
        <v/>
      </c>
      <c r="Q1365" s="55" t="str">
        <f t="shared" si="465"/>
        <v/>
      </c>
      <c r="R1365" s="55" t="str">
        <f t="shared" si="461"/>
        <v/>
      </c>
      <c r="S1365" s="55" t="str">
        <f t="shared" si="452"/>
        <v/>
      </c>
      <c r="T1365" s="55">
        <f t="shared" si="447"/>
        <v>64</v>
      </c>
      <c r="U1365" s="50">
        <f t="shared" si="448"/>
        <v>51</v>
      </c>
      <c r="V1365" s="55" t="str">
        <f t="shared" si="449"/>
        <v/>
      </c>
      <c r="W1365" s="55" t="str">
        <f t="shared" si="453"/>
        <v/>
      </c>
      <c r="X1365" s="50" t="str">
        <f t="shared" si="462"/>
        <v/>
      </c>
      <c r="Y1365" s="50" t="str">
        <f t="shared" si="458"/>
        <v/>
      </c>
      <c r="Z1365" s="50" t="str">
        <f t="shared" si="454"/>
        <v/>
      </c>
      <c r="AA1365" s="50" t="str">
        <f t="shared" si="459"/>
        <v/>
      </c>
      <c r="AB1365" s="50" t="str">
        <f t="shared" si="460"/>
        <v/>
      </c>
      <c r="AC1365" s="50" t="str">
        <f t="shared" si="450"/>
        <v/>
      </c>
      <c r="AD1365" s="50" t="str">
        <f t="shared" si="463"/>
        <v/>
      </c>
      <c r="AE1365" s="50" t="str">
        <f t="shared" si="455"/>
        <v/>
      </c>
      <c r="AF1365" s="50" t="str">
        <f t="shared" si="456"/>
        <v/>
      </c>
      <c r="AG1365" s="50" t="str">
        <f t="shared" si="464"/>
        <v/>
      </c>
      <c r="AH1365" s="50"/>
      <c r="AI1365" s="55" t="s">
        <v>161</v>
      </c>
      <c r="AJ1365" s="55"/>
      <c r="AK1365" s="55"/>
      <c r="AL1365" s="55"/>
    </row>
    <row r="1366" spans="1:38" s="101" customFormat="1" x14ac:dyDescent="0.25">
      <c r="A1366" s="55">
        <f t="shared" si="457"/>
        <v>202</v>
      </c>
      <c r="B1366" s="55">
        <f t="shared" si="445"/>
        <v>51295</v>
      </c>
      <c r="C1366" s="55" t="str">
        <f t="shared" si="446"/>
        <v>201826</v>
      </c>
      <c r="D1366" s="55">
        <v>2018</v>
      </c>
      <c r="E1366" s="55">
        <v>2</v>
      </c>
      <c r="F1366" s="55">
        <v>6</v>
      </c>
      <c r="G1366" s="55">
        <v>14</v>
      </c>
      <c r="H1366" s="55">
        <v>14</v>
      </c>
      <c r="I1366" s="55">
        <v>55</v>
      </c>
      <c r="J1366" s="55">
        <v>353</v>
      </c>
      <c r="K1366" s="55" t="s">
        <v>37</v>
      </c>
      <c r="L1366" s="55">
        <v>2</v>
      </c>
      <c r="M1366" s="55" t="s">
        <v>21</v>
      </c>
      <c r="N1366" s="55" t="s">
        <v>27</v>
      </c>
      <c r="O1366" s="55">
        <v>7</v>
      </c>
      <c r="P1366" s="55" t="str">
        <f t="shared" si="451"/>
        <v/>
      </c>
      <c r="Q1366" s="55" t="str">
        <f t="shared" si="465"/>
        <v/>
      </c>
      <c r="R1366" s="55" t="str">
        <f t="shared" si="461"/>
        <v/>
      </c>
      <c r="S1366" s="55" t="str">
        <f t="shared" si="452"/>
        <v/>
      </c>
      <c r="T1366" s="55">
        <f t="shared" si="447"/>
        <v>29</v>
      </c>
      <c r="U1366" s="50" t="str">
        <f t="shared" si="448"/>
        <v/>
      </c>
      <c r="V1366" s="55" t="str">
        <f t="shared" si="449"/>
        <v/>
      </c>
      <c r="W1366" s="55" t="str">
        <f t="shared" si="453"/>
        <v/>
      </c>
      <c r="X1366" s="50" t="str">
        <f t="shared" si="462"/>
        <v/>
      </c>
      <c r="Y1366" s="50" t="str">
        <f t="shared" si="458"/>
        <v/>
      </c>
      <c r="Z1366" s="50" t="str">
        <f t="shared" si="454"/>
        <v/>
      </c>
      <c r="AA1366" s="50" t="str">
        <f t="shared" si="459"/>
        <v/>
      </c>
      <c r="AB1366" s="50" t="str">
        <f t="shared" si="460"/>
        <v/>
      </c>
      <c r="AC1366" s="50" t="str">
        <f t="shared" si="450"/>
        <v/>
      </c>
      <c r="AD1366" s="50" t="str">
        <f t="shared" si="463"/>
        <v/>
      </c>
      <c r="AE1366" s="50" t="str">
        <f t="shared" si="455"/>
        <v/>
      </c>
      <c r="AF1366" s="50" t="str">
        <f t="shared" si="456"/>
        <v/>
      </c>
      <c r="AG1366" s="50" t="str">
        <f t="shared" si="464"/>
        <v/>
      </c>
      <c r="AH1366" s="50"/>
      <c r="AI1366" s="55"/>
      <c r="AJ1366" s="55"/>
      <c r="AK1366" s="55"/>
      <c r="AL1366" s="55"/>
    </row>
    <row r="1367" spans="1:38" s="103" customFormat="1" x14ac:dyDescent="0.25">
      <c r="A1367" s="55">
        <f t="shared" si="457"/>
        <v>202</v>
      </c>
      <c r="B1367" s="55">
        <f t="shared" si="445"/>
        <v>51295</v>
      </c>
      <c r="C1367" s="55" t="str">
        <f t="shared" si="446"/>
        <v>201826</v>
      </c>
      <c r="D1367" s="55">
        <v>2018</v>
      </c>
      <c r="E1367" s="55">
        <v>2</v>
      </c>
      <c r="F1367" s="55">
        <v>6</v>
      </c>
      <c r="G1367" s="55">
        <v>14</v>
      </c>
      <c r="H1367" s="55">
        <v>14</v>
      </c>
      <c r="I1367" s="55">
        <v>55</v>
      </c>
      <c r="J1367" s="55">
        <v>382</v>
      </c>
      <c r="K1367" s="55" t="s">
        <v>37</v>
      </c>
      <c r="L1367" s="55">
        <v>3</v>
      </c>
      <c r="M1367" s="55" t="s">
        <v>21</v>
      </c>
      <c r="N1367" s="55" t="s">
        <v>27</v>
      </c>
      <c r="O1367" s="55">
        <v>11</v>
      </c>
      <c r="P1367" s="55" t="str">
        <f t="shared" si="451"/>
        <v/>
      </c>
      <c r="Q1367" s="55" t="str">
        <f t="shared" si="465"/>
        <v/>
      </c>
      <c r="R1367" s="55" t="str">
        <f t="shared" si="461"/>
        <v/>
      </c>
      <c r="S1367" s="55" t="str">
        <f t="shared" si="452"/>
        <v/>
      </c>
      <c r="T1367" s="55">
        <f t="shared" si="447"/>
        <v>41</v>
      </c>
      <c r="U1367" s="50">
        <f t="shared" si="448"/>
        <v>30</v>
      </c>
      <c r="V1367" s="55" t="str">
        <f t="shared" si="449"/>
        <v/>
      </c>
      <c r="W1367" s="55" t="str">
        <f t="shared" si="453"/>
        <v/>
      </c>
      <c r="X1367" s="50" t="str">
        <f t="shared" si="462"/>
        <v/>
      </c>
      <c r="Y1367" s="50" t="str">
        <f t="shared" si="458"/>
        <v/>
      </c>
      <c r="Z1367" s="50" t="str">
        <f t="shared" si="454"/>
        <v/>
      </c>
      <c r="AA1367" s="50" t="str">
        <f t="shared" si="459"/>
        <v/>
      </c>
      <c r="AB1367" s="50" t="str">
        <f t="shared" si="460"/>
        <v/>
      </c>
      <c r="AC1367" s="50" t="str">
        <f t="shared" si="450"/>
        <v/>
      </c>
      <c r="AD1367" s="50" t="str">
        <f t="shared" si="463"/>
        <v/>
      </c>
      <c r="AE1367" s="50" t="str">
        <f t="shared" si="455"/>
        <v/>
      </c>
      <c r="AF1367" s="50" t="str">
        <f t="shared" si="456"/>
        <v/>
      </c>
      <c r="AG1367" s="50" t="str">
        <f t="shared" si="464"/>
        <v/>
      </c>
      <c r="AH1367" s="50"/>
      <c r="AI1367" s="55" t="s">
        <v>162</v>
      </c>
      <c r="AJ1367" s="55"/>
      <c r="AK1367" s="55"/>
      <c r="AL1367" s="55"/>
    </row>
    <row r="1368" spans="1:38" s="101" customFormat="1" x14ac:dyDescent="0.25">
      <c r="A1368" s="55">
        <f t="shared" si="457"/>
        <v>202</v>
      </c>
      <c r="B1368" s="55">
        <f t="shared" si="445"/>
        <v>51295</v>
      </c>
      <c r="C1368" s="55" t="str">
        <f t="shared" si="446"/>
        <v>201826</v>
      </c>
      <c r="D1368" s="55">
        <v>2018</v>
      </c>
      <c r="E1368" s="55">
        <v>2</v>
      </c>
      <c r="F1368" s="55">
        <v>6</v>
      </c>
      <c r="G1368" s="55">
        <v>14</v>
      </c>
      <c r="H1368" s="55">
        <v>14</v>
      </c>
      <c r="I1368" s="55">
        <v>55</v>
      </c>
      <c r="J1368" s="55">
        <v>423</v>
      </c>
      <c r="K1368" s="55" t="s">
        <v>37</v>
      </c>
      <c r="L1368" s="55">
        <v>3</v>
      </c>
      <c r="M1368" s="55" t="s">
        <v>21</v>
      </c>
      <c r="N1368" s="55" t="s">
        <v>27</v>
      </c>
      <c r="O1368" s="55">
        <v>14</v>
      </c>
      <c r="P1368" s="55" t="str">
        <f t="shared" si="451"/>
        <v/>
      </c>
      <c r="Q1368" s="55" t="str">
        <f t="shared" si="465"/>
        <v/>
      </c>
      <c r="R1368" s="55" t="str">
        <f t="shared" si="461"/>
        <v/>
      </c>
      <c r="S1368" s="55" t="str">
        <f t="shared" si="452"/>
        <v/>
      </c>
      <c r="T1368" s="55">
        <f t="shared" si="447"/>
        <v>109</v>
      </c>
      <c r="U1368" s="50">
        <f t="shared" si="448"/>
        <v>95</v>
      </c>
      <c r="V1368" s="55" t="str">
        <f t="shared" si="449"/>
        <v/>
      </c>
      <c r="W1368" s="55" t="str">
        <f t="shared" si="453"/>
        <v/>
      </c>
      <c r="X1368" s="50" t="str">
        <f t="shared" si="462"/>
        <v/>
      </c>
      <c r="Y1368" s="50" t="str">
        <f t="shared" si="458"/>
        <v/>
      </c>
      <c r="Z1368" s="50" t="str">
        <f t="shared" si="454"/>
        <v/>
      </c>
      <c r="AA1368" s="50" t="str">
        <f t="shared" si="459"/>
        <v/>
      </c>
      <c r="AB1368" s="50" t="str">
        <f t="shared" si="460"/>
        <v/>
      </c>
      <c r="AC1368" s="50" t="str">
        <f t="shared" si="450"/>
        <v/>
      </c>
      <c r="AD1368" s="50" t="str">
        <f t="shared" si="463"/>
        <v/>
      </c>
      <c r="AE1368" s="50" t="str">
        <f t="shared" si="455"/>
        <v/>
      </c>
      <c r="AF1368" s="50" t="str">
        <f t="shared" si="456"/>
        <v/>
      </c>
      <c r="AG1368" s="50" t="str">
        <f t="shared" si="464"/>
        <v/>
      </c>
      <c r="AH1368" s="50"/>
      <c r="AI1368" s="55"/>
      <c r="AJ1368" s="55"/>
      <c r="AK1368" s="55"/>
      <c r="AL1368" s="55"/>
    </row>
    <row r="1369" spans="1:38" s="101" customFormat="1" x14ac:dyDescent="0.25">
      <c r="A1369" s="55">
        <f t="shared" si="457"/>
        <v>202</v>
      </c>
      <c r="B1369" s="55">
        <f t="shared" si="445"/>
        <v>51295</v>
      </c>
      <c r="C1369" s="55" t="str">
        <f t="shared" si="446"/>
        <v>201826</v>
      </c>
      <c r="D1369" s="55">
        <v>2018</v>
      </c>
      <c r="E1369" s="55">
        <v>2</v>
      </c>
      <c r="F1369" s="55">
        <v>6</v>
      </c>
      <c r="G1369" s="55">
        <v>14</v>
      </c>
      <c r="H1369" s="55">
        <v>14</v>
      </c>
      <c r="I1369" s="55">
        <v>55</v>
      </c>
      <c r="J1369" s="55">
        <v>532</v>
      </c>
      <c r="K1369" s="55" t="s">
        <v>37</v>
      </c>
      <c r="L1369" s="55">
        <v>3</v>
      </c>
      <c r="M1369" s="55" t="s">
        <v>21</v>
      </c>
      <c r="N1369" s="55" t="s">
        <v>27</v>
      </c>
      <c r="O1369" s="55">
        <v>10</v>
      </c>
      <c r="P1369" s="55" t="str">
        <f t="shared" si="451"/>
        <v/>
      </c>
      <c r="Q1369" s="55" t="str">
        <f t="shared" si="465"/>
        <v/>
      </c>
      <c r="R1369" s="55" t="str">
        <f t="shared" si="461"/>
        <v/>
      </c>
      <c r="S1369" s="55" t="str">
        <f t="shared" si="452"/>
        <v/>
      </c>
      <c r="T1369" s="55">
        <f t="shared" si="447"/>
        <v>28</v>
      </c>
      <c r="U1369" s="50">
        <f t="shared" si="448"/>
        <v>18</v>
      </c>
      <c r="V1369" s="55" t="str">
        <f t="shared" si="449"/>
        <v/>
      </c>
      <c r="W1369" s="55" t="str">
        <f t="shared" si="453"/>
        <v/>
      </c>
      <c r="X1369" s="50" t="str">
        <f t="shared" si="462"/>
        <v/>
      </c>
      <c r="Y1369" s="50" t="str">
        <f t="shared" si="458"/>
        <v/>
      </c>
      <c r="Z1369" s="50" t="str">
        <f t="shared" si="454"/>
        <v/>
      </c>
      <c r="AA1369" s="50" t="str">
        <f t="shared" si="459"/>
        <v/>
      </c>
      <c r="AB1369" s="50" t="str">
        <f t="shared" si="460"/>
        <v/>
      </c>
      <c r="AC1369" s="50" t="str">
        <f t="shared" si="450"/>
        <v/>
      </c>
      <c r="AD1369" s="50" t="str">
        <f t="shared" si="463"/>
        <v/>
      </c>
      <c r="AE1369" s="50" t="str">
        <f t="shared" si="455"/>
        <v/>
      </c>
      <c r="AF1369" s="50" t="str">
        <f t="shared" si="456"/>
        <v/>
      </c>
      <c r="AG1369" s="50" t="str">
        <f t="shared" si="464"/>
        <v/>
      </c>
      <c r="AH1369" s="50"/>
      <c r="AI1369" s="55"/>
      <c r="AJ1369" s="55"/>
      <c r="AK1369" s="55"/>
      <c r="AL1369" s="55"/>
    </row>
    <row r="1370" spans="1:38" s="101" customFormat="1" x14ac:dyDescent="0.25">
      <c r="A1370" s="55">
        <f t="shared" si="457"/>
        <v>202</v>
      </c>
      <c r="B1370" s="55">
        <f t="shared" si="445"/>
        <v>51295</v>
      </c>
      <c r="C1370" s="55" t="str">
        <f t="shared" si="446"/>
        <v>201826</v>
      </c>
      <c r="D1370" s="55">
        <v>2018</v>
      </c>
      <c r="E1370" s="55">
        <v>2</v>
      </c>
      <c r="F1370" s="55">
        <v>6</v>
      </c>
      <c r="G1370" s="55">
        <v>14</v>
      </c>
      <c r="H1370" s="55">
        <v>14</v>
      </c>
      <c r="I1370" s="55">
        <v>55</v>
      </c>
      <c r="J1370" s="55">
        <v>560</v>
      </c>
      <c r="K1370" s="55" t="s">
        <v>37</v>
      </c>
      <c r="L1370" s="55">
        <v>3</v>
      </c>
      <c r="M1370" s="55" t="s">
        <v>21</v>
      </c>
      <c r="N1370" s="55" t="s">
        <v>27</v>
      </c>
      <c r="O1370" s="55">
        <v>4</v>
      </c>
      <c r="P1370" s="55" t="str">
        <f t="shared" si="451"/>
        <v/>
      </c>
      <c r="Q1370" s="55">
        <f t="shared" si="465"/>
        <v>51295.563999999998</v>
      </c>
      <c r="R1370" s="55" t="str">
        <f t="shared" si="461"/>
        <v/>
      </c>
      <c r="S1370" s="55" t="str">
        <f t="shared" si="452"/>
        <v/>
      </c>
      <c r="T1370" s="55" t="str">
        <f t="shared" si="447"/>
        <v/>
      </c>
      <c r="U1370" s="50" t="str">
        <f t="shared" si="448"/>
        <v/>
      </c>
      <c r="V1370" s="55" t="str">
        <f t="shared" si="449"/>
        <v/>
      </c>
      <c r="W1370" s="55" t="str">
        <f t="shared" si="453"/>
        <v/>
      </c>
      <c r="X1370" s="50" t="str">
        <f t="shared" si="462"/>
        <v/>
      </c>
      <c r="Y1370" s="50" t="str">
        <f t="shared" si="458"/>
        <v/>
      </c>
      <c r="Z1370" s="50" t="str">
        <f t="shared" si="454"/>
        <v/>
      </c>
      <c r="AA1370" s="50" t="str">
        <f t="shared" si="459"/>
        <v/>
      </c>
      <c r="AB1370" s="50" t="str">
        <f t="shared" si="460"/>
        <v/>
      </c>
      <c r="AC1370" s="50" t="str">
        <f t="shared" si="450"/>
        <v/>
      </c>
      <c r="AD1370" s="50" t="str">
        <f t="shared" si="463"/>
        <v/>
      </c>
      <c r="AE1370" s="50" t="str">
        <f t="shared" si="455"/>
        <v/>
      </c>
      <c r="AF1370" s="50" t="str">
        <f t="shared" si="456"/>
        <v/>
      </c>
      <c r="AG1370" s="50" t="str">
        <f t="shared" si="464"/>
        <v/>
      </c>
      <c r="AH1370" s="50"/>
      <c r="AI1370" s="55"/>
      <c r="AJ1370" s="55"/>
      <c r="AK1370" s="55"/>
      <c r="AL1370" s="55"/>
    </row>
    <row r="1371" spans="1:38" s="101" customFormat="1" x14ac:dyDescent="0.25">
      <c r="A1371" s="102">
        <f t="shared" si="457"/>
        <v>203</v>
      </c>
      <c r="B1371" s="102">
        <f t="shared" si="445"/>
        <v>51846</v>
      </c>
      <c r="C1371" s="102" t="str">
        <f t="shared" si="446"/>
        <v>201826</v>
      </c>
      <c r="D1371" s="102">
        <v>2018</v>
      </c>
      <c r="E1371" s="102">
        <v>2</v>
      </c>
      <c r="F1371" s="102">
        <v>6</v>
      </c>
      <c r="G1371" s="102">
        <v>14</v>
      </c>
      <c r="H1371" s="102">
        <v>24</v>
      </c>
      <c r="I1371" s="102">
        <v>6</v>
      </c>
      <c r="J1371" s="102">
        <v>932</v>
      </c>
      <c r="K1371" s="102" t="s">
        <v>239</v>
      </c>
      <c r="L1371" s="102">
        <v>1</v>
      </c>
      <c r="M1371" s="102" t="s">
        <v>21</v>
      </c>
      <c r="N1371" s="102" t="s">
        <v>27</v>
      </c>
      <c r="O1371" s="102">
        <v>0</v>
      </c>
      <c r="P1371" s="102">
        <f t="shared" si="451"/>
        <v>51846.932000000001</v>
      </c>
      <c r="Q1371" s="102" t="str">
        <f t="shared" si="465"/>
        <v/>
      </c>
      <c r="R1371" s="102">
        <f t="shared" si="461"/>
        <v>51847.284</v>
      </c>
      <c r="S1371" s="102">
        <f t="shared" si="452"/>
        <v>351.99999999895226</v>
      </c>
      <c r="T1371" s="102" t="str">
        <f t="shared" si="447"/>
        <v/>
      </c>
      <c r="U1371" s="102" t="str">
        <f t="shared" si="448"/>
        <v/>
      </c>
      <c r="V1371" s="102" t="str">
        <f t="shared" si="449"/>
        <v/>
      </c>
      <c r="W1371" s="102">
        <f t="shared" si="453"/>
        <v>51846</v>
      </c>
      <c r="X1371" s="102">
        <f t="shared" si="462"/>
        <v>9</v>
      </c>
      <c r="Y1371" s="102">
        <f t="shared" si="458"/>
        <v>0</v>
      </c>
      <c r="Z1371" s="102">
        <f t="shared" si="454"/>
        <v>0</v>
      </c>
      <c r="AA1371" s="102">
        <f t="shared" si="459"/>
        <v>0</v>
      </c>
      <c r="AB1371" s="102">
        <f t="shared" si="460"/>
        <v>9</v>
      </c>
      <c r="AC1371" s="102" t="str">
        <f t="shared" si="450"/>
        <v/>
      </c>
      <c r="AD1371" s="102">
        <f t="shared" si="463"/>
        <v>0</v>
      </c>
      <c r="AE1371" s="102" t="str">
        <f t="shared" si="455"/>
        <v/>
      </c>
      <c r="AF1371" s="102" t="str">
        <f t="shared" si="456"/>
        <v/>
      </c>
      <c r="AG1371" s="102">
        <f t="shared" si="464"/>
        <v>0</v>
      </c>
      <c r="AH1371" s="102"/>
      <c r="AI1371" s="102"/>
      <c r="AJ1371" s="102"/>
      <c r="AK1371" s="102"/>
      <c r="AL1371" s="102"/>
    </row>
    <row r="1372" spans="1:38" s="101" customFormat="1" x14ac:dyDescent="0.25">
      <c r="A1372" s="100">
        <f t="shared" si="457"/>
        <v>203</v>
      </c>
      <c r="B1372" s="100">
        <f t="shared" si="445"/>
        <v>51846</v>
      </c>
      <c r="C1372" s="100" t="str">
        <f t="shared" si="446"/>
        <v>201826</v>
      </c>
      <c r="D1372" s="100">
        <v>2018</v>
      </c>
      <c r="E1372" s="100">
        <v>2</v>
      </c>
      <c r="F1372" s="100">
        <v>6</v>
      </c>
      <c r="G1372" s="100">
        <v>14</v>
      </c>
      <c r="H1372" s="100">
        <v>24</v>
      </c>
      <c r="I1372" s="100">
        <v>6</v>
      </c>
      <c r="J1372" s="100">
        <v>955</v>
      </c>
      <c r="K1372" s="100" t="s">
        <v>37</v>
      </c>
      <c r="L1372" s="100">
        <v>1</v>
      </c>
      <c r="M1372" s="100" t="s">
        <v>21</v>
      </c>
      <c r="N1372" s="100" t="s">
        <v>27</v>
      </c>
      <c r="O1372" s="100">
        <v>2</v>
      </c>
      <c r="P1372" s="100" t="str">
        <f t="shared" si="451"/>
        <v/>
      </c>
      <c r="Q1372" s="100" t="str">
        <f t="shared" si="465"/>
        <v/>
      </c>
      <c r="R1372" s="100" t="str">
        <f t="shared" si="461"/>
        <v/>
      </c>
      <c r="S1372" s="100" t="str">
        <f t="shared" si="452"/>
        <v/>
      </c>
      <c r="T1372" s="100">
        <f t="shared" si="447"/>
        <v>38</v>
      </c>
      <c r="U1372" s="100" t="str">
        <f t="shared" si="448"/>
        <v/>
      </c>
      <c r="V1372" s="100" t="str">
        <f t="shared" si="449"/>
        <v/>
      </c>
      <c r="W1372" s="100" t="str">
        <f t="shared" si="453"/>
        <v/>
      </c>
      <c r="X1372" s="100" t="str">
        <f t="shared" si="462"/>
        <v/>
      </c>
      <c r="Y1372" s="100" t="str">
        <f t="shared" si="458"/>
        <v/>
      </c>
      <c r="Z1372" s="100" t="str">
        <f t="shared" si="454"/>
        <v/>
      </c>
      <c r="AA1372" s="100" t="str">
        <f t="shared" si="459"/>
        <v/>
      </c>
      <c r="AB1372" s="100" t="str">
        <f t="shared" si="460"/>
        <v/>
      </c>
      <c r="AC1372" s="100" t="str">
        <f t="shared" si="450"/>
        <v/>
      </c>
      <c r="AD1372" s="100" t="str">
        <f t="shared" si="463"/>
        <v/>
      </c>
      <c r="AE1372" s="100" t="str">
        <f t="shared" si="455"/>
        <v/>
      </c>
      <c r="AF1372" s="100" t="str">
        <f t="shared" si="456"/>
        <v/>
      </c>
      <c r="AG1372" s="100" t="str">
        <f t="shared" si="464"/>
        <v/>
      </c>
      <c r="AH1372" s="100"/>
      <c r="AI1372" s="100"/>
      <c r="AJ1372" s="100"/>
      <c r="AK1372" s="100"/>
      <c r="AL1372" s="100"/>
    </row>
    <row r="1373" spans="1:38" s="101" customFormat="1" x14ac:dyDescent="0.25">
      <c r="A1373" s="100">
        <f t="shared" si="457"/>
        <v>203</v>
      </c>
      <c r="B1373" s="100">
        <f t="shared" si="445"/>
        <v>51846</v>
      </c>
      <c r="C1373" s="100" t="str">
        <f t="shared" si="446"/>
        <v>201826</v>
      </c>
      <c r="D1373" s="100">
        <v>2018</v>
      </c>
      <c r="E1373" s="100">
        <v>2</v>
      </c>
      <c r="F1373" s="100">
        <v>6</v>
      </c>
      <c r="G1373" s="100">
        <v>14</v>
      </c>
      <c r="H1373" s="100">
        <v>24</v>
      </c>
      <c r="I1373" s="100">
        <v>6</v>
      </c>
      <c r="J1373" s="100">
        <v>993</v>
      </c>
      <c r="K1373" s="100" t="s">
        <v>37</v>
      </c>
      <c r="L1373" s="100">
        <v>2</v>
      </c>
      <c r="M1373" s="100" t="s">
        <v>21</v>
      </c>
      <c r="N1373" s="100" t="s">
        <v>27</v>
      </c>
      <c r="O1373" s="100">
        <v>3</v>
      </c>
      <c r="P1373" s="100" t="str">
        <f t="shared" si="451"/>
        <v/>
      </c>
      <c r="Q1373" s="100" t="str">
        <f t="shared" si="465"/>
        <v/>
      </c>
      <c r="R1373" s="100" t="str">
        <f t="shared" si="461"/>
        <v/>
      </c>
      <c r="S1373" s="100" t="str">
        <f t="shared" si="452"/>
        <v/>
      </c>
      <c r="T1373" s="100">
        <f t="shared" si="447"/>
        <v>18</v>
      </c>
      <c r="U1373" s="100">
        <f t="shared" si="448"/>
        <v>15</v>
      </c>
      <c r="V1373" s="100" t="str">
        <f t="shared" si="449"/>
        <v/>
      </c>
      <c r="W1373" s="100" t="str">
        <f t="shared" si="453"/>
        <v/>
      </c>
      <c r="X1373" s="100" t="str">
        <f t="shared" si="462"/>
        <v/>
      </c>
      <c r="Y1373" s="100" t="str">
        <f t="shared" si="458"/>
        <v/>
      </c>
      <c r="Z1373" s="100" t="str">
        <f t="shared" si="454"/>
        <v/>
      </c>
      <c r="AA1373" s="100" t="str">
        <f t="shared" si="459"/>
        <v/>
      </c>
      <c r="AB1373" s="100" t="str">
        <f t="shared" si="460"/>
        <v/>
      </c>
      <c r="AC1373" s="100" t="str">
        <f t="shared" si="450"/>
        <v/>
      </c>
      <c r="AD1373" s="100" t="str">
        <f t="shared" si="463"/>
        <v/>
      </c>
      <c r="AE1373" s="100" t="str">
        <f t="shared" si="455"/>
        <v/>
      </c>
      <c r="AF1373" s="100" t="str">
        <f t="shared" si="456"/>
        <v/>
      </c>
      <c r="AG1373" s="100" t="str">
        <f t="shared" si="464"/>
        <v/>
      </c>
      <c r="AH1373" s="100"/>
      <c r="AI1373" s="100"/>
      <c r="AJ1373" s="100"/>
      <c r="AK1373" s="100"/>
      <c r="AL1373" s="100"/>
    </row>
    <row r="1374" spans="1:38" s="101" customFormat="1" x14ac:dyDescent="0.25">
      <c r="A1374" s="100">
        <f t="shared" si="457"/>
        <v>203</v>
      </c>
      <c r="B1374" s="100">
        <f t="shared" si="445"/>
        <v>51847</v>
      </c>
      <c r="C1374" s="100" t="str">
        <f t="shared" si="446"/>
        <v>201826</v>
      </c>
      <c r="D1374" s="100">
        <v>2018</v>
      </c>
      <c r="E1374" s="100">
        <v>2</v>
      </c>
      <c r="F1374" s="100">
        <v>6</v>
      </c>
      <c r="G1374" s="100">
        <v>14</v>
      </c>
      <c r="H1374" s="100">
        <v>24</v>
      </c>
      <c r="I1374" s="100">
        <v>7</v>
      </c>
      <c r="J1374" s="100">
        <v>11</v>
      </c>
      <c r="K1374" s="100" t="s">
        <v>37</v>
      </c>
      <c r="L1374" s="100">
        <v>2</v>
      </c>
      <c r="M1374" s="100" t="s">
        <v>21</v>
      </c>
      <c r="N1374" s="100" t="s">
        <v>27</v>
      </c>
      <c r="O1374" s="100">
        <v>5</v>
      </c>
      <c r="P1374" s="100" t="str">
        <f t="shared" si="451"/>
        <v/>
      </c>
      <c r="Q1374" s="100" t="str">
        <f t="shared" si="465"/>
        <v/>
      </c>
      <c r="R1374" s="100" t="str">
        <f t="shared" si="461"/>
        <v/>
      </c>
      <c r="S1374" s="100" t="str">
        <f t="shared" si="452"/>
        <v/>
      </c>
      <c r="T1374" s="100">
        <f t="shared" si="447"/>
        <v>60</v>
      </c>
      <c r="U1374" s="100">
        <f t="shared" si="448"/>
        <v>55</v>
      </c>
      <c r="V1374" s="100" t="str">
        <f t="shared" si="449"/>
        <v/>
      </c>
      <c r="W1374" s="100" t="str">
        <f t="shared" si="453"/>
        <v/>
      </c>
      <c r="X1374" s="100" t="str">
        <f t="shared" si="462"/>
        <v/>
      </c>
      <c r="Y1374" s="100" t="str">
        <f t="shared" si="458"/>
        <v/>
      </c>
      <c r="Z1374" s="100" t="str">
        <f t="shared" si="454"/>
        <v/>
      </c>
      <c r="AA1374" s="100" t="str">
        <f t="shared" si="459"/>
        <v/>
      </c>
      <c r="AB1374" s="100" t="str">
        <f t="shared" si="460"/>
        <v/>
      </c>
      <c r="AC1374" s="100" t="str">
        <f t="shared" si="450"/>
        <v/>
      </c>
      <c r="AD1374" s="100" t="str">
        <f t="shared" si="463"/>
        <v/>
      </c>
      <c r="AE1374" s="100" t="str">
        <f t="shared" si="455"/>
        <v/>
      </c>
      <c r="AF1374" s="100" t="str">
        <f t="shared" si="456"/>
        <v/>
      </c>
      <c r="AG1374" s="100" t="str">
        <f t="shared" si="464"/>
        <v/>
      </c>
      <c r="AH1374" s="100"/>
      <c r="AI1374" s="100"/>
      <c r="AJ1374" s="100"/>
      <c r="AK1374" s="100"/>
      <c r="AL1374" s="100"/>
    </row>
    <row r="1375" spans="1:38" s="101" customFormat="1" x14ac:dyDescent="0.25">
      <c r="A1375" s="100">
        <f t="shared" si="457"/>
        <v>203</v>
      </c>
      <c r="B1375" s="100">
        <f t="shared" ref="B1375:B1413" si="466">I1375+(H1375*60)+(G1375*3600)</f>
        <v>51847</v>
      </c>
      <c r="C1375" s="100" t="str">
        <f t="shared" ref="C1375:C1413" si="467">CONCATENATE(D1375,E1375,F1375)</f>
        <v>201826</v>
      </c>
      <c r="D1375" s="100">
        <v>2018</v>
      </c>
      <c r="E1375" s="100">
        <v>2</v>
      </c>
      <c r="F1375" s="100">
        <v>6</v>
      </c>
      <c r="G1375" s="100">
        <v>14</v>
      </c>
      <c r="H1375" s="100">
        <v>24</v>
      </c>
      <c r="I1375" s="100">
        <v>7</v>
      </c>
      <c r="J1375" s="100">
        <v>71</v>
      </c>
      <c r="K1375" s="100" t="s">
        <v>37</v>
      </c>
      <c r="L1375" s="100">
        <v>2</v>
      </c>
      <c r="M1375" s="100" t="s">
        <v>21</v>
      </c>
      <c r="N1375" s="100" t="s">
        <v>27</v>
      </c>
      <c r="O1375" s="100">
        <v>5</v>
      </c>
      <c r="P1375" s="100" t="str">
        <f t="shared" si="451"/>
        <v/>
      </c>
      <c r="Q1375" s="100" t="str">
        <f t="shared" si="465"/>
        <v/>
      </c>
      <c r="R1375" s="100" t="str">
        <f t="shared" si="461"/>
        <v/>
      </c>
      <c r="S1375" s="100" t="str">
        <f t="shared" si="452"/>
        <v/>
      </c>
      <c r="T1375" s="100">
        <f t="shared" ref="T1375:T1413" si="468">IF(A1375=A1376,IF(K1375="Stroke",IF(K1376="Stroke",IF((J1376-J1375)&lt;0,1000+J1376-J1375,J1376-J1375),IF(A1377=A1375,IF(K1377="stroke",IF((J1377-J1375)&lt;0,1000+J1377-J1375,J1377-J1375),IF(A1378=A1375,IF(K1378="stroke",IF((J1378-J1375)&lt;0,1000+J1378-J1375,J1378-J1375),IF(A1379=A1375,IF(K1379="stroke",IF((J1379-J1375)&lt;0,1000+J1379-J1375,J1379-J1375),IF(A1380=A1375,IF(K1380="stroke",IF((J1380-J1375)&lt;0,1000+J1380-J1375,J1380-J1375),IF(A1381=A1375,IF(K1381="Stroke",IF((J1381-J1375)&lt;0,1000+J1381-J1375,J1381-J1375),IF(A1382=A1375,IF(K1382="stroke",IF((J1382-J1375)&lt;0,1000+J1382-J1375,J1377-J1375),IF(A1383=A1375,IF(K1383="stroke",IF((J1383-J1375)&lt;0,1000+J1383-J1375,J1383-J1375),IF(A1384=A1375,IF(K1384="stroke",IF((J1384-J1375)&lt;0,1000+J1384-J1375,J1384-J1375),IF(A1385=A1375,IF(K1385="stroke",IF((J1385-J1375)&lt;0,1000+J1385-J1375,J1385-J1375),""),"")),"")),"")),"")),"")),"")),"")),"")),"")),""),"")</f>
        <v>67</v>
      </c>
      <c r="U1375" s="100">
        <f t="shared" ref="U1375:U1413" si="469">IF(A1375=A1376,IF(K1375="Stroke",IF(K1376="Stroke",IF(L1376=L1375,T1375-O1375,""),IF(A1377=A1375,IF(K1377="stroke",IF(L1377=L1375,T1375-O1375,""),IF(A1378=A1375,IF(K1378="stroke",IF(L1378=L1375,T1375-O1375,""),IF(A1379=A1375,IF(K1379="stroke",IF(L1379=L1375,T1375-O1375,""),IF(A1380=A1375,IF(K1380="stroke",IF(L1380=L1375,T1375-O1375,""),""),"")),"")),"")),"")),""),"")</f>
        <v>62</v>
      </c>
      <c r="V1375" s="100" t="str">
        <f t="shared" ref="V1375:V1413" si="470">IF(A1375=A1376,IF(K1375="SRS",IF(K1376="SRS",IF((J1376-J1375)&lt;0,1000+J1376-J1375,J1376-J1375),IF(A1377=A1375,IF(K1377="SRS",IF((J1377-J1375)&lt;0,1000+J1377-J1375,J1377-J1375),IF(A1378=A1375,IF(K1378="SRS",IF((J1378-J1375)&lt;0,1000+J1378-J1375,J1378-J1375),IF(A1379=A1375,IF(K1379="SRS",IF((J1379-J1375)&lt;0,1000+J1379-J1375,J1379-J1375),IF(A1380=A1375,IF(K1380="SRS",IF((J1380-J1375)&lt;0,1000+J1380-J1375,J1380-J1375),""),"")),"")),"")),"")),""),"")</f>
        <v/>
      </c>
      <c r="W1375" s="100" t="str">
        <f t="shared" si="453"/>
        <v/>
      </c>
      <c r="X1375" s="100" t="str">
        <f t="shared" si="462"/>
        <v/>
      </c>
      <c r="Y1375" s="100" t="str">
        <f t="shared" si="458"/>
        <v/>
      </c>
      <c r="Z1375" s="100" t="str">
        <f t="shared" si="454"/>
        <v/>
      </c>
      <c r="AA1375" s="100" t="str">
        <f t="shared" si="459"/>
        <v/>
      </c>
      <c r="AB1375" s="100" t="str">
        <f t="shared" si="460"/>
        <v/>
      </c>
      <c r="AC1375" s="100" t="str">
        <f t="shared" ref="AC1375:AC1413" si="471">IF(A1375&lt;&gt;A1374,IF(A1375=A1376,IF(K1376="stroke",IF(M1375="positive",IF(M1376="negative",SUM(AA1375:AB1375),""),""),""),""),"")</f>
        <v/>
      </c>
      <c r="AD1375" s="100" t="str">
        <f t="shared" si="463"/>
        <v/>
      </c>
      <c r="AE1375" s="100" t="str">
        <f t="shared" si="455"/>
        <v/>
      </c>
      <c r="AF1375" s="100" t="str">
        <f t="shared" si="456"/>
        <v/>
      </c>
      <c r="AG1375" s="100" t="str">
        <f t="shared" si="464"/>
        <v/>
      </c>
      <c r="AH1375" s="100"/>
      <c r="AI1375" s="100"/>
      <c r="AJ1375" s="100"/>
      <c r="AK1375" s="100"/>
      <c r="AL1375" s="100"/>
    </row>
    <row r="1376" spans="1:38" s="103" customFormat="1" x14ac:dyDescent="0.25">
      <c r="A1376" s="100">
        <f t="shared" si="457"/>
        <v>203</v>
      </c>
      <c r="B1376" s="100">
        <f t="shared" si="466"/>
        <v>51847</v>
      </c>
      <c r="C1376" s="100" t="str">
        <f t="shared" si="467"/>
        <v>201826</v>
      </c>
      <c r="D1376" s="100">
        <v>2018</v>
      </c>
      <c r="E1376" s="100">
        <v>2</v>
      </c>
      <c r="F1376" s="100">
        <v>6</v>
      </c>
      <c r="G1376" s="100">
        <v>14</v>
      </c>
      <c r="H1376" s="100">
        <v>24</v>
      </c>
      <c r="I1376" s="100">
        <v>7</v>
      </c>
      <c r="J1376" s="100">
        <v>138</v>
      </c>
      <c r="K1376" s="100" t="s">
        <v>37</v>
      </c>
      <c r="L1376" s="100">
        <v>2</v>
      </c>
      <c r="M1376" s="100" t="s">
        <v>21</v>
      </c>
      <c r="N1376" s="100" t="s">
        <v>27</v>
      </c>
      <c r="O1376" s="100">
        <v>5</v>
      </c>
      <c r="P1376" s="100" t="str">
        <f t="shared" ref="P1376:P1413" si="472">IF(A1376&lt;&gt;A1375,(B1376+J1376*0.001),"")</f>
        <v/>
      </c>
      <c r="Q1376" s="100" t="str">
        <f t="shared" si="465"/>
        <v/>
      </c>
      <c r="R1376" s="100" t="str">
        <f t="shared" si="461"/>
        <v/>
      </c>
      <c r="S1376" s="100" t="str">
        <f t="shared" ref="S1376:S1413" si="473">IF(AND(P1376&lt;&gt;"",R1376&lt;&gt;""),(R1376-P1376)/0.001,"")</f>
        <v/>
      </c>
      <c r="T1376" s="100">
        <f t="shared" si="468"/>
        <v>45</v>
      </c>
      <c r="U1376" s="100">
        <f t="shared" si="469"/>
        <v>40</v>
      </c>
      <c r="V1376" s="100" t="str">
        <f t="shared" si="470"/>
        <v/>
      </c>
      <c r="W1376" s="100" t="str">
        <f t="shared" ref="W1376:W1413" si="474">IF(A1376&lt;&gt;A1375,B1376,"")</f>
        <v/>
      </c>
      <c r="X1376" s="100" t="str">
        <f t="shared" si="462"/>
        <v/>
      </c>
      <c r="Y1376" s="100" t="str">
        <f t="shared" si="458"/>
        <v/>
      </c>
      <c r="Z1376" s="100" t="str">
        <f t="shared" ref="Z1376:Z1413" si="475">IF(AA1376="","",COUNTIFS(AA1376,0,AB1376,0,AC1376,"",AD1376,0))</f>
        <v/>
      </c>
      <c r="AA1376" s="100" t="str">
        <f t="shared" si="459"/>
        <v/>
      </c>
      <c r="AB1376" s="100" t="str">
        <f t="shared" si="460"/>
        <v/>
      </c>
      <c r="AC1376" s="100" t="str">
        <f t="shared" si="471"/>
        <v/>
      </c>
      <c r="AD1376" s="100" t="str">
        <f t="shared" si="463"/>
        <v/>
      </c>
      <c r="AE1376" s="100" t="str">
        <f t="shared" ref="AE1376:AE1413" si="476">IF(K1376="up",C1376,"")</f>
        <v/>
      </c>
      <c r="AF1376" s="100" t="str">
        <f t="shared" ref="AF1376:AF1413" si="477">IF(AD1376="","",IF(AD1376&gt;0,IF(AA1376&gt;0,"yes",""),""))</f>
        <v/>
      </c>
      <c r="AG1376" s="100" t="str">
        <f t="shared" si="464"/>
        <v/>
      </c>
      <c r="AH1376" s="100"/>
      <c r="AI1376" s="100"/>
      <c r="AJ1376" s="100"/>
      <c r="AK1376" s="100"/>
      <c r="AL1376" s="100"/>
    </row>
    <row r="1377" spans="1:38" s="101" customFormat="1" x14ac:dyDescent="0.25">
      <c r="A1377" s="100">
        <f t="shared" ref="A1377:A1413" si="478">IF(B1377=B1376,A1376,IF(B1377=(B1376+1),A1376,(A1376+1)))</f>
        <v>203</v>
      </c>
      <c r="B1377" s="100">
        <f t="shared" si="466"/>
        <v>51847</v>
      </c>
      <c r="C1377" s="100" t="str">
        <f t="shared" si="467"/>
        <v>201826</v>
      </c>
      <c r="D1377" s="100">
        <v>2018</v>
      </c>
      <c r="E1377" s="100">
        <v>2</v>
      </c>
      <c r="F1377" s="100">
        <v>6</v>
      </c>
      <c r="G1377" s="100">
        <v>14</v>
      </c>
      <c r="H1377" s="100">
        <v>24</v>
      </c>
      <c r="I1377" s="100">
        <v>7</v>
      </c>
      <c r="J1377" s="100">
        <v>140</v>
      </c>
      <c r="K1377" s="100" t="s">
        <v>29</v>
      </c>
      <c r="L1377" s="100">
        <v>2</v>
      </c>
      <c r="M1377" s="100" t="s">
        <v>21</v>
      </c>
      <c r="N1377" s="100" t="s">
        <v>27</v>
      </c>
      <c r="O1377" s="100">
        <v>0</v>
      </c>
      <c r="P1377" s="100" t="str">
        <f t="shared" si="472"/>
        <v/>
      </c>
      <c r="Q1377" s="100" t="str">
        <f t="shared" si="465"/>
        <v/>
      </c>
      <c r="R1377" s="100" t="str">
        <f t="shared" si="461"/>
        <v/>
      </c>
      <c r="S1377" s="100" t="str">
        <f t="shared" si="473"/>
        <v/>
      </c>
      <c r="T1377" s="100" t="str">
        <f t="shared" si="468"/>
        <v/>
      </c>
      <c r="U1377" s="100" t="str">
        <f t="shared" si="469"/>
        <v/>
      </c>
      <c r="V1377" s="100" t="str">
        <f t="shared" si="470"/>
        <v/>
      </c>
      <c r="W1377" s="100" t="str">
        <f t="shared" si="474"/>
        <v/>
      </c>
      <c r="X1377" s="100" t="str">
        <f t="shared" si="462"/>
        <v/>
      </c>
      <c r="Y1377" s="100" t="str">
        <f t="shared" ref="Y1377:Y1413" si="479">IF(X1377&lt;&gt;"",IF(X1377=1,"",COUNTIFS($O$2:$O$1413,"&gt;40",$A$2:$A$1413,A1377)),"")</f>
        <v/>
      </c>
      <c r="Z1377" s="100" t="str">
        <f t="shared" si="475"/>
        <v/>
      </c>
      <c r="AA1377" s="100" t="str">
        <f t="shared" ref="AA1377:AA1413" si="480">IF(X1377&lt;&gt;"",COUNTIFS($M$2:$M$1413,"Positive",$K$2:$K$1413,"stroke",A$2:A$1413,A1377),"")</f>
        <v/>
      </c>
      <c r="AB1377" s="100" t="str">
        <f t="shared" ref="AB1377:AB1413" si="481">IF(X1377&lt;&gt;"",COUNTIFS($M$2:$M$1413,"Negative",$K$2:$K$1413,"stroke",A$2:A$1413,A1377),"")</f>
        <v/>
      </c>
      <c r="AC1377" s="100" t="str">
        <f t="shared" si="471"/>
        <v/>
      </c>
      <c r="AD1377" s="100" t="str">
        <f t="shared" si="463"/>
        <v/>
      </c>
      <c r="AE1377" s="100" t="str">
        <f t="shared" si="476"/>
        <v/>
      </c>
      <c r="AF1377" s="100" t="str">
        <f t="shared" si="477"/>
        <v/>
      </c>
      <c r="AG1377" s="100" t="str">
        <f t="shared" si="464"/>
        <v/>
      </c>
      <c r="AH1377" s="100"/>
      <c r="AI1377" s="100"/>
      <c r="AJ1377" s="100"/>
      <c r="AK1377" s="100"/>
      <c r="AL1377" s="100"/>
    </row>
    <row r="1378" spans="1:38" s="101" customFormat="1" x14ac:dyDescent="0.25">
      <c r="A1378" s="100">
        <f t="shared" si="478"/>
        <v>203</v>
      </c>
      <c r="B1378" s="100">
        <f t="shared" si="466"/>
        <v>51847</v>
      </c>
      <c r="C1378" s="100" t="str">
        <f t="shared" si="467"/>
        <v>201826</v>
      </c>
      <c r="D1378" s="100">
        <v>2018</v>
      </c>
      <c r="E1378" s="100">
        <v>2</v>
      </c>
      <c r="F1378" s="100">
        <v>6</v>
      </c>
      <c r="G1378" s="100">
        <v>14</v>
      </c>
      <c r="H1378" s="100">
        <v>24</v>
      </c>
      <c r="I1378" s="100">
        <v>7</v>
      </c>
      <c r="J1378" s="100">
        <v>183</v>
      </c>
      <c r="K1378" s="100" t="s">
        <v>37</v>
      </c>
      <c r="L1378" s="100">
        <v>2</v>
      </c>
      <c r="M1378" s="100" t="s">
        <v>21</v>
      </c>
      <c r="N1378" s="100" t="s">
        <v>27</v>
      </c>
      <c r="O1378" s="100">
        <v>8</v>
      </c>
      <c r="P1378" s="100" t="str">
        <f t="shared" si="472"/>
        <v/>
      </c>
      <c r="Q1378" s="100" t="str">
        <f t="shared" si="465"/>
        <v/>
      </c>
      <c r="R1378" s="100" t="str">
        <f t="shared" ref="R1378:R1413" si="482">IF(A1378&lt;&gt;A1377,LOOKUP(A1378,A$2:A$1413,Q$2:Q$1413),"")</f>
        <v/>
      </c>
      <c r="S1378" s="100" t="str">
        <f t="shared" si="473"/>
        <v/>
      </c>
      <c r="T1378" s="100">
        <f t="shared" si="468"/>
        <v>57</v>
      </c>
      <c r="U1378" s="100">
        <f t="shared" si="469"/>
        <v>49</v>
      </c>
      <c r="V1378" s="100" t="str">
        <f t="shared" si="470"/>
        <v/>
      </c>
      <c r="W1378" s="100" t="str">
        <f t="shared" si="474"/>
        <v/>
      </c>
      <c r="X1378" s="100" t="str">
        <f t="shared" ref="X1378:X1413" si="483">IF(A1378&lt;&gt;A1377,COUNTIFS($K$2:$K$1413,$K$2,$A$2:$A$1413,A1378),"")</f>
        <v/>
      </c>
      <c r="Y1378" s="100" t="str">
        <f t="shared" si="479"/>
        <v/>
      </c>
      <c r="Z1378" s="100" t="str">
        <f t="shared" si="475"/>
        <v/>
      </c>
      <c r="AA1378" s="100" t="str">
        <f t="shared" si="480"/>
        <v/>
      </c>
      <c r="AB1378" s="100" t="str">
        <f t="shared" si="481"/>
        <v/>
      </c>
      <c r="AC1378" s="100" t="str">
        <f t="shared" si="471"/>
        <v/>
      </c>
      <c r="AD1378" s="100" t="str">
        <f t="shared" ref="AD1378:AD1413" si="484">IF(A1378=A1377,"",COUNTIFS(A:A,A1378,K:K,"up"))</f>
        <v/>
      </c>
      <c r="AE1378" s="100" t="str">
        <f t="shared" si="476"/>
        <v/>
      </c>
      <c r="AF1378" s="100" t="str">
        <f t="shared" si="477"/>
        <v/>
      </c>
      <c r="AG1378" s="100" t="str">
        <f t="shared" ref="AG1378:AG1413" si="485">IF(A1378=A1377,"",COUNTIFS(A:A,A1378,K:K,"SRS"))</f>
        <v/>
      </c>
      <c r="AH1378" s="100"/>
      <c r="AI1378" s="100"/>
      <c r="AJ1378" s="100"/>
      <c r="AK1378" s="100"/>
      <c r="AL1378" s="100"/>
    </row>
    <row r="1379" spans="1:38" s="103" customFormat="1" x14ac:dyDescent="0.25">
      <c r="A1379" s="100">
        <f t="shared" si="478"/>
        <v>203</v>
      </c>
      <c r="B1379" s="100">
        <f t="shared" si="466"/>
        <v>51847</v>
      </c>
      <c r="C1379" s="100" t="str">
        <f t="shared" si="467"/>
        <v>201826</v>
      </c>
      <c r="D1379" s="100">
        <v>2018</v>
      </c>
      <c r="E1379" s="100">
        <v>2</v>
      </c>
      <c r="F1379" s="100">
        <v>6</v>
      </c>
      <c r="G1379" s="100">
        <v>14</v>
      </c>
      <c r="H1379" s="100">
        <v>24</v>
      </c>
      <c r="I1379" s="100">
        <v>7</v>
      </c>
      <c r="J1379" s="100">
        <v>184</v>
      </c>
      <c r="K1379" s="100" t="s">
        <v>29</v>
      </c>
      <c r="L1379" s="100">
        <v>2</v>
      </c>
      <c r="M1379" s="100" t="s">
        <v>21</v>
      </c>
      <c r="N1379" s="100" t="s">
        <v>27</v>
      </c>
      <c r="O1379" s="100">
        <v>0</v>
      </c>
      <c r="P1379" s="100" t="str">
        <f t="shared" si="472"/>
        <v/>
      </c>
      <c r="Q1379" s="100" t="str">
        <f t="shared" si="465"/>
        <v/>
      </c>
      <c r="R1379" s="100" t="str">
        <f t="shared" si="482"/>
        <v/>
      </c>
      <c r="S1379" s="100" t="str">
        <f t="shared" si="473"/>
        <v/>
      </c>
      <c r="T1379" s="100" t="str">
        <f t="shared" si="468"/>
        <v/>
      </c>
      <c r="U1379" s="100" t="str">
        <f t="shared" si="469"/>
        <v/>
      </c>
      <c r="V1379" s="100" t="str">
        <f t="shared" si="470"/>
        <v/>
      </c>
      <c r="W1379" s="100" t="str">
        <f t="shared" si="474"/>
        <v/>
      </c>
      <c r="X1379" s="100" t="str">
        <f t="shared" si="483"/>
        <v/>
      </c>
      <c r="Y1379" s="100" t="str">
        <f t="shared" si="479"/>
        <v/>
      </c>
      <c r="Z1379" s="100" t="str">
        <f t="shared" si="475"/>
        <v/>
      </c>
      <c r="AA1379" s="100" t="str">
        <f t="shared" si="480"/>
        <v/>
      </c>
      <c r="AB1379" s="100" t="str">
        <f t="shared" si="481"/>
        <v/>
      </c>
      <c r="AC1379" s="100" t="str">
        <f t="shared" si="471"/>
        <v/>
      </c>
      <c r="AD1379" s="100" t="str">
        <f t="shared" si="484"/>
        <v/>
      </c>
      <c r="AE1379" s="100" t="str">
        <f t="shared" si="476"/>
        <v/>
      </c>
      <c r="AF1379" s="100" t="str">
        <f t="shared" si="477"/>
        <v/>
      </c>
      <c r="AG1379" s="100" t="str">
        <f t="shared" si="485"/>
        <v/>
      </c>
      <c r="AH1379" s="100"/>
      <c r="AI1379" s="100"/>
      <c r="AJ1379" s="100"/>
      <c r="AK1379" s="100"/>
      <c r="AL1379" s="100"/>
    </row>
    <row r="1380" spans="1:38" s="101" customFormat="1" x14ac:dyDescent="0.25">
      <c r="A1380" s="100">
        <f t="shared" si="478"/>
        <v>203</v>
      </c>
      <c r="B1380" s="100">
        <f t="shared" si="466"/>
        <v>51847</v>
      </c>
      <c r="C1380" s="100" t="str">
        <f t="shared" si="467"/>
        <v>201826</v>
      </c>
      <c r="D1380" s="100">
        <v>2018</v>
      </c>
      <c r="E1380" s="100">
        <v>2</v>
      </c>
      <c r="F1380" s="100">
        <v>6</v>
      </c>
      <c r="G1380" s="100">
        <v>14</v>
      </c>
      <c r="H1380" s="100">
        <v>24</v>
      </c>
      <c r="I1380" s="100">
        <v>7</v>
      </c>
      <c r="J1380" s="100">
        <v>188</v>
      </c>
      <c r="K1380" s="100" t="s">
        <v>29</v>
      </c>
      <c r="L1380" s="100">
        <v>2</v>
      </c>
      <c r="M1380" s="100" t="s">
        <v>21</v>
      </c>
      <c r="N1380" s="100" t="s">
        <v>27</v>
      </c>
      <c r="O1380" s="100">
        <v>0</v>
      </c>
      <c r="P1380" s="100" t="str">
        <f t="shared" si="472"/>
        <v/>
      </c>
      <c r="Q1380" s="100" t="str">
        <f t="shared" si="465"/>
        <v/>
      </c>
      <c r="R1380" s="100" t="str">
        <f t="shared" si="482"/>
        <v/>
      </c>
      <c r="S1380" s="100" t="str">
        <f t="shared" si="473"/>
        <v/>
      </c>
      <c r="T1380" s="100" t="str">
        <f t="shared" si="468"/>
        <v/>
      </c>
      <c r="U1380" s="100" t="str">
        <f t="shared" si="469"/>
        <v/>
      </c>
      <c r="V1380" s="100" t="str">
        <f t="shared" si="470"/>
        <v/>
      </c>
      <c r="W1380" s="100" t="str">
        <f t="shared" si="474"/>
        <v/>
      </c>
      <c r="X1380" s="100" t="str">
        <f t="shared" si="483"/>
        <v/>
      </c>
      <c r="Y1380" s="100" t="str">
        <f t="shared" si="479"/>
        <v/>
      </c>
      <c r="Z1380" s="100" t="str">
        <f t="shared" si="475"/>
        <v/>
      </c>
      <c r="AA1380" s="100" t="str">
        <f t="shared" si="480"/>
        <v/>
      </c>
      <c r="AB1380" s="100" t="str">
        <f t="shared" si="481"/>
        <v/>
      </c>
      <c r="AC1380" s="100" t="str">
        <f t="shared" si="471"/>
        <v/>
      </c>
      <c r="AD1380" s="100" t="str">
        <f t="shared" si="484"/>
        <v/>
      </c>
      <c r="AE1380" s="100" t="str">
        <f t="shared" si="476"/>
        <v/>
      </c>
      <c r="AF1380" s="100" t="str">
        <f t="shared" si="477"/>
        <v/>
      </c>
      <c r="AG1380" s="100" t="str">
        <f t="shared" si="485"/>
        <v/>
      </c>
      <c r="AH1380" s="100"/>
      <c r="AI1380" s="100"/>
      <c r="AJ1380" s="100"/>
      <c r="AK1380" s="100"/>
      <c r="AL1380" s="100"/>
    </row>
    <row r="1381" spans="1:38" s="101" customFormat="1" x14ac:dyDescent="0.25">
      <c r="A1381" s="100">
        <f t="shared" si="478"/>
        <v>203</v>
      </c>
      <c r="B1381" s="100">
        <f t="shared" si="466"/>
        <v>51847</v>
      </c>
      <c r="C1381" s="100" t="str">
        <f t="shared" si="467"/>
        <v>201826</v>
      </c>
      <c r="D1381" s="100">
        <v>2018</v>
      </c>
      <c r="E1381" s="100">
        <v>2</v>
      </c>
      <c r="F1381" s="100">
        <v>6</v>
      </c>
      <c r="G1381" s="100">
        <v>14</v>
      </c>
      <c r="H1381" s="100">
        <v>24</v>
      </c>
      <c r="I1381" s="100">
        <v>7</v>
      </c>
      <c r="J1381" s="100">
        <v>240</v>
      </c>
      <c r="K1381" s="100" t="s">
        <v>37</v>
      </c>
      <c r="L1381" s="100">
        <v>2</v>
      </c>
      <c r="M1381" s="100" t="s">
        <v>21</v>
      </c>
      <c r="N1381" s="100" t="s">
        <v>27</v>
      </c>
      <c r="O1381" s="100">
        <v>2</v>
      </c>
      <c r="P1381" s="100" t="str">
        <f t="shared" si="472"/>
        <v/>
      </c>
      <c r="Q1381" s="100" t="str">
        <f t="shared" si="465"/>
        <v/>
      </c>
      <c r="R1381" s="100" t="str">
        <f t="shared" si="482"/>
        <v/>
      </c>
      <c r="S1381" s="100" t="str">
        <f t="shared" si="473"/>
        <v/>
      </c>
      <c r="T1381" s="100">
        <f t="shared" si="468"/>
        <v>8</v>
      </c>
      <c r="U1381" s="100">
        <f t="shared" si="469"/>
        <v>6</v>
      </c>
      <c r="V1381" s="100" t="str">
        <f t="shared" si="470"/>
        <v/>
      </c>
      <c r="W1381" s="100" t="str">
        <f t="shared" si="474"/>
        <v/>
      </c>
      <c r="X1381" s="100" t="str">
        <f t="shared" si="483"/>
        <v/>
      </c>
      <c r="Y1381" s="100" t="str">
        <f t="shared" si="479"/>
        <v/>
      </c>
      <c r="Z1381" s="100" t="str">
        <f t="shared" si="475"/>
        <v/>
      </c>
      <c r="AA1381" s="100" t="str">
        <f t="shared" si="480"/>
        <v/>
      </c>
      <c r="AB1381" s="100" t="str">
        <f t="shared" si="481"/>
        <v/>
      </c>
      <c r="AC1381" s="100" t="str">
        <f t="shared" si="471"/>
        <v/>
      </c>
      <c r="AD1381" s="100" t="str">
        <f t="shared" si="484"/>
        <v/>
      </c>
      <c r="AE1381" s="100" t="str">
        <f t="shared" si="476"/>
        <v/>
      </c>
      <c r="AF1381" s="100" t="str">
        <f t="shared" si="477"/>
        <v/>
      </c>
      <c r="AG1381" s="100" t="str">
        <f t="shared" si="485"/>
        <v/>
      </c>
      <c r="AH1381" s="100"/>
      <c r="AI1381" s="100"/>
      <c r="AJ1381" s="100"/>
      <c r="AK1381" s="100"/>
      <c r="AL1381" s="100"/>
    </row>
    <row r="1382" spans="1:38" s="101" customFormat="1" x14ac:dyDescent="0.25">
      <c r="A1382" s="100">
        <f t="shared" si="478"/>
        <v>203</v>
      </c>
      <c r="B1382" s="100">
        <f t="shared" si="466"/>
        <v>51847</v>
      </c>
      <c r="C1382" s="100" t="str">
        <f t="shared" si="467"/>
        <v>201826</v>
      </c>
      <c r="D1382" s="100">
        <v>2018</v>
      </c>
      <c r="E1382" s="100">
        <v>2</v>
      </c>
      <c r="F1382" s="100">
        <v>6</v>
      </c>
      <c r="G1382" s="100">
        <v>14</v>
      </c>
      <c r="H1382" s="100">
        <v>24</v>
      </c>
      <c r="I1382" s="100">
        <v>7</v>
      </c>
      <c r="J1382" s="100">
        <v>248</v>
      </c>
      <c r="K1382" s="100" t="s">
        <v>37</v>
      </c>
      <c r="L1382" s="100">
        <v>2</v>
      </c>
      <c r="M1382" s="100" t="s">
        <v>21</v>
      </c>
      <c r="N1382" s="100" t="s">
        <v>27</v>
      </c>
      <c r="O1382" s="100">
        <v>2</v>
      </c>
      <c r="P1382" s="100" t="str">
        <f t="shared" si="472"/>
        <v/>
      </c>
      <c r="Q1382" s="100" t="str">
        <f t="shared" si="465"/>
        <v/>
      </c>
      <c r="R1382" s="100" t="str">
        <f t="shared" si="482"/>
        <v/>
      </c>
      <c r="S1382" s="100" t="str">
        <f t="shared" si="473"/>
        <v/>
      </c>
      <c r="T1382" s="100">
        <f t="shared" si="468"/>
        <v>34</v>
      </c>
      <c r="U1382" s="100">
        <f t="shared" si="469"/>
        <v>32</v>
      </c>
      <c r="V1382" s="100" t="str">
        <f t="shared" si="470"/>
        <v/>
      </c>
      <c r="W1382" s="100" t="str">
        <f t="shared" si="474"/>
        <v/>
      </c>
      <c r="X1382" s="100" t="str">
        <f t="shared" si="483"/>
        <v/>
      </c>
      <c r="Y1382" s="100" t="str">
        <f t="shared" si="479"/>
        <v/>
      </c>
      <c r="Z1382" s="100" t="str">
        <f t="shared" si="475"/>
        <v/>
      </c>
      <c r="AA1382" s="100" t="str">
        <f t="shared" si="480"/>
        <v/>
      </c>
      <c r="AB1382" s="100" t="str">
        <f t="shared" si="481"/>
        <v/>
      </c>
      <c r="AC1382" s="100" t="str">
        <f t="shared" si="471"/>
        <v/>
      </c>
      <c r="AD1382" s="100" t="str">
        <f t="shared" si="484"/>
        <v/>
      </c>
      <c r="AE1382" s="100" t="str">
        <f t="shared" si="476"/>
        <v/>
      </c>
      <c r="AF1382" s="100" t="str">
        <f t="shared" si="477"/>
        <v/>
      </c>
      <c r="AG1382" s="100" t="str">
        <f t="shared" si="485"/>
        <v/>
      </c>
      <c r="AH1382" s="100"/>
      <c r="AI1382" s="100"/>
      <c r="AJ1382" s="100"/>
      <c r="AK1382" s="100"/>
      <c r="AL1382" s="100"/>
    </row>
    <row r="1383" spans="1:38" s="101" customFormat="1" x14ac:dyDescent="0.25">
      <c r="A1383" s="100">
        <f t="shared" si="478"/>
        <v>203</v>
      </c>
      <c r="B1383" s="100">
        <f t="shared" si="466"/>
        <v>51847</v>
      </c>
      <c r="C1383" s="100" t="str">
        <f t="shared" si="467"/>
        <v>201826</v>
      </c>
      <c r="D1383" s="100">
        <v>2018</v>
      </c>
      <c r="E1383" s="100">
        <v>2</v>
      </c>
      <c r="F1383" s="100">
        <v>6</v>
      </c>
      <c r="G1383" s="100">
        <v>14</v>
      </c>
      <c r="H1383" s="100">
        <v>24</v>
      </c>
      <c r="I1383" s="100">
        <v>7</v>
      </c>
      <c r="J1383" s="100">
        <v>282</v>
      </c>
      <c r="K1383" s="100" t="s">
        <v>37</v>
      </c>
      <c r="L1383" s="100">
        <v>2</v>
      </c>
      <c r="M1383" s="100" t="s">
        <v>21</v>
      </c>
      <c r="N1383" s="100" t="s">
        <v>27</v>
      </c>
      <c r="O1383" s="100">
        <v>2</v>
      </c>
      <c r="P1383" s="100" t="str">
        <f t="shared" si="472"/>
        <v/>
      </c>
      <c r="Q1383" s="100">
        <f t="shared" si="465"/>
        <v>51847.284</v>
      </c>
      <c r="R1383" s="100" t="str">
        <f t="shared" si="482"/>
        <v/>
      </c>
      <c r="S1383" s="100" t="str">
        <f t="shared" si="473"/>
        <v/>
      </c>
      <c r="T1383" s="100" t="str">
        <f t="shared" si="468"/>
        <v/>
      </c>
      <c r="U1383" s="100" t="str">
        <f t="shared" si="469"/>
        <v/>
      </c>
      <c r="V1383" s="100" t="str">
        <f t="shared" si="470"/>
        <v/>
      </c>
      <c r="W1383" s="100" t="str">
        <f t="shared" si="474"/>
        <v/>
      </c>
      <c r="X1383" s="100" t="str">
        <f t="shared" si="483"/>
        <v/>
      </c>
      <c r="Y1383" s="100" t="str">
        <f t="shared" si="479"/>
        <v/>
      </c>
      <c r="Z1383" s="100" t="str">
        <f t="shared" si="475"/>
        <v/>
      </c>
      <c r="AA1383" s="100" t="str">
        <f t="shared" si="480"/>
        <v/>
      </c>
      <c r="AB1383" s="100" t="str">
        <f t="shared" si="481"/>
        <v/>
      </c>
      <c r="AC1383" s="100" t="str">
        <f t="shared" si="471"/>
        <v/>
      </c>
      <c r="AD1383" s="100" t="str">
        <f t="shared" si="484"/>
        <v/>
      </c>
      <c r="AE1383" s="100" t="str">
        <f t="shared" si="476"/>
        <v/>
      </c>
      <c r="AF1383" s="100" t="str">
        <f t="shared" si="477"/>
        <v/>
      </c>
      <c r="AG1383" s="100" t="str">
        <f t="shared" si="485"/>
        <v/>
      </c>
      <c r="AH1383" s="100"/>
      <c r="AI1383" s="100"/>
      <c r="AJ1383" s="100"/>
      <c r="AK1383" s="100"/>
      <c r="AL1383" s="100"/>
    </row>
    <row r="1384" spans="1:38" s="101" customFormat="1" x14ac:dyDescent="0.25">
      <c r="A1384" s="102">
        <f t="shared" si="478"/>
        <v>204</v>
      </c>
      <c r="B1384" s="102">
        <f t="shared" si="466"/>
        <v>51885</v>
      </c>
      <c r="C1384" s="102" t="str">
        <f t="shared" si="467"/>
        <v>201826</v>
      </c>
      <c r="D1384" s="102">
        <v>2018</v>
      </c>
      <c r="E1384" s="102">
        <v>2</v>
      </c>
      <c r="F1384" s="102">
        <v>6</v>
      </c>
      <c r="G1384" s="102">
        <v>14</v>
      </c>
      <c r="H1384" s="102">
        <v>24</v>
      </c>
      <c r="I1384" s="102">
        <v>45</v>
      </c>
      <c r="J1384" s="102">
        <v>62</v>
      </c>
      <c r="K1384" s="102" t="s">
        <v>37</v>
      </c>
      <c r="L1384" s="102">
        <v>1</v>
      </c>
      <c r="M1384" s="102" t="s">
        <v>21</v>
      </c>
      <c r="N1384" s="102" t="s">
        <v>27</v>
      </c>
      <c r="O1384" s="102">
        <v>7</v>
      </c>
      <c r="P1384" s="102">
        <f t="shared" si="472"/>
        <v>51885.061999999998</v>
      </c>
      <c r="Q1384" s="102">
        <f t="shared" si="465"/>
        <v>51885.068999999996</v>
      </c>
      <c r="R1384" s="102">
        <f t="shared" si="482"/>
        <v>51885.068999999996</v>
      </c>
      <c r="S1384" s="102">
        <f t="shared" si="473"/>
        <v>6.9999999977881089</v>
      </c>
      <c r="T1384" s="102" t="str">
        <f t="shared" si="468"/>
        <v/>
      </c>
      <c r="U1384" s="102" t="str">
        <f t="shared" si="469"/>
        <v/>
      </c>
      <c r="V1384" s="102" t="str">
        <f t="shared" si="470"/>
        <v/>
      </c>
      <c r="W1384" s="102">
        <f t="shared" si="474"/>
        <v>51885</v>
      </c>
      <c r="X1384" s="102">
        <f t="shared" si="483"/>
        <v>1</v>
      </c>
      <c r="Y1384" s="102" t="str">
        <f t="shared" si="479"/>
        <v/>
      </c>
      <c r="Z1384" s="102">
        <f t="shared" si="475"/>
        <v>0</v>
      </c>
      <c r="AA1384" s="102">
        <f t="shared" si="480"/>
        <v>0</v>
      </c>
      <c r="AB1384" s="102">
        <f t="shared" si="481"/>
        <v>1</v>
      </c>
      <c r="AC1384" s="102" t="str">
        <f t="shared" si="471"/>
        <v/>
      </c>
      <c r="AD1384" s="102">
        <f t="shared" si="484"/>
        <v>0</v>
      </c>
      <c r="AE1384" s="102" t="str">
        <f t="shared" si="476"/>
        <v/>
      </c>
      <c r="AF1384" s="102" t="str">
        <f t="shared" si="477"/>
        <v/>
      </c>
      <c r="AG1384" s="102">
        <f t="shared" si="485"/>
        <v>0</v>
      </c>
      <c r="AH1384" s="102"/>
      <c r="AI1384" s="102"/>
      <c r="AJ1384" s="102"/>
      <c r="AK1384" s="102"/>
      <c r="AL1384" s="102"/>
    </row>
    <row r="1385" spans="1:38" s="101" customFormat="1" x14ac:dyDescent="0.25">
      <c r="A1385" s="54">
        <f t="shared" si="478"/>
        <v>205</v>
      </c>
      <c r="B1385" s="54">
        <f t="shared" si="466"/>
        <v>52086</v>
      </c>
      <c r="C1385" s="54" t="str">
        <f t="shared" si="467"/>
        <v>201826</v>
      </c>
      <c r="D1385" s="54">
        <v>2018</v>
      </c>
      <c r="E1385" s="54">
        <v>2</v>
      </c>
      <c r="F1385" s="54">
        <v>6</v>
      </c>
      <c r="G1385" s="54">
        <v>14</v>
      </c>
      <c r="H1385" s="54">
        <v>28</v>
      </c>
      <c r="I1385" s="54">
        <v>6</v>
      </c>
      <c r="J1385" s="54">
        <v>620</v>
      </c>
      <c r="K1385" s="54" t="s">
        <v>37</v>
      </c>
      <c r="L1385" s="54">
        <v>1</v>
      </c>
      <c r="M1385" s="54" t="s">
        <v>21</v>
      </c>
      <c r="N1385" s="54" t="s">
        <v>27</v>
      </c>
      <c r="O1385" s="54">
        <v>10</v>
      </c>
      <c r="P1385" s="54">
        <f t="shared" si="472"/>
        <v>52086.62</v>
      </c>
      <c r="Q1385" s="54">
        <f t="shared" si="465"/>
        <v>52086.630000000005</v>
      </c>
      <c r="R1385" s="54">
        <f t="shared" si="482"/>
        <v>52086.630000000005</v>
      </c>
      <c r="S1385" s="54">
        <f t="shared" si="473"/>
        <v>10.000000002037268</v>
      </c>
      <c r="T1385" s="54" t="str">
        <f t="shared" si="468"/>
        <v/>
      </c>
      <c r="U1385" s="51" t="str">
        <f t="shared" si="469"/>
        <v/>
      </c>
      <c r="V1385" s="54" t="str">
        <f t="shared" si="470"/>
        <v/>
      </c>
      <c r="W1385" s="54">
        <f t="shared" si="474"/>
        <v>52086</v>
      </c>
      <c r="X1385" s="51">
        <f t="shared" si="483"/>
        <v>1</v>
      </c>
      <c r="Y1385" s="51" t="str">
        <f t="shared" si="479"/>
        <v/>
      </c>
      <c r="Z1385" s="51">
        <f t="shared" si="475"/>
        <v>0</v>
      </c>
      <c r="AA1385" s="51">
        <f t="shared" si="480"/>
        <v>0</v>
      </c>
      <c r="AB1385" s="51">
        <f t="shared" si="481"/>
        <v>1</v>
      </c>
      <c r="AC1385" s="51" t="str">
        <f t="shared" si="471"/>
        <v/>
      </c>
      <c r="AD1385" s="51">
        <f t="shared" si="484"/>
        <v>0</v>
      </c>
      <c r="AE1385" s="51" t="str">
        <f t="shared" si="476"/>
        <v/>
      </c>
      <c r="AF1385" s="51" t="str">
        <f t="shared" si="477"/>
        <v/>
      </c>
      <c r="AG1385" s="51">
        <f t="shared" si="485"/>
        <v>0</v>
      </c>
      <c r="AH1385" s="51"/>
      <c r="AI1385" s="54" t="s">
        <v>163</v>
      </c>
      <c r="AJ1385" s="54"/>
      <c r="AK1385" s="54"/>
      <c r="AL1385" s="54"/>
    </row>
    <row r="1386" spans="1:38" s="101" customFormat="1" x14ac:dyDescent="0.25">
      <c r="A1386" s="54">
        <f t="shared" si="478"/>
        <v>206</v>
      </c>
      <c r="B1386" s="54">
        <f t="shared" si="466"/>
        <v>52204</v>
      </c>
      <c r="C1386" s="54" t="str">
        <f t="shared" si="467"/>
        <v>201826</v>
      </c>
      <c r="D1386" s="54">
        <v>2018</v>
      </c>
      <c r="E1386" s="54">
        <v>2</v>
      </c>
      <c r="F1386" s="54">
        <v>6</v>
      </c>
      <c r="G1386" s="54">
        <v>14</v>
      </c>
      <c r="H1386" s="54">
        <v>30</v>
      </c>
      <c r="I1386" s="54">
        <v>4</v>
      </c>
      <c r="J1386" s="54">
        <v>792</v>
      </c>
      <c r="K1386" s="54" t="s">
        <v>37</v>
      </c>
      <c r="L1386" s="54">
        <v>1</v>
      </c>
      <c r="M1386" s="54" t="s">
        <v>21</v>
      </c>
      <c r="N1386" s="54" t="s">
        <v>27</v>
      </c>
      <c r="O1386" s="54">
        <v>5</v>
      </c>
      <c r="P1386" s="54">
        <f t="shared" si="472"/>
        <v>52204.792000000001</v>
      </c>
      <c r="Q1386" s="54" t="str">
        <f t="shared" si="465"/>
        <v/>
      </c>
      <c r="R1386" s="54">
        <f t="shared" si="482"/>
        <v>52204.893000000004</v>
      </c>
      <c r="S1386" s="54">
        <f t="shared" si="473"/>
        <v>101.00000000238651</v>
      </c>
      <c r="T1386" s="54">
        <f t="shared" si="468"/>
        <v>91</v>
      </c>
      <c r="U1386" s="51">
        <f t="shared" si="469"/>
        <v>86</v>
      </c>
      <c r="V1386" s="54" t="str">
        <f t="shared" si="470"/>
        <v/>
      </c>
      <c r="W1386" s="54">
        <f t="shared" si="474"/>
        <v>52204</v>
      </c>
      <c r="X1386" s="51">
        <f t="shared" si="483"/>
        <v>2</v>
      </c>
      <c r="Y1386" s="51">
        <f t="shared" si="479"/>
        <v>0</v>
      </c>
      <c r="Z1386" s="51">
        <f t="shared" si="475"/>
        <v>0</v>
      </c>
      <c r="AA1386" s="51">
        <f t="shared" si="480"/>
        <v>0</v>
      </c>
      <c r="AB1386" s="51">
        <f t="shared" si="481"/>
        <v>2</v>
      </c>
      <c r="AC1386" s="51" t="str">
        <f t="shared" si="471"/>
        <v/>
      </c>
      <c r="AD1386" s="51">
        <f t="shared" si="484"/>
        <v>0</v>
      </c>
      <c r="AE1386" s="51" t="str">
        <f t="shared" si="476"/>
        <v/>
      </c>
      <c r="AF1386" s="51" t="str">
        <f t="shared" si="477"/>
        <v/>
      </c>
      <c r="AG1386" s="51">
        <f t="shared" si="485"/>
        <v>0</v>
      </c>
      <c r="AH1386" s="51"/>
      <c r="AI1386" s="54" t="s">
        <v>164</v>
      </c>
      <c r="AJ1386" s="54"/>
      <c r="AK1386" s="54"/>
      <c r="AL1386" s="54"/>
    </row>
    <row r="1387" spans="1:38" s="101" customFormat="1" x14ac:dyDescent="0.25">
      <c r="A1387" s="55">
        <f t="shared" si="478"/>
        <v>206</v>
      </c>
      <c r="B1387" s="55">
        <f t="shared" si="466"/>
        <v>52204</v>
      </c>
      <c r="C1387" s="55" t="str">
        <f t="shared" si="467"/>
        <v>201826</v>
      </c>
      <c r="D1387" s="55">
        <v>2018</v>
      </c>
      <c r="E1387" s="55">
        <v>2</v>
      </c>
      <c r="F1387" s="55">
        <v>6</v>
      </c>
      <c r="G1387" s="55">
        <v>14</v>
      </c>
      <c r="H1387" s="55">
        <v>30</v>
      </c>
      <c r="I1387" s="55">
        <v>4</v>
      </c>
      <c r="J1387" s="55">
        <v>814</v>
      </c>
      <c r="K1387" s="55" t="s">
        <v>239</v>
      </c>
      <c r="L1387" s="55">
        <v>1</v>
      </c>
      <c r="M1387" s="55" t="s">
        <v>21</v>
      </c>
      <c r="N1387" s="55" t="s">
        <v>27</v>
      </c>
      <c r="O1387" s="55">
        <v>0</v>
      </c>
      <c r="P1387" s="55" t="str">
        <f t="shared" si="472"/>
        <v/>
      </c>
      <c r="Q1387" s="55" t="str">
        <f t="shared" si="465"/>
        <v/>
      </c>
      <c r="R1387" s="55" t="str">
        <f t="shared" si="482"/>
        <v/>
      </c>
      <c r="S1387" s="55" t="str">
        <f t="shared" si="473"/>
        <v/>
      </c>
      <c r="T1387" s="55" t="str">
        <f t="shared" si="468"/>
        <v/>
      </c>
      <c r="U1387" s="50" t="str">
        <f t="shared" si="469"/>
        <v/>
      </c>
      <c r="V1387" s="55" t="str">
        <f t="shared" si="470"/>
        <v/>
      </c>
      <c r="W1387" s="55" t="str">
        <f t="shared" si="474"/>
        <v/>
      </c>
      <c r="X1387" s="50" t="str">
        <f t="shared" si="483"/>
        <v/>
      </c>
      <c r="Y1387" s="50" t="str">
        <f t="shared" si="479"/>
        <v/>
      </c>
      <c r="Z1387" s="50" t="str">
        <f t="shared" si="475"/>
        <v/>
      </c>
      <c r="AA1387" s="50" t="str">
        <f t="shared" si="480"/>
        <v/>
      </c>
      <c r="AB1387" s="50" t="str">
        <f t="shared" si="481"/>
        <v/>
      </c>
      <c r="AC1387" s="50" t="str">
        <f t="shared" si="471"/>
        <v/>
      </c>
      <c r="AD1387" s="50" t="str">
        <f t="shared" si="484"/>
        <v/>
      </c>
      <c r="AE1387" s="50" t="str">
        <f t="shared" si="476"/>
        <v/>
      </c>
      <c r="AF1387" s="50" t="str">
        <f t="shared" si="477"/>
        <v/>
      </c>
      <c r="AG1387" s="50" t="str">
        <f t="shared" si="485"/>
        <v/>
      </c>
      <c r="AH1387" s="50"/>
      <c r="AI1387" s="55"/>
      <c r="AJ1387" s="55"/>
      <c r="AK1387" s="55"/>
      <c r="AL1387" s="55"/>
    </row>
    <row r="1388" spans="1:38" s="101" customFormat="1" x14ac:dyDescent="0.25">
      <c r="A1388" s="55">
        <f t="shared" si="478"/>
        <v>206</v>
      </c>
      <c r="B1388" s="55">
        <f t="shared" si="466"/>
        <v>52204</v>
      </c>
      <c r="C1388" s="55" t="str">
        <f t="shared" si="467"/>
        <v>201826</v>
      </c>
      <c r="D1388" s="55">
        <v>2018</v>
      </c>
      <c r="E1388" s="55">
        <v>2</v>
      </c>
      <c r="F1388" s="55">
        <v>6</v>
      </c>
      <c r="G1388" s="55">
        <v>14</v>
      </c>
      <c r="H1388" s="55">
        <v>30</v>
      </c>
      <c r="I1388" s="55">
        <v>4</v>
      </c>
      <c r="J1388" s="55">
        <v>820</v>
      </c>
      <c r="K1388" s="55" t="s">
        <v>239</v>
      </c>
      <c r="L1388" s="55">
        <v>1</v>
      </c>
      <c r="M1388" s="55" t="s">
        <v>21</v>
      </c>
      <c r="N1388" s="55" t="s">
        <v>27</v>
      </c>
      <c r="O1388" s="55">
        <v>0</v>
      </c>
      <c r="P1388" s="55" t="str">
        <f t="shared" si="472"/>
        <v/>
      </c>
      <c r="Q1388" s="55" t="str">
        <f t="shared" si="465"/>
        <v/>
      </c>
      <c r="R1388" s="55" t="str">
        <f t="shared" si="482"/>
        <v/>
      </c>
      <c r="S1388" s="55" t="str">
        <f t="shared" si="473"/>
        <v/>
      </c>
      <c r="T1388" s="55" t="str">
        <f t="shared" si="468"/>
        <v/>
      </c>
      <c r="U1388" s="50" t="str">
        <f t="shared" si="469"/>
        <v/>
      </c>
      <c r="V1388" s="55" t="str">
        <f t="shared" si="470"/>
        <v/>
      </c>
      <c r="W1388" s="55" t="str">
        <f t="shared" si="474"/>
        <v/>
      </c>
      <c r="X1388" s="50" t="str">
        <f t="shared" si="483"/>
        <v/>
      </c>
      <c r="Y1388" s="50" t="str">
        <f t="shared" si="479"/>
        <v/>
      </c>
      <c r="Z1388" s="50" t="str">
        <f t="shared" si="475"/>
        <v/>
      </c>
      <c r="AA1388" s="50" t="str">
        <f t="shared" si="480"/>
        <v/>
      </c>
      <c r="AB1388" s="50" t="str">
        <f t="shared" si="481"/>
        <v/>
      </c>
      <c r="AC1388" s="50" t="str">
        <f t="shared" si="471"/>
        <v/>
      </c>
      <c r="AD1388" s="50" t="str">
        <f t="shared" si="484"/>
        <v/>
      </c>
      <c r="AE1388" s="50" t="str">
        <f t="shared" si="476"/>
        <v/>
      </c>
      <c r="AF1388" s="50" t="str">
        <f t="shared" si="477"/>
        <v/>
      </c>
      <c r="AG1388" s="50" t="str">
        <f t="shared" si="485"/>
        <v/>
      </c>
      <c r="AH1388" s="50"/>
      <c r="AI1388" s="55"/>
      <c r="AJ1388" s="55"/>
      <c r="AK1388" s="55"/>
      <c r="AL1388" s="55"/>
    </row>
    <row r="1389" spans="1:38" s="101" customFormat="1" x14ac:dyDescent="0.25">
      <c r="A1389" s="55">
        <f t="shared" si="478"/>
        <v>206</v>
      </c>
      <c r="B1389" s="55">
        <f t="shared" si="466"/>
        <v>52204</v>
      </c>
      <c r="C1389" s="55" t="str">
        <f t="shared" si="467"/>
        <v>201826</v>
      </c>
      <c r="D1389" s="55">
        <v>2018</v>
      </c>
      <c r="E1389" s="55">
        <v>2</v>
      </c>
      <c r="F1389" s="55">
        <v>6</v>
      </c>
      <c r="G1389" s="55">
        <v>14</v>
      </c>
      <c r="H1389" s="55">
        <v>30</v>
      </c>
      <c r="I1389" s="55">
        <v>4</v>
      </c>
      <c r="J1389" s="55">
        <v>883</v>
      </c>
      <c r="K1389" s="55" t="s">
        <v>37</v>
      </c>
      <c r="L1389" s="55">
        <v>1</v>
      </c>
      <c r="M1389" s="55" t="s">
        <v>21</v>
      </c>
      <c r="N1389" s="55" t="s">
        <v>27</v>
      </c>
      <c r="O1389" s="55">
        <v>10</v>
      </c>
      <c r="P1389" s="55" t="str">
        <f t="shared" si="472"/>
        <v/>
      </c>
      <c r="Q1389" s="55">
        <f t="shared" si="465"/>
        <v>52204.893000000004</v>
      </c>
      <c r="R1389" s="55" t="str">
        <f t="shared" si="482"/>
        <v/>
      </c>
      <c r="S1389" s="55" t="str">
        <f t="shared" si="473"/>
        <v/>
      </c>
      <c r="T1389" s="55" t="str">
        <f t="shared" si="468"/>
        <v/>
      </c>
      <c r="U1389" s="50" t="str">
        <f t="shared" si="469"/>
        <v/>
      </c>
      <c r="V1389" s="55" t="str">
        <f t="shared" si="470"/>
        <v/>
      </c>
      <c r="W1389" s="55" t="str">
        <f t="shared" si="474"/>
        <v/>
      </c>
      <c r="X1389" s="50" t="str">
        <f t="shared" si="483"/>
        <v/>
      </c>
      <c r="Y1389" s="50" t="str">
        <f t="shared" si="479"/>
        <v/>
      </c>
      <c r="Z1389" s="50" t="str">
        <f t="shared" si="475"/>
        <v/>
      </c>
      <c r="AA1389" s="50" t="str">
        <f t="shared" si="480"/>
        <v/>
      </c>
      <c r="AB1389" s="50" t="str">
        <f t="shared" si="481"/>
        <v/>
      </c>
      <c r="AC1389" s="50" t="str">
        <f t="shared" si="471"/>
        <v/>
      </c>
      <c r="AD1389" s="50" t="str">
        <f t="shared" si="484"/>
        <v/>
      </c>
      <c r="AE1389" s="50" t="str">
        <f t="shared" si="476"/>
        <v/>
      </c>
      <c r="AF1389" s="50" t="str">
        <f t="shared" si="477"/>
        <v/>
      </c>
      <c r="AG1389" s="50" t="str">
        <f t="shared" si="485"/>
        <v/>
      </c>
      <c r="AH1389" s="50"/>
      <c r="AI1389" s="55"/>
      <c r="AJ1389" s="55"/>
      <c r="AK1389" s="55"/>
      <c r="AL1389" s="55"/>
    </row>
    <row r="1390" spans="1:38" s="101" customFormat="1" x14ac:dyDescent="0.25">
      <c r="A1390" s="54">
        <f t="shared" si="478"/>
        <v>207</v>
      </c>
      <c r="B1390" s="54">
        <f t="shared" si="466"/>
        <v>52362</v>
      </c>
      <c r="C1390" s="54" t="str">
        <f t="shared" si="467"/>
        <v>201826</v>
      </c>
      <c r="D1390" s="54">
        <v>2018</v>
      </c>
      <c r="E1390" s="54">
        <v>2</v>
      </c>
      <c r="F1390" s="54">
        <v>6</v>
      </c>
      <c r="G1390" s="54">
        <v>14</v>
      </c>
      <c r="H1390" s="54">
        <v>32</v>
      </c>
      <c r="I1390" s="54">
        <v>42</v>
      </c>
      <c r="J1390" s="54">
        <v>770</v>
      </c>
      <c r="K1390" s="54" t="s">
        <v>37</v>
      </c>
      <c r="L1390" s="54">
        <v>1</v>
      </c>
      <c r="M1390" s="54" t="s">
        <v>21</v>
      </c>
      <c r="N1390" s="54" t="s">
        <v>27</v>
      </c>
      <c r="O1390" s="54">
        <v>17</v>
      </c>
      <c r="P1390" s="54">
        <f t="shared" si="472"/>
        <v>52362.77</v>
      </c>
      <c r="Q1390" s="54" t="str">
        <f t="shared" si="465"/>
        <v/>
      </c>
      <c r="R1390" s="54">
        <f t="shared" si="482"/>
        <v>52362.790999999997</v>
      </c>
      <c r="S1390" s="54">
        <f t="shared" si="473"/>
        <v>21.000000000640284</v>
      </c>
      <c r="T1390" s="54" t="str">
        <f t="shared" si="468"/>
        <v/>
      </c>
      <c r="U1390" s="51" t="str">
        <f t="shared" si="469"/>
        <v/>
      </c>
      <c r="V1390" s="54" t="str">
        <f t="shared" si="470"/>
        <v/>
      </c>
      <c r="W1390" s="54">
        <f t="shared" si="474"/>
        <v>52362</v>
      </c>
      <c r="X1390" s="51">
        <f t="shared" si="483"/>
        <v>1</v>
      </c>
      <c r="Y1390" s="51" t="str">
        <f t="shared" si="479"/>
        <v/>
      </c>
      <c r="Z1390" s="51">
        <f t="shared" si="475"/>
        <v>0</v>
      </c>
      <c r="AA1390" s="51">
        <f t="shared" si="480"/>
        <v>0</v>
      </c>
      <c r="AB1390" s="51">
        <f t="shared" si="481"/>
        <v>1</v>
      </c>
      <c r="AC1390" s="51" t="str">
        <f t="shared" si="471"/>
        <v/>
      </c>
      <c r="AD1390" s="51">
        <f t="shared" si="484"/>
        <v>0</v>
      </c>
      <c r="AE1390" s="51" t="str">
        <f t="shared" si="476"/>
        <v/>
      </c>
      <c r="AF1390" s="51" t="str">
        <f t="shared" si="477"/>
        <v/>
      </c>
      <c r="AG1390" s="51">
        <f t="shared" si="485"/>
        <v>0</v>
      </c>
      <c r="AH1390" s="51"/>
      <c r="AI1390" s="54" t="s">
        <v>165</v>
      </c>
      <c r="AJ1390" s="54"/>
      <c r="AK1390" s="54"/>
      <c r="AL1390" s="54"/>
    </row>
    <row r="1391" spans="1:38" s="101" customFormat="1" x14ac:dyDescent="0.25">
      <c r="A1391" s="55">
        <f t="shared" si="478"/>
        <v>207</v>
      </c>
      <c r="B1391" s="55">
        <f t="shared" si="466"/>
        <v>52362</v>
      </c>
      <c r="C1391" s="55" t="str">
        <f t="shared" si="467"/>
        <v>201826</v>
      </c>
      <c r="D1391" s="55">
        <v>2018</v>
      </c>
      <c r="E1391" s="55">
        <v>2</v>
      </c>
      <c r="F1391" s="55">
        <v>6</v>
      </c>
      <c r="G1391" s="55">
        <v>14</v>
      </c>
      <c r="H1391" s="55">
        <v>32</v>
      </c>
      <c r="I1391" s="55">
        <v>42</v>
      </c>
      <c r="J1391" s="55">
        <v>791</v>
      </c>
      <c r="K1391" s="55" t="s">
        <v>239</v>
      </c>
      <c r="L1391" s="55">
        <v>1</v>
      </c>
      <c r="M1391" s="55" t="s">
        <v>21</v>
      </c>
      <c r="N1391" s="55" t="s">
        <v>27</v>
      </c>
      <c r="O1391" s="55">
        <v>0</v>
      </c>
      <c r="P1391" s="55" t="str">
        <f t="shared" si="472"/>
        <v/>
      </c>
      <c r="Q1391" s="55">
        <f t="shared" si="465"/>
        <v>52362.790999999997</v>
      </c>
      <c r="R1391" s="55" t="str">
        <f t="shared" si="482"/>
        <v/>
      </c>
      <c r="S1391" s="55" t="str">
        <f t="shared" si="473"/>
        <v/>
      </c>
      <c r="T1391" s="55" t="str">
        <f t="shared" si="468"/>
        <v/>
      </c>
      <c r="U1391" s="50" t="str">
        <f t="shared" si="469"/>
        <v/>
      </c>
      <c r="V1391" s="55" t="str">
        <f t="shared" si="470"/>
        <v/>
      </c>
      <c r="W1391" s="55" t="str">
        <f t="shared" si="474"/>
        <v/>
      </c>
      <c r="X1391" s="50" t="str">
        <f t="shared" si="483"/>
        <v/>
      </c>
      <c r="Y1391" s="50" t="str">
        <f t="shared" si="479"/>
        <v/>
      </c>
      <c r="Z1391" s="50" t="str">
        <f t="shared" si="475"/>
        <v/>
      </c>
      <c r="AA1391" s="50" t="str">
        <f t="shared" si="480"/>
        <v/>
      </c>
      <c r="AB1391" s="50" t="str">
        <f t="shared" si="481"/>
        <v/>
      </c>
      <c r="AC1391" s="50" t="str">
        <f t="shared" si="471"/>
        <v/>
      </c>
      <c r="AD1391" s="50" t="str">
        <f t="shared" si="484"/>
        <v/>
      </c>
      <c r="AE1391" s="50" t="str">
        <f t="shared" si="476"/>
        <v/>
      </c>
      <c r="AF1391" s="50" t="str">
        <f t="shared" si="477"/>
        <v/>
      </c>
      <c r="AG1391" s="50" t="str">
        <f t="shared" si="485"/>
        <v/>
      </c>
      <c r="AH1391" s="50"/>
      <c r="AI1391" s="55"/>
      <c r="AJ1391" s="55"/>
      <c r="AK1391" s="55"/>
      <c r="AL1391" s="55"/>
    </row>
    <row r="1392" spans="1:38" s="101" customFormat="1" x14ac:dyDescent="0.25">
      <c r="A1392" s="54">
        <f t="shared" si="478"/>
        <v>208</v>
      </c>
      <c r="B1392" s="54">
        <f t="shared" si="466"/>
        <v>52485</v>
      </c>
      <c r="C1392" s="54" t="str">
        <f t="shared" si="467"/>
        <v>201826</v>
      </c>
      <c r="D1392" s="54">
        <v>2018</v>
      </c>
      <c r="E1392" s="54">
        <v>2</v>
      </c>
      <c r="F1392" s="54">
        <v>6</v>
      </c>
      <c r="G1392" s="54">
        <v>14</v>
      </c>
      <c r="H1392" s="54">
        <v>34</v>
      </c>
      <c r="I1392" s="54">
        <v>45</v>
      </c>
      <c r="J1392" s="54">
        <v>62</v>
      </c>
      <c r="K1392" s="54" t="s">
        <v>37</v>
      </c>
      <c r="L1392" s="54">
        <v>1</v>
      </c>
      <c r="M1392" s="54" t="s">
        <v>21</v>
      </c>
      <c r="N1392" s="54" t="s">
        <v>27</v>
      </c>
      <c r="O1392" s="54">
        <v>8</v>
      </c>
      <c r="P1392" s="54">
        <f t="shared" si="472"/>
        <v>52485.061999999998</v>
      </c>
      <c r="Q1392" s="54" t="str">
        <f t="shared" si="465"/>
        <v/>
      </c>
      <c r="R1392" s="54">
        <f t="shared" si="482"/>
        <v>52485.928</v>
      </c>
      <c r="S1392" s="54">
        <f t="shared" si="473"/>
        <v>866.00000000180444</v>
      </c>
      <c r="T1392" s="54">
        <f t="shared" si="468"/>
        <v>22</v>
      </c>
      <c r="U1392" s="51">
        <f t="shared" si="469"/>
        <v>14</v>
      </c>
      <c r="V1392" s="54" t="str">
        <f t="shared" si="470"/>
        <v/>
      </c>
      <c r="W1392" s="54">
        <f t="shared" si="474"/>
        <v>52485</v>
      </c>
      <c r="X1392" s="51">
        <f t="shared" si="483"/>
        <v>9</v>
      </c>
      <c r="Y1392" s="51">
        <f t="shared" si="479"/>
        <v>1</v>
      </c>
      <c r="Z1392" s="51">
        <f t="shared" si="475"/>
        <v>0</v>
      </c>
      <c r="AA1392" s="51">
        <f t="shared" si="480"/>
        <v>0</v>
      </c>
      <c r="AB1392" s="51">
        <f t="shared" si="481"/>
        <v>9</v>
      </c>
      <c r="AC1392" s="51" t="str">
        <f t="shared" si="471"/>
        <v/>
      </c>
      <c r="AD1392" s="51">
        <f t="shared" si="484"/>
        <v>0</v>
      </c>
      <c r="AE1392" s="51" t="str">
        <f t="shared" si="476"/>
        <v/>
      </c>
      <c r="AF1392" s="51" t="str">
        <f t="shared" si="477"/>
        <v/>
      </c>
      <c r="AG1392" s="51">
        <f t="shared" si="485"/>
        <v>0</v>
      </c>
      <c r="AH1392" s="51"/>
      <c r="AI1392" s="54"/>
      <c r="AJ1392" s="54"/>
      <c r="AK1392" s="54"/>
      <c r="AL1392" s="54"/>
    </row>
    <row r="1393" spans="1:38" s="101" customFormat="1" x14ac:dyDescent="0.25">
      <c r="A1393" s="55">
        <f t="shared" si="478"/>
        <v>208</v>
      </c>
      <c r="B1393" s="55">
        <f t="shared" si="466"/>
        <v>52485</v>
      </c>
      <c r="C1393" s="55" t="str">
        <f t="shared" si="467"/>
        <v>201826</v>
      </c>
      <c r="D1393" s="55">
        <v>2018</v>
      </c>
      <c r="E1393" s="55">
        <v>2</v>
      </c>
      <c r="F1393" s="55">
        <v>6</v>
      </c>
      <c r="G1393" s="55">
        <v>14</v>
      </c>
      <c r="H1393" s="55">
        <v>34</v>
      </c>
      <c r="I1393" s="55">
        <v>45</v>
      </c>
      <c r="J1393" s="55">
        <v>84</v>
      </c>
      <c r="K1393" s="55" t="s">
        <v>37</v>
      </c>
      <c r="L1393" s="55">
        <v>1</v>
      </c>
      <c r="M1393" s="55" t="s">
        <v>21</v>
      </c>
      <c r="N1393" s="55" t="s">
        <v>27</v>
      </c>
      <c r="O1393" s="55">
        <v>343</v>
      </c>
      <c r="P1393" s="55" t="str">
        <f t="shared" si="472"/>
        <v/>
      </c>
      <c r="Q1393" s="55" t="str">
        <f t="shared" si="465"/>
        <v/>
      </c>
      <c r="R1393" s="55" t="str">
        <f t="shared" si="482"/>
        <v/>
      </c>
      <c r="S1393" s="55" t="str">
        <f t="shared" si="473"/>
        <v/>
      </c>
      <c r="T1393" s="55">
        <f t="shared" si="468"/>
        <v>374</v>
      </c>
      <c r="U1393" s="50">
        <f t="shared" si="469"/>
        <v>31</v>
      </c>
      <c r="V1393" s="55" t="str">
        <f t="shared" si="470"/>
        <v/>
      </c>
      <c r="W1393" s="55" t="str">
        <f t="shared" si="474"/>
        <v/>
      </c>
      <c r="X1393" s="50" t="str">
        <f t="shared" si="483"/>
        <v/>
      </c>
      <c r="Y1393" s="50" t="str">
        <f t="shared" si="479"/>
        <v/>
      </c>
      <c r="Z1393" s="50" t="str">
        <f t="shared" si="475"/>
        <v/>
      </c>
      <c r="AA1393" s="50" t="str">
        <f t="shared" si="480"/>
        <v/>
      </c>
      <c r="AB1393" s="50" t="str">
        <f t="shared" si="481"/>
        <v/>
      </c>
      <c r="AC1393" s="50" t="str">
        <f t="shared" si="471"/>
        <v/>
      </c>
      <c r="AD1393" s="50" t="str">
        <f t="shared" si="484"/>
        <v/>
      </c>
      <c r="AE1393" s="50" t="str">
        <f t="shared" si="476"/>
        <v/>
      </c>
      <c r="AF1393" s="50" t="str">
        <f t="shared" si="477"/>
        <v/>
      </c>
      <c r="AG1393" s="50" t="str">
        <f t="shared" si="485"/>
        <v/>
      </c>
      <c r="AH1393" s="50"/>
      <c r="AI1393" s="55"/>
      <c r="AJ1393" s="55"/>
      <c r="AK1393" s="55"/>
      <c r="AL1393" s="55"/>
    </row>
    <row r="1394" spans="1:38" s="101" customFormat="1" x14ac:dyDescent="0.25">
      <c r="A1394" s="55">
        <f t="shared" si="478"/>
        <v>208</v>
      </c>
      <c r="B1394" s="55">
        <f t="shared" si="466"/>
        <v>52485</v>
      </c>
      <c r="C1394" s="55" t="str">
        <f t="shared" si="467"/>
        <v>201826</v>
      </c>
      <c r="D1394" s="55">
        <v>2018</v>
      </c>
      <c r="E1394" s="55">
        <v>2</v>
      </c>
      <c r="F1394" s="55">
        <v>6</v>
      </c>
      <c r="G1394" s="55">
        <v>14</v>
      </c>
      <c r="H1394" s="55">
        <v>34</v>
      </c>
      <c r="I1394" s="55">
        <v>45</v>
      </c>
      <c r="J1394" s="55">
        <v>108</v>
      </c>
      <c r="K1394" s="55" t="s">
        <v>29</v>
      </c>
      <c r="L1394" s="55">
        <v>1</v>
      </c>
      <c r="M1394" s="55" t="s">
        <v>21</v>
      </c>
      <c r="N1394" s="55" t="s">
        <v>27</v>
      </c>
      <c r="O1394" s="55">
        <v>0</v>
      </c>
      <c r="P1394" s="55" t="str">
        <f t="shared" si="472"/>
        <v/>
      </c>
      <c r="Q1394" s="55" t="str">
        <f t="shared" si="465"/>
        <v/>
      </c>
      <c r="R1394" s="55" t="str">
        <f t="shared" si="482"/>
        <v/>
      </c>
      <c r="S1394" s="55" t="str">
        <f t="shared" si="473"/>
        <v/>
      </c>
      <c r="T1394" s="55" t="str">
        <f t="shared" si="468"/>
        <v/>
      </c>
      <c r="U1394" s="50" t="str">
        <f t="shared" si="469"/>
        <v/>
      </c>
      <c r="V1394" s="55" t="str">
        <f t="shared" si="470"/>
        <v/>
      </c>
      <c r="W1394" s="55" t="str">
        <f t="shared" si="474"/>
        <v/>
      </c>
      <c r="X1394" s="50" t="str">
        <f t="shared" si="483"/>
        <v/>
      </c>
      <c r="Y1394" s="50" t="str">
        <f t="shared" si="479"/>
        <v/>
      </c>
      <c r="Z1394" s="50" t="str">
        <f t="shared" si="475"/>
        <v/>
      </c>
      <c r="AA1394" s="50" t="str">
        <f t="shared" si="480"/>
        <v/>
      </c>
      <c r="AB1394" s="50" t="str">
        <f t="shared" si="481"/>
        <v/>
      </c>
      <c r="AC1394" s="50" t="str">
        <f t="shared" si="471"/>
        <v/>
      </c>
      <c r="AD1394" s="50" t="str">
        <f t="shared" si="484"/>
        <v/>
      </c>
      <c r="AE1394" s="50" t="str">
        <f t="shared" si="476"/>
        <v/>
      </c>
      <c r="AF1394" s="50" t="str">
        <f t="shared" si="477"/>
        <v/>
      </c>
      <c r="AG1394" s="50" t="str">
        <f t="shared" si="485"/>
        <v/>
      </c>
      <c r="AH1394" s="50"/>
      <c r="AI1394" s="55" t="s">
        <v>166</v>
      </c>
      <c r="AJ1394" s="55"/>
      <c r="AK1394" s="55"/>
      <c r="AL1394" s="55"/>
    </row>
    <row r="1395" spans="1:38" s="101" customFormat="1" x14ac:dyDescent="0.25">
      <c r="A1395" s="55">
        <f t="shared" si="478"/>
        <v>208</v>
      </c>
      <c r="B1395" s="55">
        <f t="shared" si="466"/>
        <v>52485</v>
      </c>
      <c r="C1395" s="55" t="str">
        <f t="shared" si="467"/>
        <v>201826</v>
      </c>
      <c r="D1395" s="55">
        <v>2018</v>
      </c>
      <c r="E1395" s="55">
        <v>2</v>
      </c>
      <c r="F1395" s="55">
        <v>6</v>
      </c>
      <c r="G1395" s="55">
        <v>14</v>
      </c>
      <c r="H1395" s="55">
        <v>34</v>
      </c>
      <c r="I1395" s="55">
        <v>45</v>
      </c>
      <c r="J1395" s="55">
        <v>121</v>
      </c>
      <c r="K1395" s="55" t="s">
        <v>29</v>
      </c>
      <c r="L1395" s="55">
        <v>1</v>
      </c>
      <c r="M1395" s="55" t="s">
        <v>21</v>
      </c>
      <c r="N1395" s="55" t="s">
        <v>27</v>
      </c>
      <c r="O1395" s="55">
        <v>0</v>
      </c>
      <c r="P1395" s="55" t="str">
        <f t="shared" si="472"/>
        <v/>
      </c>
      <c r="Q1395" s="55" t="str">
        <f t="shared" si="465"/>
        <v/>
      </c>
      <c r="R1395" s="55" t="str">
        <f t="shared" si="482"/>
        <v/>
      </c>
      <c r="S1395" s="55" t="str">
        <f t="shared" si="473"/>
        <v/>
      </c>
      <c r="T1395" s="55" t="str">
        <f t="shared" si="468"/>
        <v/>
      </c>
      <c r="U1395" s="50" t="str">
        <f t="shared" si="469"/>
        <v/>
      </c>
      <c r="V1395" s="55" t="str">
        <f t="shared" si="470"/>
        <v/>
      </c>
      <c r="W1395" s="55" t="str">
        <f t="shared" si="474"/>
        <v/>
      </c>
      <c r="X1395" s="50" t="str">
        <f t="shared" si="483"/>
        <v/>
      </c>
      <c r="Y1395" s="50" t="str">
        <f t="shared" si="479"/>
        <v/>
      </c>
      <c r="Z1395" s="50" t="str">
        <f t="shared" si="475"/>
        <v/>
      </c>
      <c r="AA1395" s="50" t="str">
        <f t="shared" si="480"/>
        <v/>
      </c>
      <c r="AB1395" s="50" t="str">
        <f t="shared" si="481"/>
        <v/>
      </c>
      <c r="AC1395" s="50" t="str">
        <f t="shared" si="471"/>
        <v/>
      </c>
      <c r="AD1395" s="50" t="str">
        <f t="shared" si="484"/>
        <v/>
      </c>
      <c r="AE1395" s="50" t="str">
        <f t="shared" si="476"/>
        <v/>
      </c>
      <c r="AF1395" s="50" t="str">
        <f t="shared" si="477"/>
        <v/>
      </c>
      <c r="AG1395" s="50" t="str">
        <f t="shared" si="485"/>
        <v/>
      </c>
      <c r="AH1395" s="50"/>
      <c r="AI1395" s="55" t="s">
        <v>166</v>
      </c>
      <c r="AJ1395" s="55"/>
      <c r="AK1395" s="55"/>
      <c r="AL1395" s="55"/>
    </row>
    <row r="1396" spans="1:38" s="101" customFormat="1" x14ac:dyDescent="0.25">
      <c r="A1396" s="55">
        <f t="shared" si="478"/>
        <v>208</v>
      </c>
      <c r="B1396" s="55">
        <f t="shared" si="466"/>
        <v>52485</v>
      </c>
      <c r="C1396" s="55" t="str">
        <f t="shared" si="467"/>
        <v>201826</v>
      </c>
      <c r="D1396" s="55">
        <v>2018</v>
      </c>
      <c r="E1396" s="55">
        <v>2</v>
      </c>
      <c r="F1396" s="55">
        <v>6</v>
      </c>
      <c r="G1396" s="55">
        <v>14</v>
      </c>
      <c r="H1396" s="55">
        <v>34</v>
      </c>
      <c r="I1396" s="55">
        <v>45</v>
      </c>
      <c r="J1396" s="55">
        <v>128</v>
      </c>
      <c r="K1396" s="55" t="s">
        <v>29</v>
      </c>
      <c r="L1396" s="55">
        <v>1</v>
      </c>
      <c r="M1396" s="55" t="s">
        <v>21</v>
      </c>
      <c r="N1396" s="55" t="s">
        <v>27</v>
      </c>
      <c r="O1396" s="55">
        <v>0</v>
      </c>
      <c r="P1396" s="55" t="str">
        <f t="shared" si="472"/>
        <v/>
      </c>
      <c r="Q1396" s="55" t="str">
        <f t="shared" si="465"/>
        <v/>
      </c>
      <c r="R1396" s="55" t="str">
        <f t="shared" si="482"/>
        <v/>
      </c>
      <c r="S1396" s="55" t="str">
        <f t="shared" si="473"/>
        <v/>
      </c>
      <c r="T1396" s="55" t="str">
        <f t="shared" si="468"/>
        <v/>
      </c>
      <c r="U1396" s="50" t="str">
        <f t="shared" si="469"/>
        <v/>
      </c>
      <c r="V1396" s="55" t="str">
        <f t="shared" si="470"/>
        <v/>
      </c>
      <c r="W1396" s="55" t="str">
        <f t="shared" si="474"/>
        <v/>
      </c>
      <c r="X1396" s="50" t="str">
        <f t="shared" si="483"/>
        <v/>
      </c>
      <c r="Y1396" s="50" t="str">
        <f t="shared" si="479"/>
        <v/>
      </c>
      <c r="Z1396" s="50" t="str">
        <f t="shared" si="475"/>
        <v/>
      </c>
      <c r="AA1396" s="50" t="str">
        <f t="shared" si="480"/>
        <v/>
      </c>
      <c r="AB1396" s="50" t="str">
        <f t="shared" si="481"/>
        <v/>
      </c>
      <c r="AC1396" s="50" t="str">
        <f t="shared" si="471"/>
        <v/>
      </c>
      <c r="AD1396" s="50" t="str">
        <f t="shared" si="484"/>
        <v/>
      </c>
      <c r="AE1396" s="50" t="str">
        <f t="shared" si="476"/>
        <v/>
      </c>
      <c r="AF1396" s="50" t="str">
        <f t="shared" si="477"/>
        <v/>
      </c>
      <c r="AG1396" s="50" t="str">
        <f t="shared" si="485"/>
        <v/>
      </c>
      <c r="AH1396" s="50"/>
      <c r="AI1396" s="55" t="s">
        <v>166</v>
      </c>
      <c r="AJ1396" s="55"/>
      <c r="AK1396" s="55"/>
      <c r="AL1396" s="55"/>
    </row>
    <row r="1397" spans="1:38" s="101" customFormat="1" x14ac:dyDescent="0.25">
      <c r="A1397" s="55">
        <f t="shared" si="478"/>
        <v>208</v>
      </c>
      <c r="B1397" s="55">
        <f t="shared" si="466"/>
        <v>52485</v>
      </c>
      <c r="C1397" s="55" t="str">
        <f t="shared" si="467"/>
        <v>201826</v>
      </c>
      <c r="D1397" s="55">
        <v>2018</v>
      </c>
      <c r="E1397" s="55">
        <v>2</v>
      </c>
      <c r="F1397" s="55">
        <v>6</v>
      </c>
      <c r="G1397" s="55">
        <v>14</v>
      </c>
      <c r="H1397" s="55">
        <v>34</v>
      </c>
      <c r="I1397" s="55">
        <v>45</v>
      </c>
      <c r="J1397" s="55">
        <v>132</v>
      </c>
      <c r="K1397" s="55" t="s">
        <v>29</v>
      </c>
      <c r="L1397" s="55">
        <v>1</v>
      </c>
      <c r="M1397" s="55" t="s">
        <v>21</v>
      </c>
      <c r="N1397" s="55" t="s">
        <v>27</v>
      </c>
      <c r="O1397" s="55">
        <v>0</v>
      </c>
      <c r="P1397" s="55" t="str">
        <f t="shared" si="472"/>
        <v/>
      </c>
      <c r="Q1397" s="55" t="str">
        <f t="shared" si="465"/>
        <v/>
      </c>
      <c r="R1397" s="55" t="str">
        <f t="shared" si="482"/>
        <v/>
      </c>
      <c r="S1397" s="55" t="str">
        <f t="shared" si="473"/>
        <v/>
      </c>
      <c r="T1397" s="55" t="str">
        <f t="shared" si="468"/>
        <v/>
      </c>
      <c r="U1397" s="50" t="str">
        <f t="shared" si="469"/>
        <v/>
      </c>
      <c r="V1397" s="55" t="str">
        <f t="shared" si="470"/>
        <v/>
      </c>
      <c r="W1397" s="55" t="str">
        <f t="shared" si="474"/>
        <v/>
      </c>
      <c r="X1397" s="50" t="str">
        <f t="shared" si="483"/>
        <v/>
      </c>
      <c r="Y1397" s="50" t="str">
        <f t="shared" si="479"/>
        <v/>
      </c>
      <c r="Z1397" s="50" t="str">
        <f t="shared" si="475"/>
        <v/>
      </c>
      <c r="AA1397" s="50" t="str">
        <f t="shared" si="480"/>
        <v/>
      </c>
      <c r="AB1397" s="50" t="str">
        <f t="shared" si="481"/>
        <v/>
      </c>
      <c r="AC1397" s="50" t="str">
        <f t="shared" si="471"/>
        <v/>
      </c>
      <c r="AD1397" s="50" t="str">
        <f t="shared" si="484"/>
        <v/>
      </c>
      <c r="AE1397" s="50" t="str">
        <f t="shared" si="476"/>
        <v/>
      </c>
      <c r="AF1397" s="50" t="str">
        <f t="shared" si="477"/>
        <v/>
      </c>
      <c r="AG1397" s="50" t="str">
        <f t="shared" si="485"/>
        <v/>
      </c>
      <c r="AH1397" s="50"/>
      <c r="AI1397" s="55" t="s">
        <v>166</v>
      </c>
      <c r="AJ1397" s="55"/>
      <c r="AK1397" s="55"/>
      <c r="AL1397" s="55"/>
    </row>
    <row r="1398" spans="1:38" s="103" customFormat="1" x14ac:dyDescent="0.25">
      <c r="A1398" s="55">
        <f t="shared" si="478"/>
        <v>208</v>
      </c>
      <c r="B1398" s="55">
        <f t="shared" si="466"/>
        <v>52485</v>
      </c>
      <c r="C1398" s="55" t="str">
        <f t="shared" si="467"/>
        <v>201826</v>
      </c>
      <c r="D1398" s="55">
        <v>2018</v>
      </c>
      <c r="E1398" s="55">
        <v>2</v>
      </c>
      <c r="F1398" s="55">
        <v>6</v>
      </c>
      <c r="G1398" s="55">
        <v>14</v>
      </c>
      <c r="H1398" s="55">
        <v>34</v>
      </c>
      <c r="I1398" s="55">
        <v>45</v>
      </c>
      <c r="J1398" s="55">
        <v>458</v>
      </c>
      <c r="K1398" s="55" t="s">
        <v>37</v>
      </c>
      <c r="L1398" s="55">
        <v>1</v>
      </c>
      <c r="M1398" s="55" t="s">
        <v>21</v>
      </c>
      <c r="N1398" s="55" t="s">
        <v>27</v>
      </c>
      <c r="O1398" s="55">
        <v>11</v>
      </c>
      <c r="P1398" s="55" t="str">
        <f t="shared" si="472"/>
        <v/>
      </c>
      <c r="Q1398" s="55" t="str">
        <f t="shared" si="465"/>
        <v/>
      </c>
      <c r="R1398" s="55" t="str">
        <f t="shared" si="482"/>
        <v/>
      </c>
      <c r="S1398" s="55" t="str">
        <f t="shared" si="473"/>
        <v/>
      </c>
      <c r="T1398" s="55">
        <f t="shared" si="468"/>
        <v>185</v>
      </c>
      <c r="U1398" s="50">
        <f t="shared" si="469"/>
        <v>174</v>
      </c>
      <c r="V1398" s="55" t="str">
        <f t="shared" si="470"/>
        <v/>
      </c>
      <c r="W1398" s="55" t="str">
        <f t="shared" si="474"/>
        <v/>
      </c>
      <c r="X1398" s="50" t="str">
        <f t="shared" si="483"/>
        <v/>
      </c>
      <c r="Y1398" s="50" t="str">
        <f t="shared" si="479"/>
        <v/>
      </c>
      <c r="Z1398" s="50" t="str">
        <f t="shared" si="475"/>
        <v/>
      </c>
      <c r="AA1398" s="50" t="str">
        <f t="shared" si="480"/>
        <v/>
      </c>
      <c r="AB1398" s="50" t="str">
        <f t="shared" si="481"/>
        <v/>
      </c>
      <c r="AC1398" s="50" t="str">
        <f t="shared" si="471"/>
        <v/>
      </c>
      <c r="AD1398" s="50" t="str">
        <f t="shared" si="484"/>
        <v/>
      </c>
      <c r="AE1398" s="50" t="str">
        <f t="shared" si="476"/>
        <v/>
      </c>
      <c r="AF1398" s="50" t="str">
        <f t="shared" si="477"/>
        <v/>
      </c>
      <c r="AG1398" s="50" t="str">
        <f t="shared" si="485"/>
        <v/>
      </c>
      <c r="AH1398" s="50"/>
      <c r="AI1398" s="55"/>
      <c r="AJ1398" s="55"/>
      <c r="AK1398" s="55"/>
      <c r="AL1398" s="55"/>
    </row>
    <row r="1399" spans="1:38" s="101" customFormat="1" x14ac:dyDescent="0.25">
      <c r="A1399" s="55">
        <f t="shared" si="478"/>
        <v>208</v>
      </c>
      <c r="B1399" s="55">
        <f t="shared" si="466"/>
        <v>52485</v>
      </c>
      <c r="C1399" s="55" t="str">
        <f t="shared" si="467"/>
        <v>201826</v>
      </c>
      <c r="D1399" s="55">
        <v>2018</v>
      </c>
      <c r="E1399" s="55">
        <v>2</v>
      </c>
      <c r="F1399" s="55">
        <v>6</v>
      </c>
      <c r="G1399" s="55">
        <v>14</v>
      </c>
      <c r="H1399" s="55">
        <v>34</v>
      </c>
      <c r="I1399" s="55">
        <v>45</v>
      </c>
      <c r="J1399" s="55">
        <v>643</v>
      </c>
      <c r="K1399" s="55" t="s">
        <v>37</v>
      </c>
      <c r="L1399" s="55">
        <v>1</v>
      </c>
      <c r="M1399" s="55" t="s">
        <v>21</v>
      </c>
      <c r="N1399" s="55" t="s">
        <v>27</v>
      </c>
      <c r="O1399" s="55">
        <v>12</v>
      </c>
      <c r="P1399" s="55" t="str">
        <f t="shared" si="472"/>
        <v/>
      </c>
      <c r="Q1399" s="55" t="str">
        <f t="shared" si="465"/>
        <v/>
      </c>
      <c r="R1399" s="55" t="str">
        <f t="shared" si="482"/>
        <v/>
      </c>
      <c r="S1399" s="55" t="str">
        <f t="shared" si="473"/>
        <v/>
      </c>
      <c r="T1399" s="55">
        <f t="shared" si="468"/>
        <v>45</v>
      </c>
      <c r="U1399" s="50">
        <f t="shared" si="469"/>
        <v>33</v>
      </c>
      <c r="V1399" s="55" t="str">
        <f t="shared" si="470"/>
        <v/>
      </c>
      <c r="W1399" s="55" t="str">
        <f t="shared" si="474"/>
        <v/>
      </c>
      <c r="X1399" s="50" t="str">
        <f t="shared" si="483"/>
        <v/>
      </c>
      <c r="Y1399" s="50" t="str">
        <f t="shared" si="479"/>
        <v/>
      </c>
      <c r="Z1399" s="50" t="str">
        <f t="shared" si="475"/>
        <v/>
      </c>
      <c r="AA1399" s="50" t="str">
        <f t="shared" si="480"/>
        <v/>
      </c>
      <c r="AB1399" s="50" t="str">
        <f t="shared" si="481"/>
        <v/>
      </c>
      <c r="AC1399" s="50" t="str">
        <f t="shared" si="471"/>
        <v/>
      </c>
      <c r="AD1399" s="50" t="str">
        <f t="shared" si="484"/>
        <v/>
      </c>
      <c r="AE1399" s="50" t="str">
        <f t="shared" si="476"/>
        <v/>
      </c>
      <c r="AF1399" s="50" t="str">
        <f t="shared" si="477"/>
        <v/>
      </c>
      <c r="AG1399" s="50" t="str">
        <f t="shared" si="485"/>
        <v/>
      </c>
      <c r="AH1399" s="50"/>
      <c r="AI1399" s="55"/>
      <c r="AJ1399" s="55"/>
      <c r="AK1399" s="55"/>
      <c r="AL1399" s="55"/>
    </row>
    <row r="1400" spans="1:38" s="101" customFormat="1" x14ac:dyDescent="0.25">
      <c r="A1400" s="55">
        <f t="shared" si="478"/>
        <v>208</v>
      </c>
      <c r="B1400" s="55">
        <f t="shared" si="466"/>
        <v>52485</v>
      </c>
      <c r="C1400" s="55" t="str">
        <f t="shared" si="467"/>
        <v>201826</v>
      </c>
      <c r="D1400" s="55">
        <v>2018</v>
      </c>
      <c r="E1400" s="55">
        <v>2</v>
      </c>
      <c r="F1400" s="55">
        <v>6</v>
      </c>
      <c r="G1400" s="55">
        <v>14</v>
      </c>
      <c r="H1400" s="55">
        <v>34</v>
      </c>
      <c r="I1400" s="55">
        <v>45</v>
      </c>
      <c r="J1400" s="55">
        <v>688</v>
      </c>
      <c r="K1400" s="55" t="s">
        <v>37</v>
      </c>
      <c r="L1400" s="55">
        <v>1</v>
      </c>
      <c r="M1400" s="55" t="s">
        <v>21</v>
      </c>
      <c r="N1400" s="55" t="s">
        <v>27</v>
      </c>
      <c r="O1400" s="55">
        <v>2</v>
      </c>
      <c r="P1400" s="55" t="str">
        <f t="shared" si="472"/>
        <v/>
      </c>
      <c r="Q1400" s="55" t="str">
        <f t="shared" si="465"/>
        <v/>
      </c>
      <c r="R1400" s="55" t="str">
        <f t="shared" si="482"/>
        <v/>
      </c>
      <c r="S1400" s="55" t="str">
        <f t="shared" si="473"/>
        <v/>
      </c>
      <c r="T1400" s="55">
        <f t="shared" si="468"/>
        <v>33</v>
      </c>
      <c r="U1400" s="50">
        <f t="shared" si="469"/>
        <v>31</v>
      </c>
      <c r="V1400" s="55" t="str">
        <f t="shared" si="470"/>
        <v/>
      </c>
      <c r="W1400" s="55" t="str">
        <f t="shared" si="474"/>
        <v/>
      </c>
      <c r="X1400" s="50" t="str">
        <f t="shared" si="483"/>
        <v/>
      </c>
      <c r="Y1400" s="50" t="str">
        <f t="shared" si="479"/>
        <v/>
      </c>
      <c r="Z1400" s="50" t="str">
        <f t="shared" si="475"/>
        <v/>
      </c>
      <c r="AA1400" s="50" t="str">
        <f t="shared" si="480"/>
        <v/>
      </c>
      <c r="AB1400" s="50" t="str">
        <f t="shared" si="481"/>
        <v/>
      </c>
      <c r="AC1400" s="50" t="str">
        <f t="shared" si="471"/>
        <v/>
      </c>
      <c r="AD1400" s="50" t="str">
        <f t="shared" si="484"/>
        <v/>
      </c>
      <c r="AE1400" s="50" t="str">
        <f t="shared" si="476"/>
        <v/>
      </c>
      <c r="AF1400" s="50" t="str">
        <f t="shared" si="477"/>
        <v/>
      </c>
      <c r="AG1400" s="50" t="str">
        <f t="shared" si="485"/>
        <v/>
      </c>
      <c r="AH1400" s="50"/>
      <c r="AI1400" s="55"/>
      <c r="AJ1400" s="55"/>
      <c r="AK1400" s="55"/>
      <c r="AL1400" s="55"/>
    </row>
    <row r="1401" spans="1:38" s="101" customFormat="1" x14ac:dyDescent="0.25">
      <c r="A1401" s="55">
        <f t="shared" si="478"/>
        <v>208</v>
      </c>
      <c r="B1401" s="55">
        <f t="shared" si="466"/>
        <v>52485</v>
      </c>
      <c r="C1401" s="55" t="str">
        <f t="shared" si="467"/>
        <v>201826</v>
      </c>
      <c r="D1401" s="55">
        <v>2018</v>
      </c>
      <c r="E1401" s="55">
        <v>2</v>
      </c>
      <c r="F1401" s="55">
        <v>6</v>
      </c>
      <c r="G1401" s="55">
        <v>14</v>
      </c>
      <c r="H1401" s="55">
        <v>34</v>
      </c>
      <c r="I1401" s="55">
        <v>45</v>
      </c>
      <c r="J1401" s="55">
        <v>721</v>
      </c>
      <c r="K1401" s="55" t="s">
        <v>37</v>
      </c>
      <c r="L1401" s="55">
        <v>1</v>
      </c>
      <c r="M1401" s="55" t="s">
        <v>21</v>
      </c>
      <c r="N1401" s="55" t="s">
        <v>27</v>
      </c>
      <c r="O1401" s="55">
        <v>38</v>
      </c>
      <c r="P1401" s="55" t="str">
        <f t="shared" si="472"/>
        <v/>
      </c>
      <c r="Q1401" s="55" t="str">
        <f t="shared" si="465"/>
        <v/>
      </c>
      <c r="R1401" s="55" t="str">
        <f t="shared" si="482"/>
        <v/>
      </c>
      <c r="S1401" s="55" t="str">
        <f t="shared" si="473"/>
        <v/>
      </c>
      <c r="T1401" s="55">
        <f t="shared" si="468"/>
        <v>123</v>
      </c>
      <c r="U1401" s="50">
        <f t="shared" si="469"/>
        <v>85</v>
      </c>
      <c r="V1401" s="55" t="str">
        <f t="shared" si="470"/>
        <v/>
      </c>
      <c r="W1401" s="55" t="str">
        <f t="shared" si="474"/>
        <v/>
      </c>
      <c r="X1401" s="50" t="str">
        <f t="shared" si="483"/>
        <v/>
      </c>
      <c r="Y1401" s="50" t="str">
        <f t="shared" si="479"/>
        <v/>
      </c>
      <c r="Z1401" s="50" t="str">
        <f t="shared" si="475"/>
        <v/>
      </c>
      <c r="AA1401" s="50" t="str">
        <f t="shared" si="480"/>
        <v/>
      </c>
      <c r="AB1401" s="50" t="str">
        <f t="shared" si="481"/>
        <v/>
      </c>
      <c r="AC1401" s="50" t="str">
        <f t="shared" si="471"/>
        <v/>
      </c>
      <c r="AD1401" s="50" t="str">
        <f t="shared" si="484"/>
        <v/>
      </c>
      <c r="AE1401" s="50" t="str">
        <f t="shared" si="476"/>
        <v/>
      </c>
      <c r="AF1401" s="50" t="str">
        <f t="shared" si="477"/>
        <v/>
      </c>
      <c r="AG1401" s="50" t="str">
        <f t="shared" si="485"/>
        <v/>
      </c>
      <c r="AH1401" s="50"/>
      <c r="AI1401" s="55"/>
      <c r="AJ1401" s="55"/>
      <c r="AK1401" s="55"/>
      <c r="AL1401" s="55"/>
    </row>
    <row r="1402" spans="1:38" s="101" customFormat="1" x14ac:dyDescent="0.25">
      <c r="A1402" s="55">
        <f t="shared" si="478"/>
        <v>208</v>
      </c>
      <c r="B1402" s="55">
        <f t="shared" si="466"/>
        <v>52485</v>
      </c>
      <c r="C1402" s="55" t="str">
        <f t="shared" si="467"/>
        <v>201826</v>
      </c>
      <c r="D1402" s="55">
        <v>2018</v>
      </c>
      <c r="E1402" s="55">
        <v>2</v>
      </c>
      <c r="F1402" s="55">
        <v>6</v>
      </c>
      <c r="G1402" s="55">
        <v>14</v>
      </c>
      <c r="H1402" s="55">
        <v>34</v>
      </c>
      <c r="I1402" s="55">
        <v>45</v>
      </c>
      <c r="J1402" s="55">
        <v>844</v>
      </c>
      <c r="K1402" s="55" t="s">
        <v>37</v>
      </c>
      <c r="L1402" s="55">
        <v>1</v>
      </c>
      <c r="M1402" s="55" t="s">
        <v>21</v>
      </c>
      <c r="N1402" s="55" t="s">
        <v>27</v>
      </c>
      <c r="O1402" s="55">
        <v>22</v>
      </c>
      <c r="P1402" s="55" t="str">
        <f t="shared" si="472"/>
        <v/>
      </c>
      <c r="Q1402" s="55" t="str">
        <f t="shared" si="465"/>
        <v/>
      </c>
      <c r="R1402" s="55" t="str">
        <f t="shared" si="482"/>
        <v/>
      </c>
      <c r="S1402" s="55" t="str">
        <f t="shared" si="473"/>
        <v/>
      </c>
      <c r="T1402" s="55">
        <f t="shared" si="468"/>
        <v>64</v>
      </c>
      <c r="U1402" s="50">
        <f t="shared" si="469"/>
        <v>42</v>
      </c>
      <c r="V1402" s="55" t="str">
        <f t="shared" si="470"/>
        <v/>
      </c>
      <c r="W1402" s="55" t="str">
        <f t="shared" si="474"/>
        <v/>
      </c>
      <c r="X1402" s="50" t="str">
        <f t="shared" si="483"/>
        <v/>
      </c>
      <c r="Y1402" s="50" t="str">
        <f t="shared" si="479"/>
        <v/>
      </c>
      <c r="Z1402" s="50" t="str">
        <f t="shared" si="475"/>
        <v/>
      </c>
      <c r="AA1402" s="50" t="str">
        <f t="shared" si="480"/>
        <v/>
      </c>
      <c r="AB1402" s="50" t="str">
        <f t="shared" si="481"/>
        <v/>
      </c>
      <c r="AC1402" s="50" t="str">
        <f t="shared" si="471"/>
        <v/>
      </c>
      <c r="AD1402" s="50" t="str">
        <f t="shared" si="484"/>
        <v/>
      </c>
      <c r="AE1402" s="50" t="str">
        <f t="shared" si="476"/>
        <v/>
      </c>
      <c r="AF1402" s="50" t="str">
        <f t="shared" si="477"/>
        <v/>
      </c>
      <c r="AG1402" s="50" t="str">
        <f t="shared" si="485"/>
        <v/>
      </c>
      <c r="AH1402" s="50"/>
      <c r="AI1402" s="55"/>
      <c r="AJ1402" s="55"/>
      <c r="AK1402" s="55"/>
      <c r="AL1402" s="55"/>
    </row>
    <row r="1403" spans="1:38" s="101" customFormat="1" x14ac:dyDescent="0.25">
      <c r="A1403" s="55">
        <f t="shared" si="478"/>
        <v>208</v>
      </c>
      <c r="B1403" s="55">
        <f t="shared" si="466"/>
        <v>52485</v>
      </c>
      <c r="C1403" s="55" t="str">
        <f t="shared" si="467"/>
        <v>201826</v>
      </c>
      <c r="D1403" s="55">
        <v>2018</v>
      </c>
      <c r="E1403" s="55">
        <v>2</v>
      </c>
      <c r="F1403" s="55">
        <v>6</v>
      </c>
      <c r="G1403" s="55">
        <v>14</v>
      </c>
      <c r="H1403" s="55">
        <v>34</v>
      </c>
      <c r="I1403" s="55">
        <v>45</v>
      </c>
      <c r="J1403" s="55">
        <v>908</v>
      </c>
      <c r="K1403" s="55" t="s">
        <v>37</v>
      </c>
      <c r="L1403" s="55">
        <v>1</v>
      </c>
      <c r="M1403" s="55" t="s">
        <v>21</v>
      </c>
      <c r="N1403" s="55" t="s">
        <v>27</v>
      </c>
      <c r="O1403" s="55">
        <v>2</v>
      </c>
      <c r="P1403" s="55" t="str">
        <f t="shared" si="472"/>
        <v/>
      </c>
      <c r="Q1403" s="55" t="str">
        <f t="shared" si="465"/>
        <v/>
      </c>
      <c r="R1403" s="55" t="str">
        <f t="shared" si="482"/>
        <v/>
      </c>
      <c r="S1403" s="55" t="str">
        <f t="shared" si="473"/>
        <v/>
      </c>
      <c r="T1403" s="55">
        <f t="shared" si="468"/>
        <v>18</v>
      </c>
      <c r="U1403" s="50">
        <f t="shared" si="469"/>
        <v>16</v>
      </c>
      <c r="V1403" s="55" t="str">
        <f t="shared" si="470"/>
        <v/>
      </c>
      <c r="W1403" s="55" t="str">
        <f t="shared" si="474"/>
        <v/>
      </c>
      <c r="X1403" s="50" t="str">
        <f t="shared" si="483"/>
        <v/>
      </c>
      <c r="Y1403" s="50" t="str">
        <f t="shared" si="479"/>
        <v/>
      </c>
      <c r="Z1403" s="50" t="str">
        <f t="shared" si="475"/>
        <v/>
      </c>
      <c r="AA1403" s="50" t="str">
        <f t="shared" si="480"/>
        <v/>
      </c>
      <c r="AB1403" s="50" t="str">
        <f t="shared" si="481"/>
        <v/>
      </c>
      <c r="AC1403" s="50" t="str">
        <f t="shared" si="471"/>
        <v/>
      </c>
      <c r="AD1403" s="50" t="str">
        <f t="shared" si="484"/>
        <v/>
      </c>
      <c r="AE1403" s="50" t="str">
        <f t="shared" si="476"/>
        <v/>
      </c>
      <c r="AF1403" s="50" t="str">
        <f t="shared" si="477"/>
        <v/>
      </c>
      <c r="AG1403" s="50" t="str">
        <f t="shared" si="485"/>
        <v/>
      </c>
      <c r="AH1403" s="50"/>
      <c r="AI1403" s="55"/>
      <c r="AJ1403" s="55"/>
      <c r="AK1403" s="55"/>
      <c r="AL1403" s="55"/>
    </row>
    <row r="1404" spans="1:38" s="101" customFormat="1" x14ac:dyDescent="0.25">
      <c r="A1404" s="55">
        <f t="shared" si="478"/>
        <v>208</v>
      </c>
      <c r="B1404" s="55">
        <f t="shared" si="466"/>
        <v>52485</v>
      </c>
      <c r="C1404" s="55" t="str">
        <f t="shared" si="467"/>
        <v>201826</v>
      </c>
      <c r="D1404" s="55">
        <v>2018</v>
      </c>
      <c r="E1404" s="55">
        <v>2</v>
      </c>
      <c r="F1404" s="55">
        <v>6</v>
      </c>
      <c r="G1404" s="55">
        <v>14</v>
      </c>
      <c r="H1404" s="55">
        <v>34</v>
      </c>
      <c r="I1404" s="55">
        <v>45</v>
      </c>
      <c r="J1404" s="55">
        <v>926</v>
      </c>
      <c r="K1404" s="55" t="s">
        <v>37</v>
      </c>
      <c r="L1404" s="55">
        <v>1</v>
      </c>
      <c r="M1404" s="55" t="s">
        <v>21</v>
      </c>
      <c r="N1404" s="55" t="s">
        <v>27</v>
      </c>
      <c r="O1404" s="55">
        <v>2</v>
      </c>
      <c r="P1404" s="55" t="str">
        <f t="shared" si="472"/>
        <v/>
      </c>
      <c r="Q1404" s="55">
        <f t="shared" si="465"/>
        <v>52485.928</v>
      </c>
      <c r="R1404" s="55" t="str">
        <f t="shared" si="482"/>
        <v/>
      </c>
      <c r="S1404" s="55" t="str">
        <f t="shared" si="473"/>
        <v/>
      </c>
      <c r="T1404" s="55" t="str">
        <f t="shared" si="468"/>
        <v/>
      </c>
      <c r="U1404" s="50" t="str">
        <f t="shared" si="469"/>
        <v/>
      </c>
      <c r="V1404" s="55" t="str">
        <f t="shared" si="470"/>
        <v/>
      </c>
      <c r="W1404" s="55" t="str">
        <f t="shared" si="474"/>
        <v/>
      </c>
      <c r="X1404" s="50" t="str">
        <f t="shared" si="483"/>
        <v/>
      </c>
      <c r="Y1404" s="50" t="str">
        <f t="shared" si="479"/>
        <v/>
      </c>
      <c r="Z1404" s="50" t="str">
        <f t="shared" si="475"/>
        <v/>
      </c>
      <c r="AA1404" s="50" t="str">
        <f t="shared" si="480"/>
        <v/>
      </c>
      <c r="AB1404" s="50" t="str">
        <f t="shared" si="481"/>
        <v/>
      </c>
      <c r="AC1404" s="50" t="str">
        <f t="shared" si="471"/>
        <v/>
      </c>
      <c r="AD1404" s="50" t="str">
        <f t="shared" si="484"/>
        <v/>
      </c>
      <c r="AE1404" s="50" t="str">
        <f t="shared" si="476"/>
        <v/>
      </c>
      <c r="AF1404" s="50" t="str">
        <f t="shared" si="477"/>
        <v/>
      </c>
      <c r="AG1404" s="50" t="str">
        <f t="shared" si="485"/>
        <v/>
      </c>
      <c r="AH1404" s="50"/>
      <c r="AI1404" s="55"/>
      <c r="AJ1404" s="55"/>
      <c r="AK1404" s="55"/>
      <c r="AL1404" s="55"/>
    </row>
    <row r="1405" spans="1:38" s="101" customFormat="1" x14ac:dyDescent="0.25">
      <c r="A1405" s="54">
        <f t="shared" si="478"/>
        <v>209</v>
      </c>
      <c r="B1405" s="54">
        <f t="shared" si="466"/>
        <v>52550</v>
      </c>
      <c r="C1405" s="54" t="str">
        <f t="shared" si="467"/>
        <v>201826</v>
      </c>
      <c r="D1405" s="54">
        <v>2018</v>
      </c>
      <c r="E1405" s="54">
        <v>2</v>
      </c>
      <c r="F1405" s="54">
        <v>6</v>
      </c>
      <c r="G1405" s="54">
        <v>14</v>
      </c>
      <c r="H1405" s="54">
        <v>35</v>
      </c>
      <c r="I1405" s="54">
        <v>50</v>
      </c>
      <c r="J1405" s="54">
        <v>480</v>
      </c>
      <c r="K1405" s="54" t="s">
        <v>37</v>
      </c>
      <c r="L1405" s="54">
        <v>1</v>
      </c>
      <c r="M1405" s="54" t="s">
        <v>21</v>
      </c>
      <c r="N1405" s="54" t="s">
        <v>27</v>
      </c>
      <c r="O1405" s="54">
        <v>8</v>
      </c>
      <c r="P1405" s="54">
        <f t="shared" si="472"/>
        <v>52550.48</v>
      </c>
      <c r="Q1405" s="54" t="str">
        <f t="shared" si="465"/>
        <v/>
      </c>
      <c r="R1405" s="54">
        <f t="shared" si="482"/>
        <v>52550.646999999997</v>
      </c>
      <c r="S1405" s="54">
        <f t="shared" si="473"/>
        <v>166.99999999400461</v>
      </c>
      <c r="T1405" s="54">
        <f t="shared" si="468"/>
        <v>28</v>
      </c>
      <c r="U1405" s="51">
        <f t="shared" si="469"/>
        <v>20</v>
      </c>
      <c r="V1405" s="54" t="str">
        <f t="shared" si="470"/>
        <v/>
      </c>
      <c r="W1405" s="54">
        <f t="shared" si="474"/>
        <v>52550</v>
      </c>
      <c r="X1405" s="51">
        <f t="shared" si="483"/>
        <v>3</v>
      </c>
      <c r="Y1405" s="51">
        <f t="shared" si="479"/>
        <v>1</v>
      </c>
      <c r="Z1405" s="51">
        <f t="shared" si="475"/>
        <v>0</v>
      </c>
      <c r="AA1405" s="51">
        <f t="shared" si="480"/>
        <v>0</v>
      </c>
      <c r="AB1405" s="51">
        <f t="shared" si="481"/>
        <v>3</v>
      </c>
      <c r="AC1405" s="51" t="str">
        <f t="shared" si="471"/>
        <v/>
      </c>
      <c r="AD1405" s="51">
        <f t="shared" si="484"/>
        <v>0</v>
      </c>
      <c r="AE1405" s="51" t="str">
        <f t="shared" si="476"/>
        <v/>
      </c>
      <c r="AF1405" s="51" t="str">
        <f t="shared" si="477"/>
        <v/>
      </c>
      <c r="AG1405" s="51">
        <f t="shared" si="485"/>
        <v>0</v>
      </c>
      <c r="AH1405" s="51"/>
      <c r="AI1405" s="54"/>
      <c r="AJ1405" s="54"/>
      <c r="AK1405" s="54"/>
      <c r="AL1405" s="54"/>
    </row>
    <row r="1406" spans="1:38" s="101" customFormat="1" x14ac:dyDescent="0.25">
      <c r="A1406" s="55">
        <f t="shared" si="478"/>
        <v>209</v>
      </c>
      <c r="B1406" s="55">
        <f t="shared" si="466"/>
        <v>52550</v>
      </c>
      <c r="C1406" s="55" t="str">
        <f t="shared" si="467"/>
        <v>201826</v>
      </c>
      <c r="D1406" s="55">
        <v>2018</v>
      </c>
      <c r="E1406" s="55">
        <v>2</v>
      </c>
      <c r="F1406" s="55">
        <v>6</v>
      </c>
      <c r="G1406" s="55">
        <v>14</v>
      </c>
      <c r="H1406" s="55">
        <v>35</v>
      </c>
      <c r="I1406" s="55">
        <v>50</v>
      </c>
      <c r="J1406" s="55">
        <v>508</v>
      </c>
      <c r="K1406" s="55" t="s">
        <v>37</v>
      </c>
      <c r="L1406" s="55">
        <v>1</v>
      </c>
      <c r="M1406" s="55" t="s">
        <v>21</v>
      </c>
      <c r="N1406" s="55" t="s">
        <v>27</v>
      </c>
      <c r="O1406" s="55">
        <v>3</v>
      </c>
      <c r="P1406" s="55" t="str">
        <f t="shared" si="472"/>
        <v/>
      </c>
      <c r="Q1406" s="55" t="str">
        <f t="shared" si="465"/>
        <v/>
      </c>
      <c r="R1406" s="55" t="str">
        <f t="shared" si="482"/>
        <v/>
      </c>
      <c r="S1406" s="55" t="str">
        <f t="shared" si="473"/>
        <v/>
      </c>
      <c r="T1406" s="55">
        <f t="shared" si="468"/>
        <v>18</v>
      </c>
      <c r="U1406" s="50">
        <f t="shared" si="469"/>
        <v>15</v>
      </c>
      <c r="V1406" s="55" t="str">
        <f t="shared" si="470"/>
        <v/>
      </c>
      <c r="W1406" s="55" t="str">
        <f t="shared" si="474"/>
        <v/>
      </c>
      <c r="X1406" s="50" t="str">
        <f t="shared" si="483"/>
        <v/>
      </c>
      <c r="Y1406" s="50" t="str">
        <f t="shared" si="479"/>
        <v/>
      </c>
      <c r="Z1406" s="50" t="str">
        <f t="shared" si="475"/>
        <v/>
      </c>
      <c r="AA1406" s="50" t="str">
        <f t="shared" si="480"/>
        <v/>
      </c>
      <c r="AB1406" s="50" t="str">
        <f t="shared" si="481"/>
        <v/>
      </c>
      <c r="AC1406" s="50" t="str">
        <f t="shared" si="471"/>
        <v/>
      </c>
      <c r="AD1406" s="50" t="str">
        <f t="shared" si="484"/>
        <v/>
      </c>
      <c r="AE1406" s="50" t="str">
        <f t="shared" si="476"/>
        <v/>
      </c>
      <c r="AF1406" s="50" t="str">
        <f t="shared" si="477"/>
        <v/>
      </c>
      <c r="AG1406" s="50" t="str">
        <f t="shared" si="485"/>
        <v/>
      </c>
      <c r="AH1406" s="50"/>
      <c r="AI1406" s="55"/>
      <c r="AJ1406" s="55"/>
      <c r="AK1406" s="55"/>
      <c r="AL1406" s="55"/>
    </row>
    <row r="1407" spans="1:38" s="103" customFormat="1" x14ac:dyDescent="0.25">
      <c r="A1407" s="55">
        <f t="shared" si="478"/>
        <v>209</v>
      </c>
      <c r="B1407" s="55">
        <f t="shared" si="466"/>
        <v>52550</v>
      </c>
      <c r="C1407" s="55" t="str">
        <f t="shared" si="467"/>
        <v>201826</v>
      </c>
      <c r="D1407" s="55">
        <v>2018</v>
      </c>
      <c r="E1407" s="55">
        <v>2</v>
      </c>
      <c r="F1407" s="55">
        <v>6</v>
      </c>
      <c r="G1407" s="55">
        <v>14</v>
      </c>
      <c r="H1407" s="55">
        <v>35</v>
      </c>
      <c r="I1407" s="55">
        <v>50</v>
      </c>
      <c r="J1407" s="55">
        <v>509</v>
      </c>
      <c r="K1407" s="55" t="s">
        <v>29</v>
      </c>
      <c r="L1407" s="55">
        <v>1</v>
      </c>
      <c r="M1407" s="55" t="s">
        <v>21</v>
      </c>
      <c r="N1407" s="55" t="s">
        <v>27</v>
      </c>
      <c r="O1407" s="55">
        <v>0</v>
      </c>
      <c r="P1407" s="55" t="str">
        <f t="shared" si="472"/>
        <v/>
      </c>
      <c r="Q1407" s="55" t="str">
        <f t="shared" si="465"/>
        <v/>
      </c>
      <c r="R1407" s="55" t="str">
        <f t="shared" si="482"/>
        <v/>
      </c>
      <c r="S1407" s="55" t="str">
        <f t="shared" si="473"/>
        <v/>
      </c>
      <c r="T1407" s="55" t="str">
        <f t="shared" si="468"/>
        <v/>
      </c>
      <c r="U1407" s="50" t="str">
        <f t="shared" si="469"/>
        <v/>
      </c>
      <c r="V1407" s="55" t="str">
        <f t="shared" si="470"/>
        <v/>
      </c>
      <c r="W1407" s="55" t="str">
        <f t="shared" si="474"/>
        <v/>
      </c>
      <c r="X1407" s="50" t="str">
        <f t="shared" si="483"/>
        <v/>
      </c>
      <c r="Y1407" s="50" t="str">
        <f t="shared" si="479"/>
        <v/>
      </c>
      <c r="Z1407" s="50" t="str">
        <f t="shared" si="475"/>
        <v/>
      </c>
      <c r="AA1407" s="50" t="str">
        <f t="shared" si="480"/>
        <v/>
      </c>
      <c r="AB1407" s="50" t="str">
        <f t="shared" si="481"/>
        <v/>
      </c>
      <c r="AC1407" s="50" t="str">
        <f t="shared" si="471"/>
        <v/>
      </c>
      <c r="AD1407" s="50" t="str">
        <f t="shared" si="484"/>
        <v/>
      </c>
      <c r="AE1407" s="50" t="str">
        <f t="shared" si="476"/>
        <v/>
      </c>
      <c r="AF1407" s="50" t="str">
        <f t="shared" si="477"/>
        <v/>
      </c>
      <c r="AG1407" s="50" t="str">
        <f t="shared" si="485"/>
        <v/>
      </c>
      <c r="AH1407" s="50"/>
      <c r="AI1407" s="55"/>
      <c r="AJ1407" s="55"/>
      <c r="AK1407" s="55"/>
      <c r="AL1407" s="55"/>
    </row>
    <row r="1408" spans="1:38" s="103" customFormat="1" x14ac:dyDescent="0.25">
      <c r="A1408" s="55">
        <f t="shared" si="478"/>
        <v>209</v>
      </c>
      <c r="B1408" s="55">
        <f t="shared" si="466"/>
        <v>52550</v>
      </c>
      <c r="C1408" s="55" t="str">
        <f t="shared" si="467"/>
        <v>201826</v>
      </c>
      <c r="D1408" s="55">
        <v>2018</v>
      </c>
      <c r="E1408" s="55">
        <v>2</v>
      </c>
      <c r="F1408" s="55">
        <v>6</v>
      </c>
      <c r="G1408" s="55">
        <v>14</v>
      </c>
      <c r="H1408" s="55">
        <v>35</v>
      </c>
      <c r="I1408" s="55">
        <v>50</v>
      </c>
      <c r="J1408" s="55">
        <v>520</v>
      </c>
      <c r="K1408" s="55" t="s">
        <v>239</v>
      </c>
      <c r="L1408" s="55" t="s">
        <v>155</v>
      </c>
      <c r="M1408" s="55" t="s">
        <v>21</v>
      </c>
      <c r="N1408" s="55" t="s">
        <v>27</v>
      </c>
      <c r="O1408" s="55">
        <v>0</v>
      </c>
      <c r="P1408" s="55" t="str">
        <f t="shared" si="472"/>
        <v/>
      </c>
      <c r="Q1408" s="55" t="str">
        <f t="shared" si="465"/>
        <v/>
      </c>
      <c r="R1408" s="55" t="str">
        <f t="shared" si="482"/>
        <v/>
      </c>
      <c r="S1408" s="55" t="str">
        <f t="shared" si="473"/>
        <v/>
      </c>
      <c r="T1408" s="55" t="str">
        <f t="shared" si="468"/>
        <v/>
      </c>
      <c r="U1408" s="50" t="str">
        <f t="shared" si="469"/>
        <v/>
      </c>
      <c r="V1408" s="55" t="str">
        <f t="shared" si="470"/>
        <v/>
      </c>
      <c r="W1408" s="55" t="str">
        <f t="shared" si="474"/>
        <v/>
      </c>
      <c r="X1408" s="50" t="str">
        <f t="shared" si="483"/>
        <v/>
      </c>
      <c r="Y1408" s="50" t="str">
        <f t="shared" si="479"/>
        <v/>
      </c>
      <c r="Z1408" s="50" t="str">
        <f t="shared" si="475"/>
        <v/>
      </c>
      <c r="AA1408" s="50" t="str">
        <f t="shared" si="480"/>
        <v/>
      </c>
      <c r="AB1408" s="50" t="str">
        <f t="shared" si="481"/>
        <v/>
      </c>
      <c r="AC1408" s="50" t="str">
        <f t="shared" si="471"/>
        <v/>
      </c>
      <c r="AD1408" s="50" t="str">
        <f t="shared" si="484"/>
        <v/>
      </c>
      <c r="AE1408" s="50" t="str">
        <f t="shared" si="476"/>
        <v/>
      </c>
      <c r="AF1408" s="50" t="str">
        <f t="shared" si="477"/>
        <v/>
      </c>
      <c r="AG1408" s="50" t="str">
        <f t="shared" si="485"/>
        <v/>
      </c>
      <c r="AH1408" s="50"/>
      <c r="AI1408" s="55"/>
      <c r="AJ1408" s="55"/>
      <c r="AK1408" s="55"/>
      <c r="AL1408" s="55"/>
    </row>
    <row r="1409" spans="1:38" s="103" customFormat="1" x14ac:dyDescent="0.25">
      <c r="A1409" s="55">
        <f t="shared" si="478"/>
        <v>209</v>
      </c>
      <c r="B1409" s="55">
        <f t="shared" si="466"/>
        <v>52550</v>
      </c>
      <c r="C1409" s="55" t="str">
        <f t="shared" si="467"/>
        <v>201826</v>
      </c>
      <c r="D1409" s="55">
        <v>2018</v>
      </c>
      <c r="E1409" s="55">
        <v>2</v>
      </c>
      <c r="F1409" s="55">
        <v>6</v>
      </c>
      <c r="G1409" s="55">
        <v>14</v>
      </c>
      <c r="H1409" s="55">
        <v>35</v>
      </c>
      <c r="I1409" s="55">
        <v>50</v>
      </c>
      <c r="J1409" s="55">
        <v>526</v>
      </c>
      <c r="K1409" s="55" t="s">
        <v>37</v>
      </c>
      <c r="L1409" s="55">
        <v>1</v>
      </c>
      <c r="M1409" s="55" t="s">
        <v>21</v>
      </c>
      <c r="N1409" s="55" t="s">
        <v>27</v>
      </c>
      <c r="O1409" s="55">
        <v>121</v>
      </c>
      <c r="P1409" s="55" t="str">
        <f t="shared" si="472"/>
        <v/>
      </c>
      <c r="Q1409" s="55" t="str">
        <f t="shared" si="465"/>
        <v/>
      </c>
      <c r="R1409" s="55" t="str">
        <f t="shared" si="482"/>
        <v/>
      </c>
      <c r="S1409" s="55" t="str">
        <f t="shared" si="473"/>
        <v/>
      </c>
      <c r="T1409" s="55" t="str">
        <f t="shared" si="468"/>
        <v/>
      </c>
      <c r="U1409" s="50" t="str">
        <f t="shared" si="469"/>
        <v/>
      </c>
      <c r="V1409" s="55" t="str">
        <f t="shared" si="470"/>
        <v/>
      </c>
      <c r="W1409" s="55" t="str">
        <f t="shared" si="474"/>
        <v/>
      </c>
      <c r="X1409" s="50" t="str">
        <f t="shared" si="483"/>
        <v/>
      </c>
      <c r="Y1409" s="50" t="str">
        <f t="shared" si="479"/>
        <v/>
      </c>
      <c r="Z1409" s="50" t="str">
        <f t="shared" si="475"/>
        <v/>
      </c>
      <c r="AA1409" s="50" t="str">
        <f t="shared" si="480"/>
        <v/>
      </c>
      <c r="AB1409" s="50" t="str">
        <f t="shared" si="481"/>
        <v/>
      </c>
      <c r="AC1409" s="50" t="str">
        <f t="shared" si="471"/>
        <v/>
      </c>
      <c r="AD1409" s="50" t="str">
        <f t="shared" si="484"/>
        <v/>
      </c>
      <c r="AE1409" s="50" t="str">
        <f t="shared" si="476"/>
        <v/>
      </c>
      <c r="AF1409" s="50" t="str">
        <f t="shared" si="477"/>
        <v/>
      </c>
      <c r="AG1409" s="50" t="str">
        <f t="shared" si="485"/>
        <v/>
      </c>
      <c r="AH1409" s="50"/>
      <c r="AI1409" s="55"/>
      <c r="AJ1409" s="55"/>
      <c r="AK1409" s="55"/>
      <c r="AL1409" s="55"/>
    </row>
    <row r="1410" spans="1:38" s="101" customFormat="1" x14ac:dyDescent="0.25">
      <c r="A1410" s="55">
        <f t="shared" si="478"/>
        <v>209</v>
      </c>
      <c r="B1410" s="55">
        <f t="shared" si="466"/>
        <v>52550</v>
      </c>
      <c r="C1410" s="55" t="str">
        <f t="shared" si="467"/>
        <v>201826</v>
      </c>
      <c r="D1410" s="55">
        <v>2018</v>
      </c>
      <c r="E1410" s="55">
        <v>2</v>
      </c>
      <c r="F1410" s="55">
        <v>6</v>
      </c>
      <c r="G1410" s="55">
        <v>14</v>
      </c>
      <c r="H1410" s="55">
        <v>35</v>
      </c>
      <c r="I1410" s="55">
        <v>50</v>
      </c>
      <c r="J1410" s="55">
        <v>600</v>
      </c>
      <c r="K1410" s="55" t="s">
        <v>29</v>
      </c>
      <c r="L1410" s="55">
        <v>1</v>
      </c>
      <c r="M1410" s="55" t="s">
        <v>21</v>
      </c>
      <c r="N1410" s="55" t="s">
        <v>27</v>
      </c>
      <c r="O1410" s="55">
        <v>0</v>
      </c>
      <c r="P1410" s="55" t="str">
        <f t="shared" si="472"/>
        <v/>
      </c>
      <c r="Q1410" s="55" t="str">
        <f t="shared" si="465"/>
        <v/>
      </c>
      <c r="R1410" s="55" t="str">
        <f t="shared" si="482"/>
        <v/>
      </c>
      <c r="S1410" s="55" t="str">
        <f t="shared" si="473"/>
        <v/>
      </c>
      <c r="T1410" s="55" t="str">
        <f t="shared" si="468"/>
        <v/>
      </c>
      <c r="U1410" s="50" t="str">
        <f t="shared" si="469"/>
        <v/>
      </c>
      <c r="V1410" s="55" t="str">
        <f t="shared" si="470"/>
        <v/>
      </c>
      <c r="W1410" s="55" t="str">
        <f t="shared" si="474"/>
        <v/>
      </c>
      <c r="X1410" s="50" t="str">
        <f t="shared" si="483"/>
        <v/>
      </c>
      <c r="Y1410" s="50" t="str">
        <f t="shared" si="479"/>
        <v/>
      </c>
      <c r="Z1410" s="50" t="str">
        <f t="shared" si="475"/>
        <v/>
      </c>
      <c r="AA1410" s="50" t="str">
        <f t="shared" si="480"/>
        <v/>
      </c>
      <c r="AB1410" s="50" t="str">
        <f t="shared" si="481"/>
        <v/>
      </c>
      <c r="AC1410" s="50" t="str">
        <f t="shared" si="471"/>
        <v/>
      </c>
      <c r="AD1410" s="50" t="str">
        <f t="shared" si="484"/>
        <v/>
      </c>
      <c r="AE1410" s="50" t="str">
        <f t="shared" si="476"/>
        <v/>
      </c>
      <c r="AF1410" s="50" t="str">
        <f t="shared" si="477"/>
        <v/>
      </c>
      <c r="AG1410" s="50" t="str">
        <f t="shared" si="485"/>
        <v/>
      </c>
      <c r="AH1410" s="50"/>
      <c r="AI1410" s="55"/>
      <c r="AJ1410" s="55"/>
      <c r="AK1410" s="55"/>
      <c r="AL1410" s="55"/>
    </row>
    <row r="1411" spans="1:38" s="103" customFormat="1" x14ac:dyDescent="0.25">
      <c r="A1411" s="55">
        <f t="shared" si="478"/>
        <v>209</v>
      </c>
      <c r="B1411" s="55">
        <f t="shared" si="466"/>
        <v>52550</v>
      </c>
      <c r="C1411" s="55" t="str">
        <f t="shared" si="467"/>
        <v>201826</v>
      </c>
      <c r="D1411" s="55">
        <v>2018</v>
      </c>
      <c r="E1411" s="55">
        <v>2</v>
      </c>
      <c r="F1411" s="55">
        <v>6</v>
      </c>
      <c r="G1411" s="55">
        <v>14</v>
      </c>
      <c r="H1411" s="55">
        <v>35</v>
      </c>
      <c r="I1411" s="55">
        <v>50</v>
      </c>
      <c r="J1411" s="55">
        <v>628</v>
      </c>
      <c r="K1411" s="55" t="s">
        <v>29</v>
      </c>
      <c r="L1411" s="55">
        <v>1</v>
      </c>
      <c r="M1411" s="55" t="s">
        <v>21</v>
      </c>
      <c r="N1411" s="55" t="s">
        <v>27</v>
      </c>
      <c r="O1411" s="55">
        <v>0</v>
      </c>
      <c r="P1411" s="55" t="str">
        <f t="shared" si="472"/>
        <v/>
      </c>
      <c r="Q1411" s="55" t="str">
        <f t="shared" si="465"/>
        <v/>
      </c>
      <c r="R1411" s="55" t="str">
        <f t="shared" si="482"/>
        <v/>
      </c>
      <c r="S1411" s="55" t="str">
        <f t="shared" si="473"/>
        <v/>
      </c>
      <c r="T1411" s="55" t="str">
        <f t="shared" si="468"/>
        <v/>
      </c>
      <c r="U1411" s="50" t="str">
        <f t="shared" si="469"/>
        <v/>
      </c>
      <c r="V1411" s="55" t="str">
        <f t="shared" si="470"/>
        <v/>
      </c>
      <c r="W1411" s="55" t="str">
        <f t="shared" si="474"/>
        <v/>
      </c>
      <c r="X1411" s="50" t="str">
        <f t="shared" si="483"/>
        <v/>
      </c>
      <c r="Y1411" s="50" t="str">
        <f t="shared" si="479"/>
        <v/>
      </c>
      <c r="Z1411" s="50" t="str">
        <f t="shared" si="475"/>
        <v/>
      </c>
      <c r="AA1411" s="50" t="str">
        <f t="shared" si="480"/>
        <v/>
      </c>
      <c r="AB1411" s="50" t="str">
        <f t="shared" si="481"/>
        <v/>
      </c>
      <c r="AC1411" s="50" t="str">
        <f t="shared" si="471"/>
        <v/>
      </c>
      <c r="AD1411" s="50" t="str">
        <f t="shared" si="484"/>
        <v/>
      </c>
      <c r="AE1411" s="50" t="str">
        <f t="shared" si="476"/>
        <v/>
      </c>
      <c r="AF1411" s="50" t="str">
        <f t="shared" si="477"/>
        <v/>
      </c>
      <c r="AG1411" s="50" t="str">
        <f t="shared" si="485"/>
        <v/>
      </c>
      <c r="AH1411" s="50"/>
      <c r="AI1411" s="55"/>
      <c r="AJ1411" s="55"/>
      <c r="AK1411" s="55"/>
      <c r="AL1411" s="55"/>
    </row>
    <row r="1412" spans="1:38" s="101" customFormat="1" x14ac:dyDescent="0.25">
      <c r="A1412" s="55">
        <f t="shared" si="478"/>
        <v>209</v>
      </c>
      <c r="B1412" s="55">
        <f t="shared" si="466"/>
        <v>52550</v>
      </c>
      <c r="C1412" s="55" t="str">
        <f t="shared" si="467"/>
        <v>201826</v>
      </c>
      <c r="D1412" s="55">
        <v>2018</v>
      </c>
      <c r="E1412" s="55">
        <v>2</v>
      </c>
      <c r="F1412" s="55">
        <v>6</v>
      </c>
      <c r="G1412" s="55">
        <v>14</v>
      </c>
      <c r="H1412" s="55">
        <v>35</v>
      </c>
      <c r="I1412" s="55">
        <v>50</v>
      </c>
      <c r="J1412" s="55">
        <v>647</v>
      </c>
      <c r="K1412" s="55" t="s">
        <v>167</v>
      </c>
      <c r="L1412" s="55"/>
      <c r="M1412" s="55" t="s">
        <v>21</v>
      </c>
      <c r="N1412" s="55" t="s">
        <v>27</v>
      </c>
      <c r="O1412" s="55">
        <v>0</v>
      </c>
      <c r="P1412" s="55" t="str">
        <f t="shared" si="472"/>
        <v/>
      </c>
      <c r="Q1412" s="55">
        <f t="shared" ref="Q1412:Q1413" si="486">IF(A1413&lt;&gt;A1412,(B1412+(J1412*0.001)+(O1412*0.001)),"")</f>
        <v>52550.646999999997</v>
      </c>
      <c r="R1412" s="55" t="str">
        <f t="shared" si="482"/>
        <v/>
      </c>
      <c r="S1412" s="55" t="str">
        <f t="shared" si="473"/>
        <v/>
      </c>
      <c r="T1412" s="55" t="str">
        <f t="shared" si="468"/>
        <v/>
      </c>
      <c r="U1412" s="50" t="str">
        <f t="shared" si="469"/>
        <v/>
      </c>
      <c r="V1412" s="55" t="str">
        <f t="shared" si="470"/>
        <v/>
      </c>
      <c r="W1412" s="55" t="str">
        <f t="shared" si="474"/>
        <v/>
      </c>
      <c r="X1412" s="50" t="str">
        <f t="shared" si="483"/>
        <v/>
      </c>
      <c r="Y1412" s="50" t="str">
        <f t="shared" si="479"/>
        <v/>
      </c>
      <c r="Z1412" s="50" t="str">
        <f t="shared" si="475"/>
        <v/>
      </c>
      <c r="AA1412" s="50" t="str">
        <f t="shared" si="480"/>
        <v/>
      </c>
      <c r="AB1412" s="50" t="str">
        <f t="shared" si="481"/>
        <v/>
      </c>
      <c r="AC1412" s="50" t="str">
        <f t="shared" si="471"/>
        <v/>
      </c>
      <c r="AD1412" s="50" t="str">
        <f t="shared" si="484"/>
        <v/>
      </c>
      <c r="AE1412" s="50" t="str">
        <f t="shared" si="476"/>
        <v/>
      </c>
      <c r="AF1412" s="50" t="str">
        <f t="shared" si="477"/>
        <v/>
      </c>
      <c r="AG1412" s="50" t="str">
        <f t="shared" si="485"/>
        <v/>
      </c>
      <c r="AH1412" s="50"/>
      <c r="AI1412" s="55" t="s">
        <v>168</v>
      </c>
      <c r="AJ1412" s="55"/>
      <c r="AK1412" s="55"/>
      <c r="AL1412" s="55"/>
    </row>
    <row r="1413" spans="1:38" s="103" customFormat="1" x14ac:dyDescent="0.25">
      <c r="A1413" s="54">
        <f t="shared" si="478"/>
        <v>210</v>
      </c>
      <c r="B1413" s="54">
        <f t="shared" si="466"/>
        <v>53964</v>
      </c>
      <c r="C1413" s="98" t="str">
        <f t="shared" si="467"/>
        <v>201826</v>
      </c>
      <c r="D1413" s="98">
        <v>2018</v>
      </c>
      <c r="E1413" s="98">
        <v>2</v>
      </c>
      <c r="F1413" s="98">
        <v>6</v>
      </c>
      <c r="G1413" s="98">
        <v>14</v>
      </c>
      <c r="H1413" s="98">
        <v>59</v>
      </c>
      <c r="I1413" s="98">
        <v>24</v>
      </c>
      <c r="J1413" s="98">
        <v>7</v>
      </c>
      <c r="K1413" s="98" t="s">
        <v>37</v>
      </c>
      <c r="L1413" s="98">
        <v>1</v>
      </c>
      <c r="M1413" s="98" t="s">
        <v>21</v>
      </c>
      <c r="N1413" s="98" t="s">
        <v>27</v>
      </c>
      <c r="O1413" s="98">
        <v>348</v>
      </c>
      <c r="P1413" s="98">
        <f t="shared" si="472"/>
        <v>53964.006999999998</v>
      </c>
      <c r="Q1413" s="98">
        <f t="shared" si="486"/>
        <v>53964.354999999996</v>
      </c>
      <c r="R1413" s="98">
        <f t="shared" si="482"/>
        <v>53964.354999999996</v>
      </c>
      <c r="S1413" s="98">
        <f t="shared" si="473"/>
        <v>347.99999999813735</v>
      </c>
      <c r="T1413" s="98" t="str">
        <f t="shared" si="468"/>
        <v/>
      </c>
      <c r="U1413" s="62" t="str">
        <f t="shared" si="469"/>
        <v/>
      </c>
      <c r="V1413" s="98" t="str">
        <f t="shared" si="470"/>
        <v/>
      </c>
      <c r="W1413" s="98">
        <f t="shared" si="474"/>
        <v>53964</v>
      </c>
      <c r="X1413" s="51">
        <f t="shared" si="483"/>
        <v>1</v>
      </c>
      <c r="Y1413" s="51" t="str">
        <f t="shared" si="479"/>
        <v/>
      </c>
      <c r="Z1413" s="51">
        <f t="shared" si="475"/>
        <v>0</v>
      </c>
      <c r="AA1413" s="51">
        <f t="shared" si="480"/>
        <v>0</v>
      </c>
      <c r="AB1413" s="51">
        <f t="shared" si="481"/>
        <v>1</v>
      </c>
      <c r="AC1413" s="51" t="str">
        <f t="shared" si="471"/>
        <v/>
      </c>
      <c r="AD1413" s="51">
        <f t="shared" si="484"/>
        <v>0</v>
      </c>
      <c r="AE1413" s="51" t="str">
        <f t="shared" si="476"/>
        <v/>
      </c>
      <c r="AF1413" s="51" t="str">
        <f t="shared" si="477"/>
        <v/>
      </c>
      <c r="AG1413" s="51">
        <f t="shared" si="485"/>
        <v>0</v>
      </c>
      <c r="AH1413" s="51"/>
      <c r="AI1413" s="54" t="s">
        <v>169</v>
      </c>
      <c r="AJ1413" s="54"/>
      <c r="AK1413" s="54"/>
      <c r="AL1413" s="54"/>
    </row>
    <row r="1414" spans="1:38" x14ac:dyDescent="0.25">
      <c r="A1414" s="50"/>
      <c r="B1414" s="50"/>
      <c r="C1414" s="50"/>
      <c r="D1414" s="50"/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  <c r="P1414" s="50"/>
      <c r="Q1414" s="50"/>
      <c r="R1414" s="50"/>
      <c r="S1414" s="50"/>
      <c r="T1414" s="50"/>
      <c r="U1414" s="50" t="e">
        <v>#REF!</v>
      </c>
      <c r="V1414" s="50"/>
      <c r="W1414" s="50"/>
      <c r="X1414" s="50"/>
      <c r="Y1414" s="50"/>
      <c r="Z1414" s="50"/>
      <c r="AA1414" s="50"/>
      <c r="AB1414" s="50"/>
      <c r="AC1414" s="50"/>
      <c r="AD1414" s="50"/>
      <c r="AE1414" s="50"/>
      <c r="AF1414" s="50"/>
      <c r="AG1414" s="50"/>
      <c r="AH1414" s="50"/>
      <c r="AI1414" s="50"/>
      <c r="AJ1414" s="50"/>
      <c r="AK1414" s="50"/>
      <c r="AL1414" s="50"/>
    </row>
    <row r="1415" spans="1:38" x14ac:dyDescent="0.25">
      <c r="A1415" s="50"/>
      <c r="B1415" s="50"/>
      <c r="C1415" s="50"/>
      <c r="D1415" s="50"/>
      <c r="E1415" s="50"/>
      <c r="F1415" s="50"/>
      <c r="G1415" s="50"/>
      <c r="H1415" s="50"/>
      <c r="I1415" s="50"/>
      <c r="J1415" s="50"/>
      <c r="K1415" s="50"/>
      <c r="L1415" s="50"/>
      <c r="M1415" s="50"/>
      <c r="N1415" s="50"/>
      <c r="O1415" s="50"/>
      <c r="P1415" s="50"/>
      <c r="Q1415" s="50"/>
      <c r="R1415" s="50"/>
      <c r="S1415" s="50"/>
      <c r="T1415" s="50"/>
      <c r="U1415" s="50" t="e">
        <v>#REF!</v>
      </c>
      <c r="V1415" s="50"/>
      <c r="W1415" s="50"/>
      <c r="X1415" s="50"/>
      <c r="Y1415" s="50"/>
      <c r="Z1415" s="50"/>
      <c r="AA1415" s="50"/>
      <c r="AB1415" s="50"/>
      <c r="AC1415" s="50"/>
      <c r="AD1415" s="50"/>
      <c r="AE1415" s="50"/>
      <c r="AF1415" s="50"/>
      <c r="AG1415" s="50"/>
      <c r="AH1415" s="50"/>
      <c r="AI1415" s="50"/>
      <c r="AJ1415" s="50"/>
      <c r="AK1415" s="50"/>
      <c r="AL1415" s="50"/>
    </row>
    <row r="1416" spans="1:38" x14ac:dyDescent="0.25">
      <c r="A1416" s="50"/>
      <c r="B1416" s="50"/>
      <c r="C1416" s="50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  <c r="P1416" s="50"/>
      <c r="Q1416" s="50"/>
      <c r="R1416" s="50"/>
      <c r="S1416" s="50"/>
      <c r="T1416" s="50"/>
      <c r="U1416" s="50" t="e">
        <v>#REF!</v>
      </c>
      <c r="V1416" s="50"/>
      <c r="W1416" s="50"/>
      <c r="X1416" s="50"/>
      <c r="Y1416" s="50"/>
      <c r="Z1416" s="50"/>
      <c r="AA1416" s="50"/>
      <c r="AB1416" s="50"/>
      <c r="AC1416" s="50"/>
      <c r="AD1416" s="50"/>
      <c r="AE1416" s="50"/>
      <c r="AF1416" s="50"/>
      <c r="AG1416" s="50"/>
      <c r="AH1416" s="50"/>
      <c r="AI1416" s="50"/>
      <c r="AJ1416" s="50"/>
      <c r="AK1416" s="50"/>
      <c r="AL1416" s="50"/>
    </row>
    <row r="1417" spans="1:38" x14ac:dyDescent="0.25">
      <c r="A1417" s="50"/>
      <c r="B1417" s="50"/>
      <c r="C1417" s="50"/>
      <c r="D1417" s="50"/>
      <c r="E1417" s="50"/>
      <c r="F1417" s="50"/>
      <c r="G1417" s="50"/>
      <c r="H1417" s="50"/>
      <c r="I1417" s="50"/>
      <c r="J1417" s="50"/>
      <c r="K1417" s="50"/>
      <c r="L1417" s="50"/>
      <c r="M1417" s="50"/>
      <c r="N1417" s="50"/>
      <c r="O1417" s="50"/>
      <c r="P1417" s="50"/>
      <c r="Q1417" s="50"/>
      <c r="R1417" s="50"/>
      <c r="S1417" s="50"/>
      <c r="T1417" s="50"/>
      <c r="U1417" s="50" t="e">
        <v>#REF!</v>
      </c>
      <c r="V1417" s="50"/>
      <c r="W1417" s="50"/>
      <c r="X1417" s="50"/>
      <c r="Y1417" s="50"/>
      <c r="Z1417" s="50"/>
      <c r="AA1417" s="50"/>
      <c r="AB1417" s="50"/>
      <c r="AC1417" s="50"/>
      <c r="AD1417" s="50"/>
      <c r="AE1417" s="50"/>
      <c r="AF1417" s="50"/>
      <c r="AG1417" s="50"/>
      <c r="AH1417" s="50"/>
      <c r="AI1417" s="50"/>
      <c r="AJ1417" s="50"/>
      <c r="AK1417" s="50"/>
      <c r="AL1417" s="50"/>
    </row>
    <row r="1418" spans="1:38" x14ac:dyDescent="0.25">
      <c r="A1418" s="50"/>
      <c r="B1418" s="50"/>
      <c r="C1418" s="50"/>
      <c r="D1418" s="50"/>
      <c r="E1418" s="50"/>
      <c r="F1418" s="50"/>
      <c r="G1418" s="50"/>
      <c r="H1418" s="50"/>
      <c r="I1418" s="50"/>
      <c r="J1418" s="50"/>
      <c r="K1418" s="50"/>
      <c r="L1418" s="50"/>
      <c r="M1418" s="50"/>
      <c r="N1418" s="50"/>
      <c r="O1418" s="50"/>
      <c r="P1418" s="50"/>
      <c r="Q1418" s="50"/>
      <c r="R1418" s="50"/>
      <c r="S1418" s="50"/>
      <c r="T1418" s="50"/>
      <c r="U1418" s="50" t="e">
        <v>#REF!</v>
      </c>
      <c r="V1418" s="50"/>
      <c r="W1418" s="50"/>
      <c r="X1418" s="50"/>
      <c r="Y1418" s="50"/>
      <c r="Z1418" s="50"/>
      <c r="AA1418" s="50"/>
      <c r="AB1418" s="50"/>
      <c r="AC1418" s="50"/>
      <c r="AD1418" s="50"/>
      <c r="AE1418" s="50"/>
      <c r="AF1418" s="50"/>
      <c r="AG1418" s="50"/>
      <c r="AH1418" s="50"/>
      <c r="AI1418" s="50"/>
      <c r="AJ1418" s="50"/>
      <c r="AK1418" s="50"/>
      <c r="AL1418" s="50"/>
    </row>
    <row r="1419" spans="1:38" x14ac:dyDescent="0.25">
      <c r="A1419" s="50"/>
      <c r="B1419" s="50"/>
      <c r="C1419" s="50"/>
      <c r="D1419" s="50"/>
      <c r="E1419" s="50"/>
      <c r="F1419" s="50"/>
      <c r="G1419" s="50"/>
      <c r="H1419" s="50"/>
      <c r="I1419" s="50"/>
      <c r="J1419" s="50"/>
      <c r="K1419" s="50"/>
      <c r="L1419" s="50"/>
      <c r="M1419" s="50"/>
      <c r="N1419" s="50"/>
      <c r="O1419" s="50"/>
      <c r="P1419" s="50"/>
      <c r="Q1419" s="50"/>
      <c r="R1419" s="50"/>
      <c r="S1419" s="50"/>
      <c r="T1419" s="50"/>
      <c r="U1419" s="50" t="e">
        <v>#REF!</v>
      </c>
      <c r="V1419" s="50"/>
      <c r="W1419" s="50"/>
      <c r="X1419" s="50"/>
      <c r="Y1419" s="50"/>
      <c r="Z1419" s="50"/>
      <c r="AA1419" s="50"/>
      <c r="AB1419" s="50"/>
      <c r="AC1419" s="50"/>
      <c r="AD1419" s="50"/>
      <c r="AE1419" s="50"/>
      <c r="AF1419" s="50"/>
      <c r="AG1419" s="50"/>
      <c r="AH1419" s="50"/>
      <c r="AI1419" s="50"/>
      <c r="AJ1419" s="50"/>
      <c r="AK1419" s="50"/>
      <c r="AL1419" s="50"/>
    </row>
    <row r="1420" spans="1:38" x14ac:dyDescent="0.25">
      <c r="A1420" s="50"/>
      <c r="B1420" s="50"/>
      <c r="C1420" s="50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0"/>
      <c r="Q1420" s="50"/>
      <c r="R1420" s="50"/>
      <c r="S1420" s="50"/>
      <c r="T1420" s="50"/>
      <c r="U1420" s="50" t="e">
        <v>#REF!</v>
      </c>
      <c r="V1420" s="50"/>
      <c r="W1420" s="50"/>
      <c r="X1420" s="50"/>
      <c r="Y1420" s="50"/>
      <c r="Z1420" s="50"/>
      <c r="AA1420" s="50"/>
      <c r="AB1420" s="50"/>
      <c r="AC1420" s="50"/>
      <c r="AD1420" s="50"/>
      <c r="AE1420" s="50"/>
      <c r="AF1420" s="50"/>
      <c r="AG1420" s="50"/>
      <c r="AH1420" s="50"/>
      <c r="AI1420" s="50"/>
      <c r="AJ1420" s="50"/>
      <c r="AK1420" s="50"/>
      <c r="AL1420" s="50"/>
    </row>
    <row r="1421" spans="1:38" x14ac:dyDescent="0.25">
      <c r="A1421" s="50"/>
      <c r="B1421" s="50"/>
      <c r="C1421" s="50"/>
      <c r="D1421" s="50"/>
      <c r="E1421" s="50"/>
      <c r="F1421" s="50"/>
      <c r="G1421" s="50"/>
      <c r="H1421" s="50"/>
      <c r="I1421" s="50"/>
      <c r="J1421" s="50"/>
      <c r="K1421" s="50"/>
      <c r="L1421" s="50"/>
      <c r="M1421" s="50"/>
      <c r="N1421" s="50"/>
      <c r="O1421" s="50"/>
      <c r="P1421" s="50"/>
      <c r="Q1421" s="50"/>
      <c r="R1421" s="50"/>
      <c r="S1421" s="50"/>
      <c r="T1421" s="50"/>
      <c r="U1421" s="50" t="e">
        <v>#REF!</v>
      </c>
      <c r="V1421" s="50"/>
      <c r="W1421" s="50"/>
      <c r="X1421" s="50"/>
      <c r="Y1421" s="50"/>
      <c r="Z1421" s="50"/>
      <c r="AA1421" s="50"/>
      <c r="AB1421" s="50"/>
      <c r="AC1421" s="50"/>
      <c r="AD1421" s="50"/>
      <c r="AE1421" s="50"/>
      <c r="AF1421" s="50"/>
      <c r="AG1421" s="50"/>
      <c r="AH1421" s="50"/>
      <c r="AI1421" s="50"/>
      <c r="AJ1421" s="50"/>
      <c r="AK1421" s="50"/>
      <c r="AL1421" s="50"/>
    </row>
    <row r="1422" spans="1:38" x14ac:dyDescent="0.25">
      <c r="A1422" s="50"/>
      <c r="B1422" s="50"/>
      <c r="C1422" s="50"/>
      <c r="D1422" s="50"/>
      <c r="E1422" s="50"/>
      <c r="F1422" s="50"/>
      <c r="G1422" s="50"/>
      <c r="H1422" s="50"/>
      <c r="I1422" s="50"/>
      <c r="J1422" s="50"/>
      <c r="K1422" s="50"/>
      <c r="L1422" s="50"/>
      <c r="M1422" s="50"/>
      <c r="N1422" s="50"/>
      <c r="O1422" s="50"/>
      <c r="P1422" s="50"/>
      <c r="Q1422" s="50"/>
      <c r="R1422" s="50"/>
      <c r="S1422" s="50"/>
      <c r="T1422" s="50"/>
      <c r="U1422" s="50" t="e">
        <v>#REF!</v>
      </c>
      <c r="V1422" s="50"/>
      <c r="W1422" s="50"/>
      <c r="X1422" s="50"/>
      <c r="Y1422" s="50"/>
      <c r="Z1422" s="50"/>
      <c r="AA1422" s="50"/>
      <c r="AB1422" s="50"/>
      <c r="AC1422" s="50"/>
      <c r="AD1422" s="50"/>
      <c r="AE1422" s="50"/>
      <c r="AF1422" s="50"/>
      <c r="AG1422" s="50"/>
      <c r="AH1422" s="50"/>
      <c r="AI1422" s="50"/>
      <c r="AJ1422" s="50"/>
      <c r="AK1422" s="50"/>
      <c r="AL1422" s="50"/>
    </row>
    <row r="1423" spans="1:38" x14ac:dyDescent="0.25">
      <c r="A1423" s="50"/>
      <c r="B1423" s="50"/>
      <c r="C1423" s="50"/>
      <c r="D1423" s="50"/>
      <c r="E1423" s="50"/>
      <c r="F1423" s="50"/>
      <c r="G1423" s="50"/>
      <c r="H1423" s="50"/>
      <c r="I1423" s="50"/>
      <c r="J1423" s="50"/>
      <c r="K1423" s="50"/>
      <c r="L1423" s="50"/>
      <c r="M1423" s="50"/>
      <c r="N1423" s="50"/>
      <c r="O1423" s="50"/>
      <c r="P1423" s="50"/>
      <c r="Q1423" s="50"/>
      <c r="R1423" s="50"/>
      <c r="S1423" s="50"/>
      <c r="T1423" s="50"/>
      <c r="U1423" s="50" t="e">
        <v>#REF!</v>
      </c>
      <c r="V1423" s="50"/>
      <c r="W1423" s="50"/>
      <c r="X1423" s="50"/>
      <c r="Y1423" s="50"/>
      <c r="Z1423" s="50"/>
      <c r="AA1423" s="50"/>
      <c r="AB1423" s="50"/>
      <c r="AC1423" s="50"/>
      <c r="AD1423" s="50"/>
      <c r="AE1423" s="50"/>
      <c r="AF1423" s="50"/>
      <c r="AG1423" s="50"/>
      <c r="AH1423" s="50"/>
      <c r="AI1423" s="50"/>
      <c r="AJ1423" s="50"/>
      <c r="AK1423" s="50"/>
      <c r="AL1423" s="50"/>
    </row>
    <row r="1424" spans="1:38" x14ac:dyDescent="0.25">
      <c r="A1424" s="50"/>
      <c r="B1424" s="50"/>
      <c r="C1424" s="50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  <c r="P1424" s="50"/>
      <c r="Q1424" s="50"/>
      <c r="R1424" s="50"/>
      <c r="S1424" s="50"/>
      <c r="T1424" s="50"/>
      <c r="U1424" s="50" t="e">
        <v>#REF!</v>
      </c>
      <c r="V1424" s="50"/>
      <c r="W1424" s="50"/>
      <c r="X1424" s="50"/>
      <c r="Y1424" s="50"/>
      <c r="Z1424" s="50"/>
      <c r="AA1424" s="50"/>
      <c r="AB1424" s="50"/>
      <c r="AC1424" s="50"/>
      <c r="AD1424" s="50"/>
      <c r="AE1424" s="50"/>
      <c r="AF1424" s="50"/>
      <c r="AG1424" s="50"/>
      <c r="AH1424" s="50"/>
      <c r="AI1424" s="50"/>
      <c r="AJ1424" s="50"/>
      <c r="AK1424" s="50"/>
      <c r="AL1424" s="50"/>
    </row>
    <row r="1425" spans="1:38" x14ac:dyDescent="0.25">
      <c r="A1425" s="50"/>
      <c r="B1425" s="50"/>
      <c r="C1425" s="50"/>
      <c r="D1425" s="50"/>
      <c r="E1425" s="50"/>
      <c r="F1425" s="50"/>
      <c r="G1425" s="50"/>
      <c r="H1425" s="50"/>
      <c r="I1425" s="50"/>
      <c r="J1425" s="50"/>
      <c r="K1425" s="50"/>
      <c r="L1425" s="50"/>
      <c r="M1425" s="50"/>
      <c r="N1425" s="50"/>
      <c r="O1425" s="50"/>
      <c r="P1425" s="50"/>
      <c r="Q1425" s="50"/>
      <c r="R1425" s="50"/>
      <c r="S1425" s="50"/>
      <c r="T1425" s="50"/>
      <c r="U1425" s="50" t="e">
        <v>#REF!</v>
      </c>
      <c r="V1425" s="50"/>
      <c r="W1425" s="50"/>
      <c r="X1425" s="50"/>
      <c r="Y1425" s="50"/>
      <c r="Z1425" s="50"/>
      <c r="AA1425" s="50"/>
      <c r="AB1425" s="50"/>
      <c r="AC1425" s="50"/>
      <c r="AD1425" s="50"/>
      <c r="AE1425" s="50"/>
      <c r="AF1425" s="50"/>
      <c r="AG1425" s="50"/>
      <c r="AH1425" s="50"/>
      <c r="AI1425" s="50"/>
      <c r="AJ1425" s="50"/>
      <c r="AK1425" s="50"/>
      <c r="AL1425" s="50"/>
    </row>
    <row r="1426" spans="1:38" x14ac:dyDescent="0.25">
      <c r="A1426" s="50"/>
      <c r="B1426" s="50"/>
      <c r="C1426" s="50"/>
      <c r="D1426" s="50"/>
      <c r="E1426" s="50"/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0"/>
      <c r="Q1426" s="50"/>
      <c r="R1426" s="50"/>
      <c r="S1426" s="50"/>
      <c r="T1426" s="50"/>
      <c r="U1426" s="50" t="e">
        <v>#REF!</v>
      </c>
      <c r="V1426" s="50"/>
      <c r="W1426" s="50"/>
      <c r="X1426" s="50"/>
      <c r="Y1426" s="50"/>
      <c r="Z1426" s="50"/>
      <c r="AA1426" s="50"/>
      <c r="AB1426" s="50"/>
      <c r="AC1426" s="50"/>
      <c r="AD1426" s="50"/>
      <c r="AE1426" s="50"/>
      <c r="AF1426" s="50"/>
      <c r="AG1426" s="50"/>
      <c r="AH1426" s="50"/>
      <c r="AI1426" s="50"/>
      <c r="AJ1426" s="50"/>
      <c r="AK1426" s="50"/>
      <c r="AL1426" s="50"/>
    </row>
    <row r="1427" spans="1:38" x14ac:dyDescent="0.25">
      <c r="A1427" s="50"/>
      <c r="B1427" s="50"/>
      <c r="C1427" s="50"/>
      <c r="D1427" s="50"/>
      <c r="E1427" s="50"/>
      <c r="F1427" s="50"/>
      <c r="G1427" s="50"/>
      <c r="H1427" s="50"/>
      <c r="I1427" s="50"/>
      <c r="J1427" s="50"/>
      <c r="K1427" s="50"/>
      <c r="L1427" s="50"/>
      <c r="M1427" s="50"/>
      <c r="N1427" s="50"/>
      <c r="O1427" s="50"/>
      <c r="P1427" s="50"/>
      <c r="Q1427" s="50"/>
      <c r="R1427" s="50"/>
      <c r="S1427" s="50"/>
      <c r="T1427" s="50"/>
      <c r="U1427" s="50" t="e">
        <v>#REF!</v>
      </c>
      <c r="V1427" s="50"/>
      <c r="W1427" s="50"/>
      <c r="X1427" s="50"/>
      <c r="Y1427" s="50"/>
      <c r="Z1427" s="50"/>
      <c r="AA1427" s="50"/>
      <c r="AB1427" s="50"/>
      <c r="AC1427" s="50"/>
      <c r="AD1427" s="50"/>
      <c r="AE1427" s="50"/>
      <c r="AF1427" s="50"/>
      <c r="AG1427" s="50"/>
      <c r="AH1427" s="50"/>
      <c r="AI1427" s="50"/>
      <c r="AJ1427" s="50"/>
      <c r="AK1427" s="50"/>
      <c r="AL1427" s="50"/>
    </row>
    <row r="1428" spans="1:38" x14ac:dyDescent="0.25">
      <c r="A1428" s="50"/>
      <c r="B1428" s="50"/>
      <c r="C1428" s="50"/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  <c r="P1428" s="50"/>
      <c r="Q1428" s="50"/>
      <c r="R1428" s="50"/>
      <c r="S1428" s="50"/>
      <c r="T1428" s="50"/>
      <c r="U1428" s="50" t="e">
        <v>#REF!</v>
      </c>
      <c r="V1428" s="50"/>
      <c r="W1428" s="50"/>
      <c r="X1428" s="50"/>
      <c r="Y1428" s="50"/>
      <c r="Z1428" s="50"/>
      <c r="AA1428" s="50"/>
      <c r="AB1428" s="50"/>
      <c r="AC1428" s="50"/>
      <c r="AD1428" s="50"/>
      <c r="AE1428" s="50"/>
      <c r="AF1428" s="50"/>
      <c r="AG1428" s="50"/>
      <c r="AH1428" s="50"/>
      <c r="AI1428" s="50"/>
      <c r="AJ1428" s="50"/>
      <c r="AK1428" s="50"/>
      <c r="AL1428" s="50"/>
    </row>
    <row r="1429" spans="1:38" x14ac:dyDescent="0.25">
      <c r="A1429" s="50"/>
      <c r="B1429" s="50"/>
      <c r="C1429" s="50"/>
      <c r="D1429" s="50"/>
      <c r="E1429" s="50"/>
      <c r="F1429" s="50"/>
      <c r="G1429" s="50"/>
      <c r="H1429" s="50"/>
      <c r="I1429" s="50"/>
      <c r="J1429" s="50"/>
      <c r="K1429" s="50"/>
      <c r="L1429" s="50"/>
      <c r="M1429" s="50"/>
      <c r="N1429" s="50"/>
      <c r="O1429" s="50"/>
      <c r="P1429" s="50"/>
      <c r="Q1429" s="50"/>
      <c r="R1429" s="50"/>
      <c r="S1429" s="50"/>
      <c r="T1429" s="50"/>
      <c r="U1429" s="50" t="e">
        <v>#REF!</v>
      </c>
      <c r="V1429" s="50"/>
      <c r="W1429" s="50"/>
      <c r="X1429" s="50"/>
      <c r="Y1429" s="50"/>
      <c r="Z1429" s="50"/>
      <c r="AA1429" s="50"/>
      <c r="AB1429" s="50"/>
      <c r="AC1429" s="50"/>
      <c r="AD1429" s="50"/>
      <c r="AE1429" s="50"/>
      <c r="AF1429" s="50"/>
      <c r="AG1429" s="50"/>
      <c r="AH1429" s="50"/>
      <c r="AI1429" s="50"/>
      <c r="AJ1429" s="50"/>
      <c r="AK1429" s="50"/>
      <c r="AL1429" s="50"/>
    </row>
    <row r="1430" spans="1:38" x14ac:dyDescent="0.25">
      <c r="A1430" s="50"/>
      <c r="B1430" s="50"/>
      <c r="C1430" s="50"/>
      <c r="D1430" s="50"/>
      <c r="E1430" s="50"/>
      <c r="F1430" s="50"/>
      <c r="G1430" s="50"/>
      <c r="H1430" s="50"/>
      <c r="I1430" s="50"/>
      <c r="J1430" s="50"/>
      <c r="K1430" s="50"/>
      <c r="L1430" s="50"/>
      <c r="M1430" s="50"/>
      <c r="N1430" s="50"/>
      <c r="O1430" s="50"/>
      <c r="P1430" s="50"/>
      <c r="Q1430" s="50"/>
      <c r="R1430" s="50"/>
      <c r="S1430" s="50"/>
      <c r="T1430" s="50"/>
      <c r="U1430" s="50" t="e">
        <v>#REF!</v>
      </c>
      <c r="V1430" s="50"/>
      <c r="W1430" s="50"/>
      <c r="X1430" s="50"/>
      <c r="Y1430" s="50"/>
      <c r="Z1430" s="50"/>
      <c r="AA1430" s="50"/>
      <c r="AB1430" s="50"/>
      <c r="AC1430" s="50"/>
      <c r="AD1430" s="50"/>
      <c r="AE1430" s="50"/>
      <c r="AF1430" s="50"/>
      <c r="AG1430" s="50"/>
      <c r="AH1430" s="50"/>
      <c r="AI1430" s="50"/>
      <c r="AJ1430" s="50"/>
      <c r="AK1430" s="50"/>
      <c r="AL1430" s="50"/>
    </row>
    <row r="1431" spans="1:38" x14ac:dyDescent="0.25">
      <c r="A1431" s="50"/>
      <c r="B1431" s="50"/>
      <c r="C1431" s="50"/>
      <c r="D1431" s="50"/>
      <c r="E1431" s="50"/>
      <c r="F1431" s="50"/>
      <c r="G1431" s="50"/>
      <c r="H1431" s="50"/>
      <c r="I1431" s="50"/>
      <c r="J1431" s="50"/>
      <c r="K1431" s="50"/>
      <c r="L1431" s="50"/>
      <c r="M1431" s="50"/>
      <c r="N1431" s="50"/>
      <c r="O1431" s="50"/>
      <c r="P1431" s="50"/>
      <c r="Q1431" s="50"/>
      <c r="R1431" s="50"/>
      <c r="S1431" s="50"/>
      <c r="T1431" s="50"/>
      <c r="U1431" s="50" t="e">
        <v>#REF!</v>
      </c>
      <c r="V1431" s="50"/>
      <c r="W1431" s="50"/>
      <c r="X1431" s="50"/>
      <c r="Y1431" s="50"/>
      <c r="Z1431" s="50"/>
      <c r="AA1431" s="50"/>
      <c r="AB1431" s="50"/>
      <c r="AC1431" s="50"/>
      <c r="AD1431" s="50"/>
      <c r="AE1431" s="50"/>
      <c r="AF1431" s="50"/>
      <c r="AG1431" s="50"/>
      <c r="AH1431" s="50"/>
      <c r="AI1431" s="50"/>
      <c r="AJ1431" s="50"/>
      <c r="AK1431" s="50"/>
      <c r="AL1431" s="50"/>
    </row>
    <row r="1432" spans="1:38" x14ac:dyDescent="0.25">
      <c r="A1432" s="50"/>
      <c r="B1432" s="50"/>
      <c r="C1432" s="50"/>
      <c r="D1432" s="50"/>
      <c r="E1432" s="50"/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0"/>
      <c r="Q1432" s="50"/>
      <c r="R1432" s="50"/>
      <c r="S1432" s="50"/>
      <c r="T1432" s="50"/>
      <c r="U1432" s="50" t="e">
        <v>#REF!</v>
      </c>
      <c r="V1432" s="50"/>
      <c r="W1432" s="50"/>
      <c r="X1432" s="50"/>
      <c r="Y1432" s="50"/>
      <c r="Z1432" s="50"/>
      <c r="AA1432" s="50"/>
      <c r="AB1432" s="50"/>
      <c r="AC1432" s="50"/>
      <c r="AD1432" s="50"/>
      <c r="AE1432" s="50"/>
      <c r="AF1432" s="50"/>
      <c r="AG1432" s="50"/>
      <c r="AH1432" s="50"/>
      <c r="AI1432" s="50"/>
      <c r="AJ1432" s="50"/>
      <c r="AK1432" s="50"/>
      <c r="AL1432" s="50"/>
    </row>
    <row r="1433" spans="1:38" x14ac:dyDescent="0.25">
      <c r="A1433" s="50"/>
      <c r="B1433" s="50"/>
      <c r="C1433" s="50"/>
      <c r="D1433" s="50"/>
      <c r="E1433" s="50"/>
      <c r="F1433" s="50"/>
      <c r="G1433" s="50"/>
      <c r="H1433" s="50"/>
      <c r="I1433" s="50"/>
      <c r="J1433" s="50"/>
      <c r="K1433" s="50"/>
      <c r="L1433" s="50"/>
      <c r="M1433" s="50"/>
      <c r="N1433" s="50"/>
      <c r="O1433" s="50"/>
      <c r="P1433" s="50"/>
      <c r="Q1433" s="50"/>
      <c r="R1433" s="50"/>
      <c r="S1433" s="50"/>
      <c r="T1433" s="50"/>
      <c r="U1433" s="50" t="e">
        <v>#REF!</v>
      </c>
      <c r="V1433" s="50"/>
      <c r="W1433" s="50"/>
      <c r="X1433" s="50"/>
      <c r="Y1433" s="50"/>
      <c r="Z1433" s="50"/>
      <c r="AA1433" s="50"/>
      <c r="AB1433" s="50"/>
      <c r="AC1433" s="50"/>
      <c r="AD1433" s="50"/>
      <c r="AE1433" s="50"/>
      <c r="AF1433" s="50"/>
      <c r="AG1433" s="50"/>
      <c r="AH1433" s="50"/>
      <c r="AI1433" s="50"/>
      <c r="AJ1433" s="50"/>
      <c r="AK1433" s="50"/>
      <c r="AL1433" s="50"/>
    </row>
    <row r="1434" spans="1:38" x14ac:dyDescent="0.25">
      <c r="A1434" s="50"/>
      <c r="B1434" s="50"/>
      <c r="C1434" s="50"/>
      <c r="D1434" s="50"/>
      <c r="E1434" s="50"/>
      <c r="F1434" s="50"/>
      <c r="G1434" s="50"/>
      <c r="H1434" s="50"/>
      <c r="I1434" s="50"/>
      <c r="J1434" s="50"/>
      <c r="K1434" s="50"/>
      <c r="L1434" s="50"/>
      <c r="M1434" s="50"/>
      <c r="N1434" s="50"/>
      <c r="O1434" s="50"/>
      <c r="P1434" s="50"/>
      <c r="Q1434" s="50"/>
      <c r="R1434" s="50"/>
      <c r="S1434" s="50"/>
      <c r="T1434" s="50"/>
      <c r="U1434" s="50" t="e">
        <v>#REF!</v>
      </c>
      <c r="V1434" s="50"/>
      <c r="W1434" s="50"/>
      <c r="X1434" s="50"/>
      <c r="Y1434" s="50"/>
      <c r="Z1434" s="50"/>
      <c r="AA1434" s="50"/>
      <c r="AB1434" s="50"/>
      <c r="AC1434" s="50"/>
      <c r="AD1434" s="50"/>
      <c r="AE1434" s="50"/>
      <c r="AF1434" s="50"/>
      <c r="AG1434" s="50"/>
      <c r="AH1434" s="50"/>
      <c r="AI1434" s="50"/>
      <c r="AJ1434" s="50"/>
      <c r="AK1434" s="50"/>
      <c r="AL1434" s="50"/>
    </row>
    <row r="1435" spans="1:38" x14ac:dyDescent="0.25">
      <c r="A1435" s="50"/>
      <c r="B1435" s="50"/>
      <c r="C1435" s="50"/>
      <c r="D1435" s="50"/>
      <c r="E1435" s="50"/>
      <c r="F1435" s="50"/>
      <c r="G1435" s="50"/>
      <c r="H1435" s="50"/>
      <c r="I1435" s="50"/>
      <c r="J1435" s="50"/>
      <c r="K1435" s="50"/>
      <c r="L1435" s="50"/>
      <c r="M1435" s="50"/>
      <c r="N1435" s="50"/>
      <c r="O1435" s="50"/>
      <c r="P1435" s="50"/>
      <c r="Q1435" s="50"/>
      <c r="R1435" s="50"/>
      <c r="S1435" s="50"/>
      <c r="T1435" s="50"/>
      <c r="U1435" s="50" t="e">
        <v>#REF!</v>
      </c>
      <c r="V1435" s="50"/>
      <c r="W1435" s="50"/>
      <c r="X1435" s="50"/>
      <c r="Y1435" s="50"/>
      <c r="Z1435" s="50"/>
      <c r="AA1435" s="50"/>
      <c r="AB1435" s="50"/>
      <c r="AC1435" s="50"/>
      <c r="AD1435" s="50"/>
      <c r="AE1435" s="50"/>
      <c r="AF1435" s="50"/>
      <c r="AG1435" s="50"/>
      <c r="AH1435" s="50"/>
      <c r="AI1435" s="50"/>
      <c r="AJ1435" s="50"/>
      <c r="AK1435" s="50"/>
      <c r="AL1435" s="50"/>
    </row>
    <row r="1436" spans="1:38" x14ac:dyDescent="0.25">
      <c r="A1436" s="50"/>
      <c r="B1436" s="50"/>
      <c r="C1436" s="50"/>
      <c r="D1436" s="50"/>
      <c r="E1436" s="50"/>
      <c r="F1436" s="50"/>
      <c r="G1436" s="50"/>
      <c r="H1436" s="50"/>
      <c r="I1436" s="50"/>
      <c r="J1436" s="50"/>
      <c r="K1436" s="50"/>
      <c r="L1436" s="50"/>
      <c r="M1436" s="50"/>
      <c r="N1436" s="50"/>
      <c r="O1436" s="50"/>
      <c r="P1436" s="50"/>
      <c r="Q1436" s="50"/>
      <c r="R1436" s="50"/>
      <c r="S1436" s="50"/>
      <c r="T1436" s="50"/>
      <c r="U1436" s="50" t="e">
        <v>#REF!</v>
      </c>
      <c r="V1436" s="50"/>
      <c r="W1436" s="50"/>
      <c r="X1436" s="50"/>
      <c r="Y1436" s="50"/>
      <c r="Z1436" s="50"/>
      <c r="AA1436" s="50"/>
      <c r="AB1436" s="50"/>
      <c r="AC1436" s="50"/>
      <c r="AD1436" s="50"/>
      <c r="AE1436" s="50"/>
      <c r="AF1436" s="50"/>
      <c r="AG1436" s="50"/>
      <c r="AH1436" s="50"/>
      <c r="AI1436" s="50"/>
      <c r="AJ1436" s="50"/>
      <c r="AK1436" s="50"/>
      <c r="AL1436" s="50"/>
    </row>
    <row r="1437" spans="1:38" x14ac:dyDescent="0.25">
      <c r="A1437" s="50"/>
      <c r="B1437" s="50"/>
      <c r="C1437" s="50"/>
      <c r="D1437" s="50"/>
      <c r="E1437" s="50"/>
      <c r="F1437" s="50"/>
      <c r="G1437" s="50"/>
      <c r="H1437" s="50"/>
      <c r="I1437" s="50"/>
      <c r="J1437" s="50"/>
      <c r="K1437" s="50"/>
      <c r="L1437" s="50"/>
      <c r="M1437" s="50"/>
      <c r="N1437" s="50"/>
      <c r="O1437" s="50"/>
      <c r="P1437" s="50"/>
      <c r="Q1437" s="50"/>
      <c r="R1437" s="50"/>
      <c r="S1437" s="50"/>
      <c r="T1437" s="50"/>
      <c r="U1437" s="50" t="e">
        <v>#REF!</v>
      </c>
      <c r="V1437" s="50"/>
      <c r="W1437" s="50"/>
      <c r="X1437" s="50"/>
      <c r="Y1437" s="50"/>
      <c r="Z1437" s="50"/>
      <c r="AA1437" s="50"/>
      <c r="AB1437" s="50"/>
      <c r="AC1437" s="50"/>
      <c r="AD1437" s="50"/>
      <c r="AE1437" s="50"/>
      <c r="AF1437" s="50"/>
      <c r="AG1437" s="50"/>
      <c r="AH1437" s="50"/>
      <c r="AI1437" s="50"/>
      <c r="AJ1437" s="50"/>
      <c r="AK1437" s="50"/>
      <c r="AL1437" s="50"/>
    </row>
    <row r="1438" spans="1:38" x14ac:dyDescent="0.25">
      <c r="A1438" s="50"/>
      <c r="B1438" s="50"/>
      <c r="C1438" s="50"/>
      <c r="D1438" s="50"/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0"/>
      <c r="Q1438" s="50"/>
      <c r="R1438" s="50"/>
      <c r="S1438" s="50"/>
      <c r="T1438" s="50"/>
      <c r="U1438" s="50" t="e">
        <v>#REF!</v>
      </c>
      <c r="V1438" s="50"/>
      <c r="W1438" s="50"/>
      <c r="X1438" s="50"/>
      <c r="Y1438" s="50"/>
      <c r="Z1438" s="50"/>
      <c r="AA1438" s="50"/>
      <c r="AB1438" s="50"/>
      <c r="AC1438" s="50"/>
      <c r="AD1438" s="50"/>
      <c r="AE1438" s="50"/>
      <c r="AF1438" s="50"/>
      <c r="AG1438" s="50"/>
      <c r="AH1438" s="50"/>
      <c r="AI1438" s="50"/>
      <c r="AJ1438" s="50"/>
      <c r="AK1438" s="50"/>
      <c r="AL1438" s="50"/>
    </row>
    <row r="1439" spans="1:38" x14ac:dyDescent="0.25">
      <c r="A1439" s="50"/>
      <c r="B1439" s="50"/>
      <c r="C1439" s="50"/>
      <c r="D1439" s="50"/>
      <c r="E1439" s="50"/>
      <c r="F1439" s="50"/>
      <c r="G1439" s="50"/>
      <c r="H1439" s="50"/>
      <c r="I1439" s="50"/>
      <c r="J1439" s="50"/>
      <c r="K1439" s="50"/>
      <c r="L1439" s="50"/>
      <c r="M1439" s="50"/>
      <c r="N1439" s="50"/>
      <c r="O1439" s="50"/>
      <c r="P1439" s="50"/>
      <c r="Q1439" s="50"/>
      <c r="R1439" s="50"/>
      <c r="S1439" s="50"/>
      <c r="T1439" s="50"/>
      <c r="U1439" s="50" t="e">
        <v>#REF!</v>
      </c>
      <c r="V1439" s="50"/>
      <c r="W1439" s="50"/>
      <c r="X1439" s="50"/>
      <c r="Y1439" s="50"/>
      <c r="Z1439" s="50"/>
      <c r="AA1439" s="50"/>
      <c r="AB1439" s="50"/>
      <c r="AC1439" s="50"/>
      <c r="AD1439" s="50"/>
      <c r="AE1439" s="50"/>
      <c r="AF1439" s="50"/>
      <c r="AG1439" s="50"/>
      <c r="AH1439" s="50"/>
      <c r="AI1439" s="50"/>
      <c r="AJ1439" s="50"/>
      <c r="AK1439" s="50"/>
      <c r="AL1439" s="50"/>
    </row>
    <row r="1440" spans="1:38" x14ac:dyDescent="0.25">
      <c r="A1440" s="50"/>
      <c r="B1440" s="50"/>
      <c r="C1440" s="50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  <c r="P1440" s="50"/>
      <c r="Q1440" s="50"/>
      <c r="R1440" s="50"/>
      <c r="S1440" s="50"/>
      <c r="T1440" s="50"/>
      <c r="U1440" s="50" t="e">
        <v>#REF!</v>
      </c>
      <c r="V1440" s="50"/>
      <c r="W1440" s="50"/>
      <c r="X1440" s="50"/>
      <c r="Y1440" s="50"/>
      <c r="Z1440" s="50"/>
      <c r="AA1440" s="50"/>
      <c r="AB1440" s="50"/>
      <c r="AC1440" s="50"/>
      <c r="AD1440" s="50"/>
      <c r="AE1440" s="50"/>
      <c r="AF1440" s="50"/>
      <c r="AG1440" s="50"/>
      <c r="AH1440" s="50"/>
      <c r="AI1440" s="50"/>
      <c r="AJ1440" s="50"/>
      <c r="AK1440" s="50"/>
      <c r="AL1440" s="50"/>
    </row>
    <row r="1441" spans="1:38" x14ac:dyDescent="0.25">
      <c r="A1441" s="50"/>
      <c r="B1441" s="50"/>
      <c r="C1441" s="50"/>
      <c r="D1441" s="50"/>
      <c r="E1441" s="50"/>
      <c r="F1441" s="50"/>
      <c r="G1441" s="50"/>
      <c r="H1441" s="50"/>
      <c r="I1441" s="50"/>
      <c r="J1441" s="50"/>
      <c r="K1441" s="50"/>
      <c r="L1441" s="50"/>
      <c r="M1441" s="50"/>
      <c r="N1441" s="50"/>
      <c r="O1441" s="50"/>
      <c r="P1441" s="50"/>
      <c r="Q1441" s="50"/>
      <c r="R1441" s="50"/>
      <c r="S1441" s="50"/>
      <c r="T1441" s="50"/>
      <c r="U1441" s="50" t="e">
        <v>#REF!</v>
      </c>
      <c r="V1441" s="50"/>
      <c r="W1441" s="50"/>
      <c r="X1441" s="50"/>
      <c r="Y1441" s="50"/>
      <c r="Z1441" s="50"/>
      <c r="AA1441" s="50"/>
      <c r="AB1441" s="50"/>
      <c r="AC1441" s="50"/>
      <c r="AD1441" s="50"/>
      <c r="AE1441" s="50"/>
      <c r="AF1441" s="50"/>
      <c r="AG1441" s="50"/>
      <c r="AH1441" s="50"/>
      <c r="AI1441" s="50"/>
      <c r="AJ1441" s="50"/>
      <c r="AK1441" s="50"/>
      <c r="AL1441" s="50"/>
    </row>
    <row r="1442" spans="1:38" x14ac:dyDescent="0.25">
      <c r="A1442" s="50"/>
      <c r="B1442" s="50"/>
      <c r="C1442" s="50"/>
      <c r="D1442" s="50"/>
      <c r="E1442" s="50"/>
      <c r="F1442" s="50"/>
      <c r="G1442" s="50"/>
      <c r="H1442" s="50"/>
      <c r="I1442" s="50"/>
      <c r="J1442" s="50"/>
      <c r="K1442" s="50"/>
      <c r="L1442" s="50"/>
      <c r="M1442" s="50"/>
      <c r="N1442" s="50"/>
      <c r="O1442" s="50"/>
      <c r="P1442" s="50"/>
      <c r="Q1442" s="50"/>
      <c r="R1442" s="50"/>
      <c r="S1442" s="50"/>
      <c r="T1442" s="50"/>
      <c r="U1442" s="50" t="e">
        <v>#REF!</v>
      </c>
      <c r="V1442" s="50"/>
      <c r="W1442" s="50"/>
      <c r="X1442" s="50"/>
      <c r="Y1442" s="50"/>
      <c r="Z1442" s="50"/>
      <c r="AA1442" s="50"/>
      <c r="AB1442" s="50"/>
      <c r="AC1442" s="50"/>
      <c r="AD1442" s="50"/>
      <c r="AE1442" s="50"/>
      <c r="AF1442" s="50"/>
      <c r="AG1442" s="50"/>
      <c r="AH1442" s="50"/>
      <c r="AI1442" s="50"/>
      <c r="AJ1442" s="50"/>
      <c r="AK1442" s="50"/>
      <c r="AL1442" s="50"/>
    </row>
    <row r="1443" spans="1:38" x14ac:dyDescent="0.25">
      <c r="A1443" s="50"/>
      <c r="B1443" s="50"/>
      <c r="C1443" s="50"/>
      <c r="D1443" s="50"/>
      <c r="E1443" s="50"/>
      <c r="F1443" s="50"/>
      <c r="G1443" s="50"/>
      <c r="H1443" s="50"/>
      <c r="I1443" s="50"/>
      <c r="J1443" s="50"/>
      <c r="K1443" s="50"/>
      <c r="L1443" s="50"/>
      <c r="M1443" s="50"/>
      <c r="N1443" s="50"/>
      <c r="O1443" s="50"/>
      <c r="P1443" s="50"/>
      <c r="Q1443" s="50"/>
      <c r="R1443" s="50"/>
      <c r="S1443" s="50"/>
      <c r="T1443" s="50"/>
      <c r="U1443" s="50" t="e">
        <v>#REF!</v>
      </c>
      <c r="V1443" s="50"/>
      <c r="W1443" s="50"/>
      <c r="X1443" s="50"/>
      <c r="Y1443" s="50"/>
      <c r="Z1443" s="50"/>
      <c r="AA1443" s="50"/>
      <c r="AB1443" s="50"/>
      <c r="AC1443" s="50"/>
      <c r="AD1443" s="50"/>
      <c r="AE1443" s="50"/>
      <c r="AF1443" s="50"/>
      <c r="AG1443" s="50"/>
      <c r="AH1443" s="50"/>
      <c r="AI1443" s="50"/>
      <c r="AJ1443" s="50"/>
      <c r="AK1443" s="50"/>
      <c r="AL1443" s="50"/>
    </row>
    <row r="1444" spans="1:38" x14ac:dyDescent="0.25">
      <c r="A1444" s="50"/>
      <c r="B1444" s="50"/>
      <c r="C1444" s="50"/>
      <c r="D1444" s="50"/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0"/>
      <c r="Q1444" s="50"/>
      <c r="R1444" s="50"/>
      <c r="S1444" s="50"/>
      <c r="T1444" s="50"/>
      <c r="U1444" s="50" t="e">
        <v>#REF!</v>
      </c>
      <c r="V1444" s="50"/>
      <c r="W1444" s="50"/>
      <c r="X1444" s="50"/>
      <c r="Y1444" s="50"/>
      <c r="Z1444" s="50"/>
      <c r="AA1444" s="50"/>
      <c r="AB1444" s="50"/>
      <c r="AC1444" s="50"/>
      <c r="AD1444" s="50"/>
      <c r="AE1444" s="50"/>
      <c r="AF1444" s="50"/>
      <c r="AG1444" s="50"/>
      <c r="AH1444" s="50"/>
      <c r="AI1444" s="50"/>
      <c r="AJ1444" s="50"/>
      <c r="AK1444" s="50"/>
      <c r="AL1444" s="50"/>
    </row>
    <row r="1445" spans="1:38" x14ac:dyDescent="0.25">
      <c r="A1445" s="50"/>
      <c r="B1445" s="50"/>
      <c r="C1445" s="50"/>
      <c r="D1445" s="50"/>
      <c r="E1445" s="50"/>
      <c r="F1445" s="50"/>
      <c r="G1445" s="50"/>
      <c r="H1445" s="50"/>
      <c r="I1445" s="50"/>
      <c r="J1445" s="50"/>
      <c r="K1445" s="50"/>
      <c r="L1445" s="50"/>
      <c r="M1445" s="50"/>
      <c r="N1445" s="50"/>
      <c r="O1445" s="50"/>
      <c r="P1445" s="50"/>
      <c r="Q1445" s="50"/>
      <c r="R1445" s="50"/>
      <c r="S1445" s="50"/>
      <c r="T1445" s="50"/>
      <c r="U1445" s="50" t="e">
        <v>#REF!</v>
      </c>
      <c r="V1445" s="50"/>
      <c r="W1445" s="50"/>
      <c r="X1445" s="50"/>
      <c r="Y1445" s="50"/>
      <c r="Z1445" s="50"/>
      <c r="AA1445" s="50"/>
      <c r="AB1445" s="50"/>
      <c r="AC1445" s="50"/>
      <c r="AD1445" s="50"/>
      <c r="AE1445" s="50"/>
      <c r="AF1445" s="50"/>
      <c r="AG1445" s="50"/>
      <c r="AH1445" s="50"/>
      <c r="AI1445" s="50"/>
      <c r="AJ1445" s="50"/>
      <c r="AK1445" s="50"/>
      <c r="AL1445" s="50"/>
    </row>
    <row r="1446" spans="1:38" x14ac:dyDescent="0.25">
      <c r="A1446" s="50"/>
      <c r="B1446" s="50"/>
      <c r="C1446" s="50"/>
      <c r="D1446" s="50"/>
      <c r="E1446" s="50"/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  <c r="P1446" s="50"/>
      <c r="Q1446" s="50"/>
      <c r="R1446" s="50"/>
      <c r="S1446" s="50"/>
      <c r="T1446" s="50"/>
      <c r="U1446" s="50" t="e">
        <v>#REF!</v>
      </c>
      <c r="V1446" s="50"/>
      <c r="W1446" s="50"/>
      <c r="X1446" s="50"/>
      <c r="Y1446" s="50"/>
      <c r="Z1446" s="50"/>
      <c r="AA1446" s="50"/>
      <c r="AB1446" s="50"/>
      <c r="AC1446" s="50"/>
      <c r="AD1446" s="50"/>
      <c r="AE1446" s="50"/>
      <c r="AF1446" s="50"/>
      <c r="AG1446" s="50"/>
      <c r="AH1446" s="50"/>
      <c r="AI1446" s="50"/>
      <c r="AJ1446" s="50"/>
      <c r="AK1446" s="50"/>
      <c r="AL1446" s="50"/>
    </row>
    <row r="1447" spans="1:38" x14ac:dyDescent="0.25">
      <c r="A1447" s="50"/>
      <c r="B1447" s="50"/>
      <c r="C1447" s="50"/>
      <c r="D1447" s="50"/>
      <c r="E1447" s="50"/>
      <c r="F1447" s="50"/>
      <c r="G1447" s="50"/>
      <c r="H1447" s="50"/>
      <c r="I1447" s="50"/>
      <c r="J1447" s="50"/>
      <c r="K1447" s="50"/>
      <c r="L1447" s="50"/>
      <c r="M1447" s="50"/>
      <c r="N1447" s="50"/>
      <c r="O1447" s="50"/>
      <c r="P1447" s="50"/>
      <c r="Q1447" s="50"/>
      <c r="R1447" s="50"/>
      <c r="S1447" s="50"/>
      <c r="T1447" s="50"/>
      <c r="U1447" s="50" t="e">
        <v>#REF!</v>
      </c>
      <c r="V1447" s="50"/>
      <c r="W1447" s="50"/>
      <c r="X1447" s="50"/>
      <c r="Y1447" s="50"/>
      <c r="Z1447" s="50"/>
      <c r="AA1447" s="50"/>
      <c r="AB1447" s="50"/>
      <c r="AC1447" s="50"/>
      <c r="AD1447" s="50"/>
      <c r="AE1447" s="50"/>
      <c r="AF1447" s="50"/>
      <c r="AG1447" s="50"/>
      <c r="AH1447" s="50"/>
      <c r="AI1447" s="50"/>
      <c r="AJ1447" s="50"/>
      <c r="AK1447" s="50"/>
      <c r="AL1447" s="50"/>
    </row>
    <row r="1448" spans="1:38" x14ac:dyDescent="0.25">
      <c r="A1448" s="50"/>
      <c r="B1448" s="50"/>
      <c r="C1448" s="50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  <c r="P1448" s="50"/>
      <c r="Q1448" s="50"/>
      <c r="R1448" s="50"/>
      <c r="S1448" s="50"/>
      <c r="T1448" s="50"/>
      <c r="U1448" s="50" t="e">
        <v>#REF!</v>
      </c>
      <c r="V1448" s="50"/>
      <c r="W1448" s="50"/>
      <c r="X1448" s="50"/>
      <c r="Y1448" s="50"/>
      <c r="Z1448" s="50"/>
      <c r="AA1448" s="50"/>
      <c r="AB1448" s="50"/>
      <c r="AC1448" s="50"/>
      <c r="AD1448" s="50"/>
      <c r="AE1448" s="50"/>
      <c r="AF1448" s="50"/>
      <c r="AG1448" s="50"/>
      <c r="AH1448" s="50"/>
      <c r="AI1448" s="50"/>
      <c r="AJ1448" s="50"/>
      <c r="AK1448" s="50"/>
      <c r="AL1448" s="50"/>
    </row>
    <row r="1449" spans="1:38" x14ac:dyDescent="0.25">
      <c r="A1449" s="50"/>
      <c r="B1449" s="50"/>
      <c r="C1449" s="50"/>
      <c r="D1449" s="50"/>
      <c r="E1449" s="50"/>
      <c r="F1449" s="50"/>
      <c r="G1449" s="50"/>
      <c r="H1449" s="50"/>
      <c r="I1449" s="50"/>
      <c r="J1449" s="50"/>
      <c r="K1449" s="50"/>
      <c r="L1449" s="50"/>
      <c r="M1449" s="50"/>
      <c r="N1449" s="50"/>
      <c r="O1449" s="50"/>
      <c r="P1449" s="50"/>
      <c r="Q1449" s="50"/>
      <c r="R1449" s="50"/>
      <c r="S1449" s="50"/>
      <c r="T1449" s="50"/>
      <c r="U1449" s="50" t="e">
        <v>#REF!</v>
      </c>
      <c r="V1449" s="50"/>
      <c r="W1449" s="50"/>
      <c r="X1449" s="50"/>
      <c r="Y1449" s="50"/>
      <c r="Z1449" s="50"/>
      <c r="AA1449" s="50"/>
      <c r="AB1449" s="50"/>
      <c r="AC1449" s="50"/>
      <c r="AD1449" s="50"/>
      <c r="AE1449" s="50"/>
      <c r="AF1449" s="50"/>
      <c r="AG1449" s="50"/>
      <c r="AH1449" s="50"/>
      <c r="AI1449" s="50"/>
      <c r="AJ1449" s="50"/>
      <c r="AK1449" s="50"/>
      <c r="AL1449" s="50"/>
    </row>
    <row r="1450" spans="1:38" x14ac:dyDescent="0.25">
      <c r="A1450" s="50"/>
      <c r="B1450" s="50"/>
      <c r="C1450" s="50"/>
      <c r="D1450" s="50"/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  <c r="P1450" s="50"/>
      <c r="Q1450" s="50"/>
      <c r="R1450" s="50"/>
      <c r="S1450" s="50"/>
      <c r="T1450" s="50"/>
      <c r="U1450" s="50" t="e">
        <v>#REF!</v>
      </c>
      <c r="V1450" s="50"/>
      <c r="W1450" s="50"/>
      <c r="X1450" s="50"/>
      <c r="Y1450" s="50"/>
      <c r="Z1450" s="50"/>
      <c r="AA1450" s="50"/>
      <c r="AB1450" s="50"/>
      <c r="AC1450" s="50"/>
      <c r="AD1450" s="50"/>
      <c r="AE1450" s="50"/>
      <c r="AF1450" s="50"/>
      <c r="AG1450" s="50"/>
      <c r="AH1450" s="50"/>
      <c r="AI1450" s="50"/>
      <c r="AJ1450" s="50"/>
      <c r="AK1450" s="50"/>
      <c r="AL1450" s="50"/>
    </row>
    <row r="1451" spans="1:38" x14ac:dyDescent="0.25">
      <c r="A1451" s="50"/>
      <c r="B1451" s="50"/>
      <c r="C1451" s="50"/>
      <c r="D1451" s="50"/>
      <c r="E1451" s="50"/>
      <c r="F1451" s="50"/>
      <c r="G1451" s="50"/>
      <c r="H1451" s="50"/>
      <c r="I1451" s="50"/>
      <c r="J1451" s="50"/>
      <c r="K1451" s="50"/>
      <c r="L1451" s="50"/>
      <c r="M1451" s="50"/>
      <c r="N1451" s="50"/>
      <c r="O1451" s="50"/>
      <c r="P1451" s="50"/>
      <c r="Q1451" s="50"/>
      <c r="R1451" s="50"/>
      <c r="S1451" s="50"/>
      <c r="T1451" s="50"/>
      <c r="U1451" s="50" t="e">
        <v>#REF!</v>
      </c>
      <c r="V1451" s="50"/>
      <c r="W1451" s="50"/>
      <c r="X1451" s="50"/>
      <c r="Y1451" s="50"/>
      <c r="Z1451" s="50"/>
      <c r="AA1451" s="50"/>
      <c r="AB1451" s="50"/>
      <c r="AC1451" s="50"/>
      <c r="AD1451" s="50"/>
      <c r="AE1451" s="50"/>
      <c r="AF1451" s="50"/>
      <c r="AG1451" s="50"/>
      <c r="AH1451" s="50"/>
      <c r="AI1451" s="50"/>
      <c r="AJ1451" s="50"/>
      <c r="AK1451" s="50"/>
      <c r="AL1451" s="50"/>
    </row>
    <row r="1452" spans="1:38" x14ac:dyDescent="0.25">
      <c r="A1452" s="50"/>
      <c r="B1452" s="50"/>
      <c r="C1452" s="50"/>
      <c r="D1452" s="50"/>
      <c r="E1452" s="50"/>
      <c r="F1452" s="50"/>
      <c r="G1452" s="50"/>
      <c r="H1452" s="50"/>
      <c r="I1452" s="50"/>
      <c r="J1452" s="50"/>
      <c r="K1452" s="50"/>
      <c r="L1452" s="50"/>
      <c r="M1452" s="50"/>
      <c r="N1452" s="50"/>
      <c r="O1452" s="50"/>
      <c r="P1452" s="50"/>
      <c r="Q1452" s="50"/>
      <c r="R1452" s="50"/>
      <c r="S1452" s="50"/>
      <c r="T1452" s="50"/>
      <c r="U1452" s="50" t="e">
        <v>#REF!</v>
      </c>
      <c r="V1452" s="50"/>
      <c r="W1452" s="50"/>
      <c r="X1452" s="50"/>
      <c r="Y1452" s="50"/>
      <c r="Z1452" s="50"/>
      <c r="AA1452" s="50"/>
      <c r="AB1452" s="50"/>
      <c r="AC1452" s="50"/>
      <c r="AD1452" s="50"/>
      <c r="AE1452" s="50"/>
      <c r="AF1452" s="50"/>
      <c r="AG1452" s="50"/>
      <c r="AH1452" s="50"/>
      <c r="AI1452" s="50"/>
      <c r="AJ1452" s="50"/>
      <c r="AK1452" s="50"/>
      <c r="AL1452" s="50"/>
    </row>
    <row r="1453" spans="1:38" x14ac:dyDescent="0.25">
      <c r="A1453" s="50"/>
      <c r="B1453" s="50"/>
      <c r="C1453" s="50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50"/>
      <c r="P1453" s="50"/>
      <c r="Q1453" s="50"/>
      <c r="R1453" s="50"/>
      <c r="S1453" s="50"/>
      <c r="T1453" s="50"/>
      <c r="U1453" s="50" t="e">
        <v>#REF!</v>
      </c>
      <c r="V1453" s="50"/>
      <c r="W1453" s="50"/>
      <c r="X1453" s="50"/>
      <c r="Y1453" s="50"/>
      <c r="Z1453" s="50"/>
      <c r="AA1453" s="50"/>
      <c r="AB1453" s="50"/>
      <c r="AC1453" s="50"/>
      <c r="AD1453" s="50"/>
      <c r="AE1453" s="50"/>
      <c r="AF1453" s="50"/>
      <c r="AG1453" s="50"/>
      <c r="AH1453" s="50"/>
      <c r="AI1453" s="50"/>
      <c r="AJ1453" s="50"/>
      <c r="AK1453" s="50"/>
      <c r="AL1453" s="50"/>
    </row>
    <row r="1454" spans="1:38" x14ac:dyDescent="0.25">
      <c r="A1454" s="50"/>
      <c r="B1454" s="50"/>
      <c r="C1454" s="50"/>
      <c r="D1454" s="50"/>
      <c r="E1454" s="50"/>
      <c r="F1454" s="50"/>
      <c r="G1454" s="50"/>
      <c r="H1454" s="50"/>
      <c r="I1454" s="50"/>
      <c r="J1454" s="50"/>
      <c r="K1454" s="50"/>
      <c r="L1454" s="50"/>
      <c r="M1454" s="50"/>
      <c r="N1454" s="50"/>
      <c r="O1454" s="50"/>
      <c r="P1454" s="50"/>
      <c r="Q1454" s="50"/>
      <c r="R1454" s="50"/>
      <c r="S1454" s="50"/>
      <c r="T1454" s="50"/>
      <c r="U1454" s="50" t="e">
        <v>#REF!</v>
      </c>
      <c r="V1454" s="50"/>
      <c r="W1454" s="50"/>
      <c r="X1454" s="50"/>
      <c r="Y1454" s="50"/>
      <c r="Z1454" s="50"/>
      <c r="AA1454" s="50"/>
      <c r="AB1454" s="50"/>
      <c r="AC1454" s="50"/>
      <c r="AD1454" s="50"/>
      <c r="AE1454" s="50"/>
      <c r="AF1454" s="50"/>
      <c r="AG1454" s="50"/>
      <c r="AH1454" s="50"/>
      <c r="AI1454" s="50"/>
      <c r="AJ1454" s="50"/>
      <c r="AK1454" s="50"/>
      <c r="AL1454" s="50"/>
    </row>
    <row r="1455" spans="1:38" x14ac:dyDescent="0.25">
      <c r="A1455" s="50"/>
      <c r="B1455" s="50"/>
      <c r="C1455" s="50"/>
      <c r="D1455" s="50"/>
      <c r="E1455" s="50"/>
      <c r="F1455" s="50"/>
      <c r="G1455" s="50"/>
      <c r="H1455" s="50"/>
      <c r="I1455" s="50"/>
      <c r="J1455" s="50"/>
      <c r="K1455" s="50"/>
      <c r="L1455" s="50"/>
      <c r="M1455" s="50"/>
      <c r="N1455" s="50"/>
      <c r="O1455" s="50"/>
      <c r="P1455" s="50"/>
      <c r="Q1455" s="50"/>
      <c r="R1455" s="50"/>
      <c r="S1455" s="50"/>
      <c r="T1455" s="50"/>
      <c r="U1455" s="50" t="e">
        <v>#REF!</v>
      </c>
      <c r="V1455" s="50"/>
      <c r="W1455" s="50"/>
      <c r="X1455" s="50"/>
      <c r="Y1455" s="50"/>
      <c r="Z1455" s="50"/>
      <c r="AA1455" s="50"/>
      <c r="AB1455" s="50"/>
      <c r="AC1455" s="50"/>
      <c r="AD1455" s="50"/>
      <c r="AE1455" s="50"/>
      <c r="AF1455" s="50"/>
      <c r="AG1455" s="50"/>
      <c r="AH1455" s="50"/>
      <c r="AI1455" s="50"/>
      <c r="AJ1455" s="50"/>
      <c r="AK1455" s="50"/>
      <c r="AL1455" s="50"/>
    </row>
  </sheetData>
  <autoFilter ref="A1:AL1455" xr:uid="{FBB2EBBA-FB65-4CD5-9BBB-C545EF69326D}"/>
  <sortState ref="A3:AH1481">
    <sortCondition ref="D3:D1481"/>
    <sortCondition ref="E3:E1481"/>
    <sortCondition ref="F3:F1481"/>
    <sortCondition ref="G3:G1481"/>
    <sortCondition ref="H3:H1481"/>
    <sortCondition ref="I3:I1481"/>
    <sortCondition ref="J3:J1481"/>
  </sortState>
  <hyperlinks>
    <hyperlink ref="AI676" r:id="rId1" xr:uid="{00000000-0004-0000-0100-000000000000}"/>
    <hyperlink ref="AI770" r:id="rId2" xr:uid="{00000000-0004-0000-0100-000001000000}"/>
    <hyperlink ref="AI866" r:id="rId3" xr:uid="{00000000-0004-0000-0100-000002000000}"/>
    <hyperlink ref="AI949" r:id="rId4" xr:uid="{00000000-0004-0000-0100-000003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zoomScale="125" zoomScaleNormal="125" zoomScalePageLayoutView="125" workbookViewId="0">
      <selection activeCell="C21" sqref="C21"/>
    </sheetView>
  </sheetViews>
  <sheetFormatPr defaultColWidth="11" defaultRowHeight="15.75" x14ac:dyDescent="0.25"/>
  <cols>
    <col min="1" max="1" width="41.875" bestFit="1" customWidth="1"/>
    <col min="2" max="2" width="6.875" style="75" customWidth="1"/>
    <col min="3" max="3" width="9.875" bestFit="1" customWidth="1"/>
    <col min="6" max="6" width="30.125" customWidth="1"/>
    <col min="7" max="7" width="35.125" bestFit="1" customWidth="1"/>
    <col min="8" max="8" width="14.875" bestFit="1" customWidth="1"/>
    <col min="9" max="9" width="14" bestFit="1" customWidth="1"/>
  </cols>
  <sheetData>
    <row r="1" spans="1:15" ht="23.25" x14ac:dyDescent="0.35">
      <c r="A1" s="73" t="s">
        <v>172</v>
      </c>
      <c r="B1" s="91"/>
      <c r="C1" s="74" t="s">
        <v>173</v>
      </c>
    </row>
    <row r="2" spans="1:15" x14ac:dyDescent="0.25">
      <c r="A2" s="144" t="s">
        <v>174</v>
      </c>
      <c r="B2" s="144"/>
      <c r="C2" s="144"/>
    </row>
    <row r="3" spans="1:15" x14ac:dyDescent="0.25">
      <c r="A3" s="92" t="s">
        <v>175</v>
      </c>
      <c r="B3" s="85">
        <f>SUM(IF(FREQUENCY(MATCH(Sheet1!C2:C1413,Sheet1!C2:C1413,0),MATCH(Sheet1!C2:C1413,Sheet1!C2:C1413,0))&gt;0,1))</f>
        <v>27</v>
      </c>
    </row>
    <row r="4" spans="1:15" x14ac:dyDescent="0.25">
      <c r="A4" s="83" t="s">
        <v>187</v>
      </c>
      <c r="B4" s="87">
        <f t="array" ref="B4">SUM(IF(FREQUENCY(IF(LEN(IF(Sheet1!K2:K1413="up",Sheet1!C2:C1413,""))&gt;0,MATCH(IF(Sheet1!K2:K1413="up",Sheet1!C2:C1413,""),IF(Sheet1!K2:K1413="up",Sheet1!C2:C1413,""),0),""), IF(LEN(IF(Sheet1!K2:K1413="up",Sheet1!C2:C1413,""))&gt;0,MATCH(IF(Sheet1!K2:K1413="up",Sheet1!C2:C1413,""),IF(Sheet1!K2:K1413="up",Sheet1!C2:C1413,""),0),""))&gt;0,1))</f>
        <v>8</v>
      </c>
      <c r="K4" t="s">
        <v>204</v>
      </c>
      <c r="O4" s="80">
        <f t="array" ref="O4">SUM(IF(FREQUENCY(IF(LEN(Sheet1!AE2:AE901)&gt;0,MATCH(Sheet1!AE2:AE901,Sheet1!AE2:AE901,0),""), IF(LEN(Sheet1!AE2:AE901)&gt;0,MATCH(Sheet1!AE2:AE901,Sheet1!AE2:AE901,0),""))&gt;0,1))</f>
        <v>6</v>
      </c>
    </row>
    <row r="5" spans="1:15" x14ac:dyDescent="0.25">
      <c r="A5" s="82" t="s">
        <v>176</v>
      </c>
      <c r="B5" s="85">
        <f>MAX(Sheet1!A2:A1413)-COUNTIF(Sheet1!Z:Z,1)</f>
        <v>205</v>
      </c>
      <c r="F5">
        <v>1388</v>
      </c>
    </row>
    <row r="6" spans="1:15" x14ac:dyDescent="0.25">
      <c r="A6" s="85" t="s">
        <v>178</v>
      </c>
      <c r="B6" s="85">
        <f>SUM(Sheet2!B7:B9)</f>
        <v>164</v>
      </c>
    </row>
    <row r="7" spans="1:15" x14ac:dyDescent="0.25">
      <c r="A7" s="93" t="s">
        <v>179</v>
      </c>
      <c r="B7" s="85">
        <f>COUNTIFS(Sheet1!AB2:AB1413,"&gt;0",Sheet1!AC2:AC1413,"",Sheet1!AA2:AA1413,"0",Sheet1!AD2:AD1413,"0")</f>
        <v>157</v>
      </c>
      <c r="G7" s="83" t="s">
        <v>219</v>
      </c>
      <c r="H7" s="85">
        <f>B10-B11</f>
        <v>41</v>
      </c>
    </row>
    <row r="8" spans="1:15" x14ac:dyDescent="0.25">
      <c r="A8" s="93" t="s">
        <v>180</v>
      </c>
      <c r="B8" s="85">
        <f>COUNTIFS(Sheet1!AA2:AA1413,"&gt;0",Sheet1!AC2:AC1413,"",Sheet1!AB2:AB1413,"0",Sheet1!AD2:AD1413,"0")</f>
        <v>6</v>
      </c>
      <c r="G8" s="83" t="s">
        <v>194</v>
      </c>
      <c r="H8" s="85">
        <f>COUNTIFS(Sheet1!K2:K1413,"up",Sheet1!M2:M1413,"Negative")</f>
        <v>55</v>
      </c>
    </row>
    <row r="9" spans="1:15" x14ac:dyDescent="0.25">
      <c r="A9" s="93" t="s">
        <v>181</v>
      </c>
      <c r="B9" s="85">
        <f>COUNTIFS(Sheet1!AC2:AC1413,"&gt;0",Sheet1!AD2:AD1413,"0")</f>
        <v>1</v>
      </c>
      <c r="G9" s="83" t="s">
        <v>191</v>
      </c>
      <c r="H9" s="85">
        <f>COUNTIFS(Sheet1!AD:AD,"2")+COUNTIFS(Sheet1!AD:AD,"3")+COUNTIFS(Sheet1!AD:AD,"4")</f>
        <v>11</v>
      </c>
      <c r="K9" t="s">
        <v>205</v>
      </c>
    </row>
    <row r="10" spans="1:15" x14ac:dyDescent="0.25">
      <c r="A10" s="85" t="s">
        <v>183</v>
      </c>
      <c r="B10" s="85">
        <f>COUNTIFS(Sheet1!AD2:AD1413,"&gt;0")</f>
        <v>43</v>
      </c>
      <c r="G10" s="145"/>
      <c r="H10" s="146"/>
    </row>
    <row r="11" spans="1:15" x14ac:dyDescent="0.25">
      <c r="A11" s="93" t="s">
        <v>193</v>
      </c>
      <c r="B11" s="85">
        <f>COUNTIFS(Sheet1!K2:K1413,"up",Sheet1!M2:M1413,"Positive")</f>
        <v>2</v>
      </c>
      <c r="G11" s="85" t="s">
        <v>218</v>
      </c>
      <c r="H11" s="85"/>
    </row>
    <row r="12" spans="1:15" x14ac:dyDescent="0.25">
      <c r="A12" s="93" t="s">
        <v>192</v>
      </c>
      <c r="B12" s="85">
        <f>B10-B11</f>
        <v>41</v>
      </c>
      <c r="G12" s="83" t="s">
        <v>217</v>
      </c>
      <c r="H12" s="85">
        <f>COUNTIF(Sheet1!AF2:AF1413,"yes")</f>
        <v>6</v>
      </c>
    </row>
    <row r="13" spans="1:15" x14ac:dyDescent="0.25">
      <c r="A13" s="81"/>
      <c r="G13" s="93" t="s">
        <v>20</v>
      </c>
      <c r="H13" s="85">
        <f>COUNTIFS(Sheet1!AD2:AD1413,"&gt;0",Sheet1!AA2:AA1413,"&gt;0",Sheet1!AB2:AB1413,0)</f>
        <v>5</v>
      </c>
    </row>
    <row r="14" spans="1:15" x14ac:dyDescent="0.25">
      <c r="G14" s="93" t="s">
        <v>184</v>
      </c>
      <c r="H14" s="85">
        <f>COUNTIFS(Sheet1!AD2:AD1413,"&gt;0",Sheet1!AA2:AA1413,"&gt;0",Sheet1!AB2:AB1413,"&gt;0")</f>
        <v>1</v>
      </c>
    </row>
    <row r="15" spans="1:15" x14ac:dyDescent="0.25">
      <c r="G15" s="145"/>
      <c r="H15" s="146"/>
    </row>
    <row r="16" spans="1:15" x14ac:dyDescent="0.25">
      <c r="B16" s="85" t="s">
        <v>206</v>
      </c>
      <c r="C16" s="85" t="s">
        <v>207</v>
      </c>
      <c r="D16" s="85" t="s">
        <v>208</v>
      </c>
      <c r="E16" s="85" t="s">
        <v>209</v>
      </c>
      <c r="G16" s="93" t="s">
        <v>190</v>
      </c>
      <c r="H16" s="87">
        <f t="array" ref="H16">SUM(IF(FREQUENCY(IF(LEN(IF(Sheet1!K2:K1413="M-up",Sheet1!C2:C1413,""))&gt;0,MATCH(IF(Sheet1!K2:K1413="M-up",Sheet1!C2:C1413,""),IF(Sheet1!K2:K1413="M-up",Sheet1!C2:C1413,""),0),""), IF(LEN(IF(Sheet1!K2:K1413="M-up",Sheet1!C2:C1413,""))&gt;0,MATCH(IF(Sheet1!K2:K1413="M-up",Sheet1!C2:C1413,""),IF(Sheet1!K2:K1413="M-up",Sheet1!C2:C1413,""),0),""))&gt;0,1))</f>
        <v>8</v>
      </c>
    </row>
    <row r="17" spans="1:9" x14ac:dyDescent="0.25">
      <c r="A17" s="94" t="s">
        <v>211</v>
      </c>
      <c r="B17" s="85">
        <f>COUNTIFS(Sheet1!AB2:AB1413,"&gt;0",Sheet1!AC2:AC1413,"",Sheet1!AA2:AA1413,"0",Sheet1!AD2:AD1413,"0")</f>
        <v>157</v>
      </c>
      <c r="C17" s="89"/>
      <c r="D17" s="89"/>
      <c r="E17" s="89"/>
      <c r="G17" s="93" t="s">
        <v>199</v>
      </c>
      <c r="H17" s="87">
        <f t="array" ref="H17">MAX(IF(Sheet1!$K$2:$K$1413="up",Sheet1!$O$2:$O$1413))</f>
        <v>990</v>
      </c>
    </row>
    <row r="18" spans="1:9" x14ac:dyDescent="0.25">
      <c r="A18" s="82" t="s">
        <v>177</v>
      </c>
      <c r="B18" s="85">
        <f>MAX(Sheet1!L:L)</f>
        <v>3</v>
      </c>
      <c r="C18" s="89"/>
      <c r="D18" s="89"/>
      <c r="E18" s="89"/>
      <c r="G18" s="93" t="s">
        <v>222</v>
      </c>
      <c r="H18" s="85">
        <f>COUNTIF(Sheet1!K1:K1413,"M-up")</f>
        <v>398</v>
      </c>
    </row>
    <row r="19" spans="1:9" x14ac:dyDescent="0.25">
      <c r="A19" s="83" t="s">
        <v>202</v>
      </c>
      <c r="B19" s="90"/>
      <c r="C19" s="90">
        <f>AVERAGE(IF(Sheet1!$K$2:$K$1413="stroke",IF(Sheet1!$M$2:$M$901="negative",Sheet1!$AB$2:$AB$901)))</f>
        <v>3.1221374045801529</v>
      </c>
      <c r="D19" s="85">
        <v>1</v>
      </c>
      <c r="E19" s="85">
        <f>MAX(IF(Sheet1!$K$2:$K$1413="stroke",IF(Sheet1!$M$2:$M$1413="negative",Sheet1!$AB$2:$AB$1413)))</f>
        <v>24</v>
      </c>
      <c r="G19" s="93" t="s">
        <v>189</v>
      </c>
      <c r="H19" s="87">
        <f t="array" ref="H19">SUM(IF(FREQUENCY(IF(LEN(IF(Sheet1!K2:K1413="SRS",Sheet1!C2:C1413,""))&gt;0,MATCH(IF(Sheet1!K2:K1413="SRS",Sheet1!C2:C1413,""),IF(Sheet1!K2:K1413="SRS",Sheet1!C2:C1413,""),0),""), IF(LEN(IF(Sheet1!K2:K1413="SRS",Sheet1!C2:C1413,""))&gt;0,MATCH(IF(Sheet1!K2:K1413="SRS",Sheet1!C2:C1413,""),IF(Sheet1!K2:K1413="SRS",Sheet1!C2:C1413,""),0),""))&gt;0,1))</f>
        <v>4</v>
      </c>
    </row>
    <row r="20" spans="1:9" x14ac:dyDescent="0.25">
      <c r="A20" s="82" t="s">
        <v>201</v>
      </c>
      <c r="B20" s="85">
        <f>SUMIFS(Sheet1!AB2:AB1413,Sheet1!AB2:AB1413,"&gt;0",Sheet1!AC2:AC1413,"",Sheet1!AA2:AA1413,"0",Sheet1!AD2:AD1413,"0")</f>
        <v>609</v>
      </c>
      <c r="C20" s="86">
        <f t="array" ref="C20">AVERAGE(IF(Sheet1!$K$2:$K$1413="stroke",IF(Sheet1!$M$2:$M$1413="negative",Sheet1!$O$2:$O$1413)))</f>
        <v>28.305691056910568</v>
      </c>
      <c r="D20" s="113">
        <f t="array" ref="D20">MIN(IF(Sheet1!$K$2:$K$1413="stroke",IF(Sheet1!$M$2:$M$1413="negative",IF(Sheet1!$N$2:$N$1413&lt;&gt;"out",Sheet1!$O$2:$O$1413))))</f>
        <v>1</v>
      </c>
      <c r="E20" s="113">
        <f t="array" ref="E20">MAX(IF(Sheet1!$K$2:$K$1413="stroke",IF(Sheet1!$M$2:$M$1413="negative",Sheet1!$O$2:$O$1413)))</f>
        <v>929</v>
      </c>
      <c r="F20" t="s">
        <v>240</v>
      </c>
      <c r="G20" s="93" t="s">
        <v>188</v>
      </c>
      <c r="H20" s="85">
        <f>COUNTIF(Sheet1!K2:K1413,"SRS")</f>
        <v>38</v>
      </c>
    </row>
    <row r="21" spans="1:9" x14ac:dyDescent="0.25">
      <c r="A21" s="82" t="s">
        <v>196</v>
      </c>
      <c r="B21" s="85">
        <f>COUNT(Sheet1!T2:T1413)</f>
        <v>459</v>
      </c>
      <c r="C21" s="134">
        <f t="array" ref="C21">AVERAGE(Sheet1!T2:T1413)</f>
        <v>67.16339869281046</v>
      </c>
      <c r="D21" s="87">
        <f t="array" ref="D21">MIN(Sheet1!T2:T1413)</f>
        <v>6</v>
      </c>
      <c r="E21" s="87">
        <f>MAX(Sheet1!T:T)</f>
        <v>546</v>
      </c>
      <c r="G21" s="93" t="s">
        <v>200</v>
      </c>
      <c r="H21" s="87">
        <f t="array" ref="H21">MAX(IF(Sheet1!$K$2:$K$1413="SRS",Sheet1!$O$2:$O$1413))</f>
        <v>269</v>
      </c>
    </row>
    <row r="22" spans="1:9" x14ac:dyDescent="0.25">
      <c r="A22" s="82" t="s">
        <v>197</v>
      </c>
      <c r="B22" s="133">
        <f>COUNT(Sheet1!U2:U1413)</f>
        <v>423</v>
      </c>
      <c r="C22" s="86">
        <f>AVERAGE(Sheet1!U2:U1413)</f>
        <v>43.657210401891255</v>
      </c>
      <c r="D22" s="87">
        <f t="array" ref="D22">MIN(Sheet1!U2:U1413)</f>
        <v>2</v>
      </c>
      <c r="E22" s="87">
        <f>MAX(Sheet1!U2:U901)</f>
        <v>360</v>
      </c>
      <c r="G22" s="67"/>
    </row>
    <row r="23" spans="1:9" x14ac:dyDescent="0.25">
      <c r="A23" s="96" t="s">
        <v>223</v>
      </c>
      <c r="B23" s="75">
        <f>COUNTIFS(Sheet1!S2:S1413,"&gt;0")</f>
        <v>205</v>
      </c>
      <c r="C23" s="114">
        <f>AVERAGE(Sheet1!S2:S1413)</f>
        <v>-493615.12857142877</v>
      </c>
      <c r="D23" s="75">
        <f t="array" ref="D23">MIN(IF(Sheet1!S$2:S$1413&lt;&gt;0,(Sheet1!S2:S1413)))</f>
        <v>-59955633</v>
      </c>
      <c r="E23" s="75">
        <f t="array" ref="E23">MAX(Sheet1!S2:S901)</f>
        <v>1162.0000000038999</v>
      </c>
      <c r="F23" s="76"/>
      <c r="G23" s="67"/>
    </row>
    <row r="24" spans="1:9" x14ac:dyDescent="0.25">
      <c r="A24" s="94" t="s">
        <v>212</v>
      </c>
      <c r="B24" s="85"/>
      <c r="C24" s="88"/>
      <c r="D24" s="88"/>
      <c r="E24" s="88"/>
      <c r="F24" s="76"/>
      <c r="G24" s="67"/>
    </row>
    <row r="25" spans="1:9" x14ac:dyDescent="0.25">
      <c r="A25" s="83" t="s">
        <v>182</v>
      </c>
      <c r="B25" s="85">
        <f>SUMIFS(Sheet1!AA2:AA1413,Sheet1!AA2:AA1413,"&gt;0",Sheet1!AC2:AC1413,"",Sheet1!AB2:AB1413,"0",Sheet1!AD2:AD1413,"0")</f>
        <v>6</v>
      </c>
      <c r="C25" s="88"/>
      <c r="D25" s="88"/>
      <c r="E25" s="88"/>
      <c r="H25" s="88" t="s">
        <v>220</v>
      </c>
      <c r="I25" s="85" t="s">
        <v>221</v>
      </c>
    </row>
    <row r="26" spans="1:9" x14ac:dyDescent="0.25">
      <c r="A26" s="82" t="s">
        <v>210</v>
      </c>
      <c r="B26" s="85">
        <f>COUNTIFS(Sheet1!$K$2:$K$1413,"=stroke",Sheet1!$M$2:$M$1413,"=positive")</f>
        <v>13</v>
      </c>
      <c r="C26" s="86">
        <f t="array" ref="C26">AVERAGE(IF(Sheet1!$K$2:$K$1413="stroke",IF(Sheet1!$M$2:$M$1413="positive",Sheet1!$O$2:$O$1413)))</f>
        <v>230.38461538461539</v>
      </c>
      <c r="D26" s="87">
        <f t="array" ref="D26">MIN(IF(Sheet1!$K$2:$K$1413="stroke",IF(Sheet1!$M$2:$M$1413="positive",Sheet1!$O$2:$O$1413)))</f>
        <v>2</v>
      </c>
      <c r="E26" s="87">
        <f t="array" ref="E26">MAX(IF(Sheet1!$K$2:$K$1413="stroke",IF(Sheet1!$M$2:$M$1413="positive",Sheet1!$O$2:$O$1413)))</f>
        <v>567</v>
      </c>
      <c r="H26" s="95">
        <f>SUMIFS(Sheet1!AB2:AB901,Sheet1!AB2:AB901,"&gt;0",Sheet1!AC2:AC901,"",Sheet1!AA2:AA901,"0",Sheet1!AD2:AD901,"0")</f>
        <v>404</v>
      </c>
      <c r="I26" s="88">
        <f>COUNTIFS(Sheet1!$K$2:$K$901,"=stroke",Sheet1!$M$2:$M$901,"=positive")</f>
        <v>6</v>
      </c>
    </row>
    <row r="27" spans="1:9" x14ac:dyDescent="0.25">
      <c r="G27" s="82" t="s">
        <v>195</v>
      </c>
      <c r="H27" s="75">
        <f>COUNTIFS(Sheet1!O:O,"&lt;3",Sheet1!K:K,"=stroke",Sheet1!M:M,"=negative")</f>
        <v>108</v>
      </c>
      <c r="I27" s="88">
        <f>COUNTIFS(Sheet1!O:O,"&lt;3",Sheet1!K:K,"=stroke",Sheet1!M:M,"=positive")</f>
        <v>1</v>
      </c>
    </row>
    <row r="28" spans="1:9" x14ac:dyDescent="0.25">
      <c r="G28" s="84" t="s">
        <v>214</v>
      </c>
      <c r="H28" s="95">
        <f>COUNTIFS(Sheet1!O:O,"&gt;=3",Sheet1!O:O,"&lt;10",Sheet1!K:K,"=stroke",Sheet1!M:M,"=negative")</f>
        <v>267</v>
      </c>
      <c r="I28" s="88">
        <f>COUNTIFS(Sheet1!O:O,"&gt;=3",Sheet1!O:O,"&lt;10",Sheet1!K:K,"=stroke",Sheet1!M:M,"=positive")</f>
        <v>1</v>
      </c>
    </row>
    <row r="29" spans="1:9" x14ac:dyDescent="0.25">
      <c r="G29" s="82" t="s">
        <v>216</v>
      </c>
      <c r="H29" s="75">
        <f>COUNTIFS(Sheet1!O:O,"&gt;=10",Sheet1!O:O,"&lt;40",Sheet1!K:K,"=stroke",Sheet1!M:M,"=negative")</f>
        <v>157</v>
      </c>
      <c r="I29" s="88">
        <f>COUNTIFS(Sheet1!O:O,"&gt;=10",Sheet1!O:O,"&lt;40",Sheet1!K:K,"=stroke",Sheet1!M:M,"=positive")</f>
        <v>0</v>
      </c>
    </row>
    <row r="30" spans="1:9" x14ac:dyDescent="0.25">
      <c r="G30" s="82" t="s">
        <v>215</v>
      </c>
      <c r="H30" s="95">
        <f>COUNTIFS(Sheet1!O:O,"&gt;40",Sheet1!K:K,"=stroke",Sheet1!M:M,"=negative")</f>
        <v>72</v>
      </c>
      <c r="I30" s="88">
        <f>COUNTIFS(Sheet1!O:O,"&gt;40",Sheet1!K:K,"=stroke",Sheet1!M:M,"=positive")</f>
        <v>11</v>
      </c>
    </row>
  </sheetData>
  <mergeCells count="3">
    <mergeCell ref="A2:C2"/>
    <mergeCell ref="G10:H10"/>
    <mergeCell ref="G15:H15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E12"/>
  <sheetViews>
    <sheetView workbookViewId="0">
      <selection activeCell="E12" sqref="E12"/>
    </sheetView>
  </sheetViews>
  <sheetFormatPr defaultColWidth="11" defaultRowHeight="15.75" x14ac:dyDescent="0.25"/>
  <sheetData>
    <row r="5" spans="5:5" x14ac:dyDescent="0.25">
      <c r="E5">
        <v>3</v>
      </c>
    </row>
    <row r="6" spans="5:5" x14ac:dyDescent="0.25">
      <c r="E6">
        <v>4</v>
      </c>
    </row>
    <row r="7" spans="5:5" x14ac:dyDescent="0.25">
      <c r="E7">
        <v>5</v>
      </c>
    </row>
    <row r="8" spans="5:5" x14ac:dyDescent="0.25">
      <c r="E8">
        <v>56</v>
      </c>
    </row>
    <row r="9" spans="5:5" x14ac:dyDescent="0.25">
      <c r="E9">
        <v>7</v>
      </c>
    </row>
    <row r="11" spans="5:5" x14ac:dyDescent="0.25">
      <c r="E11">
        <v>8</v>
      </c>
    </row>
    <row r="12" spans="5:5" x14ac:dyDescent="0.25">
      <c r="E12">
        <f>MIN(E5:E11)</f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datapura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Laptop</cp:lastModifiedBy>
  <dcterms:created xsi:type="dcterms:W3CDTF">2018-02-23T10:39:24Z</dcterms:created>
  <dcterms:modified xsi:type="dcterms:W3CDTF">2018-07-20T10:26:44Z</dcterms:modified>
</cp:coreProperties>
</file>